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M:\Rapporter\Rapportserien\164 - Drogutvecklingen i Sverige 2017\"/>
    </mc:Choice>
  </mc:AlternateContent>
  <bookViews>
    <workbookView xWindow="0" yWindow="0" windowWidth="25200" windowHeight="11556"/>
  </bookViews>
  <sheets>
    <sheet name="Försättsblad" sheetId="273" r:id="rId1"/>
    <sheet name="Förklaringar" sheetId="276" r:id="rId2"/>
    <sheet name="Tabellförteckning" sheetId="275" r:id="rId3"/>
    <sheet name="TK 1-2" sheetId="282" r:id="rId4"/>
    <sheet name="1" sheetId="236" r:id="rId5"/>
    <sheet name="2" sheetId="237" r:id="rId6"/>
    <sheet name="TK 3-18" sheetId="283" r:id="rId7"/>
    <sheet name="3" sheetId="238" r:id="rId8"/>
    <sheet name="4" sheetId="239" r:id="rId9"/>
    <sheet name="5" sheetId="240" r:id="rId10"/>
    <sheet name="6" sheetId="241" r:id="rId11"/>
    <sheet name="7" sheetId="242" r:id="rId12"/>
    <sheet name="8" sheetId="243" r:id="rId13"/>
    <sheet name="9" sheetId="244" r:id="rId14"/>
    <sheet name="10" sheetId="245" r:id="rId15"/>
    <sheet name="11" sheetId="246" r:id="rId16"/>
    <sheet name="12" sheetId="247" r:id="rId17"/>
    <sheet name="13" sheetId="248" r:id="rId18"/>
    <sheet name="14" sheetId="249" r:id="rId19"/>
    <sheet name="15" sheetId="277" r:id="rId20"/>
    <sheet name="16" sheetId="278" r:id="rId21"/>
    <sheet name="17" sheetId="279" r:id="rId22"/>
    <sheet name="18" sheetId="280" r:id="rId23"/>
    <sheet name="TK 19-32" sheetId="284" r:id="rId24"/>
    <sheet name="19" sheetId="253" r:id="rId25"/>
    <sheet name="20" sheetId="294" r:id="rId26"/>
    <sheet name="21" sheetId="255" r:id="rId27"/>
    <sheet name="22" sheetId="256" r:id="rId28"/>
    <sheet name="23" sheetId="270" r:id="rId29"/>
    <sheet name="24" sheetId="271" r:id="rId30"/>
    <sheet name="25" sheetId="272" r:id="rId31"/>
    <sheet name="26" sheetId="260" r:id="rId32"/>
    <sheet name="27" sheetId="261" r:id="rId33"/>
    <sheet name="28" sheetId="262" r:id="rId34"/>
    <sheet name="29" sheetId="263" r:id="rId35"/>
    <sheet name="30" sheetId="264" r:id="rId36"/>
    <sheet name="31" sheetId="265" r:id="rId37"/>
    <sheet name="32" sheetId="266" r:id="rId38"/>
    <sheet name="TK 33-38" sheetId="317" r:id="rId39"/>
    <sheet name="33" sheetId="318" r:id="rId40"/>
    <sheet name="34" sheetId="319" r:id="rId41"/>
    <sheet name="35" sheetId="320" r:id="rId42"/>
    <sheet name="36" sheetId="321" r:id="rId43"/>
    <sheet name="37" sheetId="322" r:id="rId44"/>
    <sheet name="38" sheetId="323" r:id="rId45"/>
    <sheet name="TK 39-47" sheetId="324" r:id="rId46"/>
    <sheet name="39" sheetId="325" r:id="rId47"/>
    <sheet name="40" sheetId="326" r:id="rId48"/>
    <sheet name="41" sheetId="327" r:id="rId49"/>
    <sheet name="42" sheetId="328" r:id="rId50"/>
    <sheet name="43" sheetId="329" r:id="rId51"/>
    <sheet name="44" sheetId="330" r:id="rId52"/>
    <sheet name="45" sheetId="331" r:id="rId53"/>
    <sheet name="46" sheetId="332" r:id="rId54"/>
    <sheet name="47" sheetId="333" r:id="rId55"/>
    <sheet name="TK 48-59" sheetId="334" r:id="rId56"/>
    <sheet name="48" sheetId="335" r:id="rId57"/>
    <sheet name="49" sheetId="336" r:id="rId58"/>
    <sheet name="50" sheetId="337" r:id="rId59"/>
    <sheet name="51" sheetId="338" r:id="rId60"/>
    <sheet name="52" sheetId="339" r:id="rId61"/>
    <sheet name="53" sheetId="340" r:id="rId62"/>
    <sheet name="54" sheetId="341" r:id="rId63"/>
    <sheet name="55" sheetId="342" r:id="rId64"/>
    <sheet name="56" sheetId="343" r:id="rId65"/>
    <sheet name="57" sheetId="344" r:id="rId66"/>
    <sheet name="58" sheetId="345" r:id="rId67"/>
    <sheet name="59" sheetId="346" r:id="rId68"/>
    <sheet name="TK 60-68" sheetId="347" r:id="rId69"/>
    <sheet name="60" sheetId="348" r:id="rId70"/>
    <sheet name="61" sheetId="349" r:id="rId71"/>
    <sheet name="62" sheetId="350" r:id="rId72"/>
    <sheet name="63" sheetId="351" r:id="rId73"/>
    <sheet name="64" sheetId="352" r:id="rId74"/>
    <sheet name="65" sheetId="353" r:id="rId75"/>
    <sheet name="66" sheetId="354" r:id="rId76"/>
    <sheet name="67" sheetId="355" r:id="rId77"/>
    <sheet name="68" sheetId="356" r:id="rId78"/>
    <sheet name="TK 69-71" sheetId="357" r:id="rId79"/>
    <sheet name="69" sheetId="358" r:id="rId80"/>
    <sheet name="70" sheetId="359" r:id="rId81"/>
    <sheet name="71" sheetId="360" r:id="rId82"/>
    <sheet name="TK 72-77" sheetId="361" r:id="rId83"/>
    <sheet name="72" sheetId="362" r:id="rId84"/>
    <sheet name="73" sheetId="363" r:id="rId85"/>
    <sheet name="74" sheetId="364" r:id="rId86"/>
    <sheet name="75" sheetId="365" r:id="rId87"/>
    <sheet name="76" sheetId="366" r:id="rId88"/>
    <sheet name="77" sheetId="367" r:id="rId89"/>
    <sheet name="TK 78-89" sheetId="291" r:id="rId90"/>
    <sheet name="78" sheetId="315" r:id="rId91"/>
    <sheet name="79" sheetId="316" r:id="rId92"/>
    <sheet name="80" sheetId="300" r:id="rId93"/>
    <sheet name="81" sheetId="224" r:id="rId94"/>
    <sheet name="82" sheetId="225" r:id="rId95"/>
    <sheet name="83" sheetId="305" r:id="rId96"/>
    <sheet name="84" sheetId="227" r:id="rId97"/>
    <sheet name="85" sheetId="306" r:id="rId98"/>
    <sheet name="86" sheetId="229" r:id="rId99"/>
    <sheet name="87" sheetId="230" r:id="rId100"/>
    <sheet name="88" sheetId="156" r:id="rId101"/>
    <sheet name="89" sheetId="314" r:id="rId102"/>
    <sheet name="90" sheetId="372" r:id="rId103"/>
  </sheets>
  <definedNames>
    <definedName name="_GoBack" localSheetId="18">'14'!$L$14</definedName>
    <definedName name="_Toc10438822" localSheetId="46">'39'!$A$3</definedName>
    <definedName name="_Toc10438822" localSheetId="47">'40'!$A$3</definedName>
    <definedName name="_Toc10438822" localSheetId="79">'69'!$A$3</definedName>
    <definedName name="_Toc119136809" localSheetId="80">'70'!$A$3</definedName>
    <definedName name="_Toc165081740" localSheetId="20">'16'!#REF!</definedName>
    <definedName name="_Toc277750859" localSheetId="87">'76'!$A$3</definedName>
    <definedName name="_Toc277750860" localSheetId="88">'77'!$A$3</definedName>
    <definedName name="_Toc277750870" localSheetId="21">'17'!#REF!</definedName>
    <definedName name="_Toc277750872" localSheetId="22">'18'!#REF!</definedName>
    <definedName name="_Toc59250759" localSheetId="19">'15'!$A$2</definedName>
    <definedName name="OLE_LINK3" localSheetId="78">'TK 69-71'!#REF!</definedName>
    <definedName name="OLE_LINK3" localSheetId="82">'TK 72-77'!$A$4</definedName>
    <definedName name="TABLE" localSheetId="56">'48'!$G$40:$G$40</definedName>
    <definedName name="TABLE_2" localSheetId="56">'48'!$G$40:$G$40</definedName>
    <definedName name="TABLE_3" localSheetId="56">'48'!$F$40:$F$40</definedName>
    <definedName name="_xlnm.Print_Area" localSheetId="4">'1'!$A$1:$H$44</definedName>
    <definedName name="_xlnm.Print_Area" localSheetId="14">'10'!$A$1:$Q$52</definedName>
    <definedName name="_xlnm.Print_Area" localSheetId="15">'11'!$A$1:$S$13</definedName>
    <definedName name="_xlnm.Print_Area" localSheetId="16">'12'!$A$1:$Q$19</definedName>
    <definedName name="_xlnm.Print_Area" localSheetId="17">'13'!$A$1:$S$13</definedName>
    <definedName name="_xlnm.Print_Area" localSheetId="18">'14'!$A$1:$L$24</definedName>
    <definedName name="_xlnm.Print_Area" localSheetId="19">'15'!$A$1:$G$102</definedName>
    <definedName name="_xlnm.Print_Area" localSheetId="20">'16'!$A$1:$E$60</definedName>
    <definedName name="_xlnm.Print_Area" localSheetId="21">'17'!$A$1:$G$98</definedName>
    <definedName name="_xlnm.Print_Area" localSheetId="22">'18'!$A$1:$F$56</definedName>
    <definedName name="_xlnm.Print_Area" localSheetId="24">'19'!$A$1:$J$61</definedName>
    <definedName name="_xlnm.Print_Area" localSheetId="5">'2'!$A$1:$H$48</definedName>
    <definedName name="_xlnm.Print_Area" localSheetId="25">'20'!$A$1:$C$76</definedName>
    <definedName name="_xlnm.Print_Area" localSheetId="26">'21'!$A$1:$E$42</definedName>
    <definedName name="_xlnm.Print_Area" localSheetId="27">'22'!$A$1:$B$24</definedName>
    <definedName name="_xlnm.Print_Area" localSheetId="28">'23'!$A$1:$J$38</definedName>
    <definedName name="_xlnm.Print_Area" localSheetId="29">'24'!$A$1:$M$39</definedName>
    <definedName name="_xlnm.Print_Area" localSheetId="30">'25'!$A$1:$K$40</definedName>
    <definedName name="_xlnm.Print_Area" localSheetId="31">'26'!$A$1:$L$57</definedName>
    <definedName name="_xlnm.Print_Area" localSheetId="32">'27'!$A$1:$W$37</definedName>
    <definedName name="_xlnm.Print_Area" localSheetId="33">'28'!$A$1:$F$69</definedName>
    <definedName name="_xlnm.Print_Area" localSheetId="34">'29'!$A$1:$F$69</definedName>
    <definedName name="_xlnm.Print_Area" localSheetId="7">'3'!$A$1:$N$163</definedName>
    <definedName name="_xlnm.Print_Area" localSheetId="35">'30'!$A$1:$F$69</definedName>
    <definedName name="_xlnm.Print_Area" localSheetId="36">'31'!$A$1:$F$69</definedName>
    <definedName name="_xlnm.Print_Area" localSheetId="37">'32'!$A$1:$F$70</definedName>
    <definedName name="_xlnm.Print_Area" localSheetId="39">'33'!$A$1:$K$63</definedName>
    <definedName name="_xlnm.Print_Area" localSheetId="40">'34'!$A$1:$J$56</definedName>
    <definedName name="_xlnm.Print_Area" localSheetId="41">'35'!$A$1:$M$58</definedName>
    <definedName name="_xlnm.Print_Area" localSheetId="42">'36'!$A$1:$G$52</definedName>
    <definedName name="_xlnm.Print_Area" localSheetId="43">'37'!$A$1:$G$56</definedName>
    <definedName name="_xlnm.Print_Area" localSheetId="44">'38'!$A$1:$K$36</definedName>
    <definedName name="_xlnm.Print_Area" localSheetId="46">'39'!$A$1:$K$57</definedName>
    <definedName name="_xlnm.Print_Area" localSheetId="8">'4'!$A$1:$E$46</definedName>
    <definedName name="_xlnm.Print_Area" localSheetId="47">'40'!$A$1:$K$23</definedName>
    <definedName name="_xlnm.Print_Area" localSheetId="48">'41'!$A$1:$M$40</definedName>
    <definedName name="_xlnm.Print_Area" localSheetId="49">'42'!$A$1:$M$23</definedName>
    <definedName name="_xlnm.Print_Area" localSheetId="50">'43'!$A$1:$G$44</definedName>
    <definedName name="_xlnm.Print_Area" localSheetId="51">'44'!$A$1:$L$23</definedName>
    <definedName name="_xlnm.Print_Area" localSheetId="52">'45'!$A$1:$L$24</definedName>
    <definedName name="_xlnm.Print_Area" localSheetId="53">'46'!$A$1:$L$24</definedName>
    <definedName name="_xlnm.Print_Area" localSheetId="54">'47'!$A$1:$G$22</definedName>
    <definedName name="_xlnm.Print_Area" localSheetId="56">'48'!$A$1:$H$62</definedName>
    <definedName name="_xlnm.Print_Area" localSheetId="57">'49'!$A$1:$C$24</definedName>
    <definedName name="_xlnm.Print_Area" localSheetId="9">'5'!$A$1:$J$2</definedName>
    <definedName name="_xlnm.Print_Area" localSheetId="58">'50'!$A$1:$H$55</definedName>
    <definedName name="_xlnm.Print_Area" localSheetId="59">'51'!$A$1:$K$48</definedName>
    <definedName name="_xlnm.Print_Area" localSheetId="60">'52'!$A$1:$K$48</definedName>
    <definedName name="_xlnm.Print_Area" localSheetId="61">'53'!$A$1:$N$51</definedName>
    <definedName name="_xlnm.Print_Area" localSheetId="62">'54'!$A$1:$H$33</definedName>
    <definedName name="_xlnm.Print_Area" localSheetId="63">'55'!$A$1:$H$43</definedName>
    <definedName name="_xlnm.Print_Area" localSheetId="64">'56'!$A$1:$M$43</definedName>
    <definedName name="_xlnm.Print_Area" localSheetId="65">'57'!$A$1:$M$43</definedName>
    <definedName name="_xlnm.Print_Area" localSheetId="66">'58'!$A$1:$M$43</definedName>
    <definedName name="_xlnm.Print_Area" localSheetId="67">'59'!$A$1:$I$45</definedName>
    <definedName name="_xlnm.Print_Area" localSheetId="10">'6'!$A$1:$Q$2</definedName>
    <definedName name="_xlnm.Print_Area" localSheetId="69">'60'!$A$1:$K$39</definedName>
    <definedName name="_xlnm.Print_Area" localSheetId="70">'61'!$A$1:$M$39</definedName>
    <definedName name="_xlnm.Print_Area" localSheetId="71">'62'!$A$1:$K$40</definedName>
    <definedName name="_xlnm.Print_Area" localSheetId="72">'63'!$A$1:$H$37</definedName>
    <definedName name="_xlnm.Print_Area" localSheetId="73">'64'!$A$1:$F$41</definedName>
    <definedName name="_xlnm.Print_Area" localSheetId="74">'65'!$A$1:$F$38</definedName>
    <definedName name="_xlnm.Print_Area" localSheetId="75">'66'!$A$1:$L$57</definedName>
    <definedName name="_xlnm.Print_Area" localSheetId="76">'67'!$A$1:$K$39</definedName>
    <definedName name="_xlnm.Print_Area" localSheetId="77">'68'!$A$1:$K$24</definedName>
    <definedName name="_xlnm.Print_Area" localSheetId="79">'69'!$A$1:$K$58</definedName>
    <definedName name="_xlnm.Print_Area" localSheetId="11">'7'!$A$1:$Y$53</definedName>
    <definedName name="_xlnm.Print_Area" localSheetId="80">'70'!$A$1:$K$24</definedName>
    <definedName name="_xlnm.Print_Area" localSheetId="81">'71'!$A$1:$I$20</definedName>
    <definedName name="_xlnm.Print_Area" localSheetId="83">'72'!$A$1:$J$35</definedName>
    <definedName name="_xlnm.Print_Area" localSheetId="84">'73'!$A$1:$G$33</definedName>
    <definedName name="_xlnm.Print_Area" localSheetId="85">'74'!$A$1:$K$31</definedName>
    <definedName name="_xlnm.Print_Area" localSheetId="86">'75'!$A$1:$K$27</definedName>
    <definedName name="_xlnm.Print_Area" localSheetId="87">'76'!$A$1:$K$35</definedName>
    <definedName name="_xlnm.Print_Area" localSheetId="88">'77'!$A$1:$K$22</definedName>
    <definedName name="_xlnm.Print_Area" localSheetId="90">'78'!$A$1:$C$24</definedName>
    <definedName name="_xlnm.Print_Area" localSheetId="91">'79'!$A$1:$F$54</definedName>
    <definedName name="_xlnm.Print_Area" localSheetId="12">'8'!$A$1:$Y$23</definedName>
    <definedName name="_xlnm.Print_Area" localSheetId="92">'80'!$A$1:$E$22</definedName>
    <definedName name="_xlnm.Print_Area" localSheetId="93">'81'!$A$1:$R$57</definedName>
    <definedName name="_xlnm.Print_Area" localSheetId="94">'82'!$A$1:$R$24</definedName>
    <definedName name="_xlnm.Print_Area" localSheetId="95">'83'!$A$1:$S$35</definedName>
    <definedName name="_xlnm.Print_Area" localSheetId="96">'84'!$A$1:$Q$33</definedName>
    <definedName name="_xlnm.Print_Area" localSheetId="97">'85'!$A$1:$S$30</definedName>
    <definedName name="_xlnm.Print_Area" localSheetId="98">'86'!$A$1:$Q$28</definedName>
    <definedName name="_xlnm.Print_Area" localSheetId="99">'87'!$A$1:$S$30</definedName>
    <definedName name="_xlnm.Print_Area" localSheetId="100">'88'!$A$1:$C$68</definedName>
    <definedName name="_xlnm.Print_Area" localSheetId="101">'89'!$A$1:$C$61</definedName>
    <definedName name="_xlnm.Print_Area" localSheetId="13">'9'!$A$1:$H$22</definedName>
    <definedName name="_xlnm.Print_Area" localSheetId="102">'90'!$A$3:$A$40</definedName>
    <definedName name="_xlnm.Print_Area" localSheetId="1">Förklaringar!$A$1:$B$14</definedName>
    <definedName name="_xlnm.Print_Area" localSheetId="0">Försättsblad!$A$1:$I$22</definedName>
    <definedName name="_xlnm.Print_Area" localSheetId="2">Tabellförteckning!$A$1:$B$87</definedName>
  </definedNames>
  <calcPr calcId="152511"/>
</workbook>
</file>

<file path=xl/calcChain.xml><?xml version="1.0" encoding="utf-8"?>
<calcChain xmlns="http://schemas.openxmlformats.org/spreadsheetml/2006/main">
  <c r="B92" i="275" l="1"/>
  <c r="B79" i="275"/>
  <c r="B78" i="275"/>
  <c r="B77" i="275"/>
  <c r="B76" i="275"/>
  <c r="B75" i="275"/>
  <c r="B74" i="275"/>
  <c r="B73" i="275"/>
  <c r="B72" i="275"/>
  <c r="B71" i="275"/>
  <c r="B70" i="275"/>
  <c r="B69" i="275"/>
  <c r="B68" i="275"/>
  <c r="B67" i="275"/>
  <c r="B66" i="275"/>
  <c r="B65" i="275"/>
  <c r="B64" i="275"/>
  <c r="B63" i="275"/>
  <c r="B62" i="275"/>
  <c r="B61" i="275"/>
  <c r="B60" i="275"/>
  <c r="B59" i="275"/>
  <c r="B58" i="275"/>
  <c r="B57" i="275"/>
  <c r="B56" i="275"/>
  <c r="B55" i="275"/>
  <c r="B54" i="275"/>
  <c r="B53" i="275"/>
  <c r="B52" i="275"/>
  <c r="B51" i="275"/>
  <c r="B50" i="275"/>
  <c r="B49" i="275"/>
  <c r="B48" i="275"/>
  <c r="B47" i="275"/>
  <c r="B46" i="275"/>
  <c r="B45" i="275"/>
  <c r="B44" i="275"/>
  <c r="B37" i="275"/>
  <c r="B43" i="275"/>
  <c r="B42" i="275"/>
  <c r="B41" i="275"/>
  <c r="B40" i="275"/>
  <c r="B39" i="275"/>
  <c r="B38" i="275"/>
  <c r="B36" i="275"/>
  <c r="B35" i="275"/>
  <c r="F40" i="372"/>
  <c r="H40" i="372"/>
  <c r="G40" i="372"/>
  <c r="C7" i="365"/>
  <c r="G7" i="365"/>
  <c r="C8" i="365"/>
  <c r="E8" i="365"/>
  <c r="G8" i="365"/>
  <c r="H8" i="365"/>
  <c r="I8" i="365"/>
  <c r="C9" i="365"/>
  <c r="E9" i="365"/>
  <c r="G9" i="365"/>
  <c r="H9" i="365"/>
  <c r="I9" i="365"/>
  <c r="C10" i="365"/>
  <c r="E10" i="365"/>
  <c r="G10" i="365"/>
  <c r="H10" i="365"/>
  <c r="I10" i="365"/>
  <c r="C11" i="365"/>
  <c r="E11" i="365"/>
  <c r="G11" i="365"/>
  <c r="H11" i="365"/>
  <c r="I11" i="365"/>
  <c r="C12" i="365"/>
  <c r="E12" i="365"/>
  <c r="G12" i="365"/>
  <c r="H12" i="365"/>
  <c r="I12" i="365"/>
  <c r="C13" i="365"/>
  <c r="E13" i="365"/>
  <c r="G13" i="365"/>
  <c r="H13" i="365"/>
  <c r="I13" i="365"/>
  <c r="C14" i="365"/>
  <c r="E14" i="365"/>
  <c r="G14" i="365"/>
  <c r="H14" i="365"/>
  <c r="I14" i="365"/>
  <c r="C15" i="365"/>
  <c r="E15" i="365"/>
  <c r="G15" i="365"/>
  <c r="H15" i="365"/>
  <c r="I15" i="365"/>
  <c r="C16" i="365"/>
  <c r="E16" i="365"/>
  <c r="G16" i="365"/>
  <c r="H16" i="365"/>
  <c r="I16" i="365"/>
  <c r="C17" i="365"/>
  <c r="E17" i="365"/>
  <c r="G17" i="365"/>
  <c r="H17" i="365"/>
  <c r="I17" i="365"/>
  <c r="C18" i="365"/>
  <c r="E18" i="365"/>
  <c r="G18" i="365"/>
  <c r="H18" i="365"/>
  <c r="I18" i="365"/>
  <c r="C19" i="365"/>
  <c r="E19" i="365"/>
  <c r="G19" i="365"/>
  <c r="H19" i="365"/>
  <c r="I19" i="365"/>
  <c r="C20" i="365"/>
  <c r="E20" i="365"/>
  <c r="G20" i="365"/>
  <c r="H20" i="365"/>
  <c r="I20" i="365"/>
  <c r="C21" i="365"/>
  <c r="E21" i="365"/>
  <c r="G21" i="365"/>
  <c r="H21" i="365"/>
  <c r="I21" i="365"/>
  <c r="C22" i="365"/>
  <c r="E22" i="365"/>
  <c r="G22" i="365"/>
  <c r="H22" i="365"/>
  <c r="I22" i="365"/>
  <c r="C23" i="365"/>
  <c r="E23" i="365"/>
  <c r="G23" i="365"/>
  <c r="H23" i="365"/>
  <c r="I23" i="365"/>
  <c r="C24" i="365"/>
  <c r="E24" i="365"/>
  <c r="G24" i="365"/>
  <c r="H24" i="365"/>
  <c r="I24" i="365"/>
  <c r="C25" i="365"/>
  <c r="E25" i="365"/>
  <c r="G25" i="365"/>
  <c r="H25" i="365"/>
  <c r="I25" i="365"/>
  <c r="J7" i="364"/>
  <c r="C7" i="364"/>
  <c r="J8" i="364"/>
  <c r="I8" i="364"/>
  <c r="C8" i="364"/>
  <c r="J9" i="364"/>
  <c r="G9" i="364"/>
  <c r="I9" i="364"/>
  <c r="C9" i="364"/>
  <c r="J10" i="364"/>
  <c r="E10" i="364"/>
  <c r="G10" i="364"/>
  <c r="I10" i="364"/>
  <c r="C10" i="364"/>
  <c r="J11" i="364"/>
  <c r="C11" i="364"/>
  <c r="J12" i="364"/>
  <c r="I12" i="364"/>
  <c r="C12" i="364"/>
  <c r="J13" i="364"/>
  <c r="G13" i="364"/>
  <c r="I13" i="364"/>
  <c r="C13" i="364"/>
  <c r="J14" i="364"/>
  <c r="E14" i="364"/>
  <c r="G14" i="364"/>
  <c r="I14" i="364"/>
  <c r="C14" i="364"/>
  <c r="J15" i="364"/>
  <c r="C15" i="364"/>
  <c r="J16" i="364"/>
  <c r="I16" i="364"/>
  <c r="C16" i="364"/>
  <c r="J17" i="364"/>
  <c r="G17" i="364"/>
  <c r="I17" i="364"/>
  <c r="C17" i="364"/>
  <c r="J18" i="364"/>
  <c r="E18" i="364"/>
  <c r="G18" i="364"/>
  <c r="I18" i="364"/>
  <c r="C18" i="364"/>
  <c r="J19" i="364"/>
  <c r="C19" i="364"/>
  <c r="J20" i="364"/>
  <c r="I20" i="364"/>
  <c r="C20" i="364"/>
  <c r="J21" i="364"/>
  <c r="G21" i="364"/>
  <c r="I21" i="364"/>
  <c r="C21" i="364"/>
  <c r="J22" i="364"/>
  <c r="E22" i="364"/>
  <c r="G22" i="364"/>
  <c r="I22" i="364"/>
  <c r="C22" i="364"/>
  <c r="J23" i="364"/>
  <c r="C23" i="364"/>
  <c r="J24" i="364"/>
  <c r="I24" i="364"/>
  <c r="C24" i="364"/>
  <c r="J25" i="364"/>
  <c r="G25" i="364"/>
  <c r="I25" i="364"/>
  <c r="C25" i="364"/>
  <c r="J26" i="364"/>
  <c r="E26" i="364"/>
  <c r="G26" i="364"/>
  <c r="I26" i="364"/>
  <c r="C26" i="364"/>
  <c r="J27" i="364"/>
  <c r="C27" i="364"/>
  <c r="J28" i="364"/>
  <c r="I28" i="364"/>
  <c r="C28" i="364"/>
  <c r="C29" i="364"/>
  <c r="E29" i="364"/>
  <c r="G29" i="364"/>
  <c r="I29" i="364"/>
  <c r="H7" i="362"/>
  <c r="I7" i="362"/>
  <c r="J7" i="362"/>
  <c r="H8" i="362"/>
  <c r="I8" i="362"/>
  <c r="J8" i="362"/>
  <c r="H9" i="362"/>
  <c r="I9" i="362"/>
  <c r="J9" i="362"/>
  <c r="H10" i="362"/>
  <c r="I10" i="362"/>
  <c r="J10" i="362"/>
  <c r="H11" i="362"/>
  <c r="I11" i="362"/>
  <c r="J11" i="362"/>
  <c r="E12" i="362"/>
  <c r="F12" i="362"/>
  <c r="G12" i="362"/>
  <c r="E13" i="362"/>
  <c r="F13" i="362"/>
  <c r="G13" i="362"/>
  <c r="E14" i="362"/>
  <c r="F14" i="362"/>
  <c r="G14" i="362"/>
  <c r="E15" i="362"/>
  <c r="F15" i="362"/>
  <c r="G15" i="362"/>
  <c r="E16" i="362"/>
  <c r="F16" i="362"/>
  <c r="G16" i="362"/>
  <c r="E17" i="362"/>
  <c r="F17" i="362"/>
  <c r="G17" i="362"/>
  <c r="H18" i="362"/>
  <c r="I18" i="362"/>
  <c r="J18" i="362"/>
  <c r="H19" i="362"/>
  <c r="I19" i="362"/>
  <c r="J19" i="362"/>
  <c r="H20" i="362"/>
  <c r="I20" i="362"/>
  <c r="J20" i="362"/>
  <c r="H21" i="362"/>
  <c r="I21" i="362"/>
  <c r="J21" i="362"/>
  <c r="H22" i="362"/>
  <c r="I22" i="362"/>
  <c r="J22" i="362"/>
  <c r="H23" i="362"/>
  <c r="I23" i="362"/>
  <c r="J23" i="362"/>
  <c r="H24" i="362"/>
  <c r="I24" i="362"/>
  <c r="J24" i="362"/>
  <c r="H25" i="362"/>
  <c r="I25" i="362"/>
  <c r="H26" i="362"/>
  <c r="I26" i="362"/>
  <c r="H27" i="362"/>
  <c r="I27" i="362"/>
  <c r="H28" i="362"/>
  <c r="I28" i="362"/>
  <c r="H29" i="362"/>
  <c r="I29" i="362"/>
  <c r="C7" i="355"/>
  <c r="E7" i="355"/>
  <c r="G7" i="355"/>
  <c r="H7" i="355"/>
  <c r="I7" i="355"/>
  <c r="C8" i="355"/>
  <c r="E8" i="355"/>
  <c r="G8" i="355"/>
  <c r="H8" i="355"/>
  <c r="I8" i="355"/>
  <c r="C9" i="355"/>
  <c r="E9" i="355"/>
  <c r="G9" i="355"/>
  <c r="H9" i="355"/>
  <c r="I9" i="355"/>
  <c r="C10" i="355"/>
  <c r="E10" i="355"/>
  <c r="G10" i="355"/>
  <c r="H10" i="355"/>
  <c r="I10" i="355"/>
  <c r="C11" i="355"/>
  <c r="E11" i="355"/>
  <c r="G11" i="355"/>
  <c r="H11" i="355"/>
  <c r="I11" i="355"/>
  <c r="C12" i="355"/>
  <c r="E12" i="355"/>
  <c r="G12" i="355"/>
  <c r="H12" i="355"/>
  <c r="I12" i="355"/>
  <c r="C13" i="355"/>
  <c r="E13" i="355"/>
  <c r="G13" i="355"/>
  <c r="H13" i="355"/>
  <c r="I13" i="355"/>
  <c r="C14" i="355"/>
  <c r="E14" i="355"/>
  <c r="G14" i="355"/>
  <c r="H14" i="355"/>
  <c r="I14" i="355"/>
  <c r="C15" i="355"/>
  <c r="E15" i="355"/>
  <c r="G15" i="355"/>
  <c r="H15" i="355"/>
  <c r="I15" i="355"/>
  <c r="C16" i="355"/>
  <c r="E16" i="355"/>
  <c r="G16" i="355"/>
  <c r="H16" i="355"/>
  <c r="I16" i="355"/>
  <c r="C17" i="355"/>
  <c r="E17" i="355"/>
  <c r="G17" i="355"/>
  <c r="I17" i="355"/>
  <c r="C18" i="355"/>
  <c r="E18" i="355"/>
  <c r="G18" i="355"/>
  <c r="I18" i="355"/>
  <c r="C19" i="355"/>
  <c r="E19" i="355"/>
  <c r="G19" i="355"/>
  <c r="I19" i="355"/>
  <c r="C20" i="355"/>
  <c r="E20" i="355"/>
  <c r="G20" i="355"/>
  <c r="I20" i="355"/>
  <c r="C21" i="355"/>
  <c r="E21" i="355"/>
  <c r="G21" i="355"/>
  <c r="I21" i="355"/>
  <c r="C22" i="355"/>
  <c r="E22" i="355"/>
  <c r="G22" i="355"/>
  <c r="I22" i="355"/>
  <c r="C23" i="355"/>
  <c r="E23" i="355"/>
  <c r="G23" i="355"/>
  <c r="I23" i="355"/>
  <c r="C24" i="355"/>
  <c r="E24" i="355"/>
  <c r="G24" i="355"/>
  <c r="I24" i="355"/>
  <c r="C25" i="355"/>
  <c r="E25" i="355"/>
  <c r="G25" i="355"/>
  <c r="I25" i="355"/>
  <c r="C26" i="355"/>
  <c r="E26" i="355"/>
  <c r="G26" i="355"/>
  <c r="I26" i="355"/>
  <c r="C27" i="355"/>
  <c r="E27" i="355"/>
  <c r="G27" i="355"/>
  <c r="I27" i="355"/>
  <c r="C28" i="355"/>
  <c r="E28" i="355"/>
  <c r="G28" i="355"/>
  <c r="I28" i="355"/>
  <c r="C29" i="355"/>
  <c r="E29" i="355"/>
  <c r="G29" i="355"/>
  <c r="I29" i="355"/>
  <c r="C30" i="355"/>
  <c r="E30" i="355"/>
  <c r="G30" i="355"/>
  <c r="I30" i="355"/>
  <c r="C31" i="355"/>
  <c r="E31" i="355"/>
  <c r="G31" i="355"/>
  <c r="I31" i="355"/>
  <c r="C32" i="355"/>
  <c r="E32" i="355"/>
  <c r="G32" i="355"/>
  <c r="I32" i="355"/>
  <c r="C33" i="355"/>
  <c r="E33" i="355"/>
  <c r="G33" i="355"/>
  <c r="I33" i="355"/>
  <c r="C34" i="355"/>
  <c r="E34" i="355"/>
  <c r="G34" i="355"/>
  <c r="I34" i="355"/>
  <c r="C35" i="355"/>
  <c r="E35" i="355"/>
  <c r="G35" i="355"/>
  <c r="I35" i="355"/>
  <c r="K7" i="354"/>
  <c r="K8" i="354"/>
  <c r="K9" i="354"/>
  <c r="K10" i="354"/>
  <c r="K11" i="354"/>
  <c r="K12" i="354"/>
  <c r="K13" i="354"/>
  <c r="K14" i="354"/>
  <c r="K15" i="354"/>
  <c r="K16" i="354"/>
  <c r="K17" i="354"/>
  <c r="K18" i="354"/>
  <c r="K19" i="354"/>
  <c r="K20" i="354"/>
  <c r="K21" i="354"/>
  <c r="K22" i="354"/>
  <c r="K23" i="354"/>
  <c r="K24" i="354"/>
  <c r="K25" i="354"/>
  <c r="K26" i="354"/>
  <c r="K27" i="354"/>
  <c r="K28" i="354"/>
  <c r="K29" i="354"/>
  <c r="K30" i="354"/>
  <c r="K31" i="354"/>
  <c r="K32" i="354"/>
  <c r="K33" i="354"/>
  <c r="K34" i="354"/>
  <c r="K35" i="354"/>
  <c r="K36" i="354"/>
  <c r="K37" i="354"/>
  <c r="K38" i="354"/>
  <c r="K39" i="354"/>
  <c r="K40" i="354"/>
  <c r="K41" i="354"/>
  <c r="K42" i="354"/>
  <c r="K43" i="354"/>
  <c r="K44" i="354"/>
  <c r="K45" i="354"/>
  <c r="K46" i="354"/>
  <c r="K47" i="354"/>
  <c r="K48" i="354"/>
  <c r="K49" i="354"/>
  <c r="K50" i="354"/>
  <c r="K51" i="354"/>
  <c r="K52" i="354"/>
  <c r="K53" i="354"/>
  <c r="F6" i="353"/>
  <c r="F7" i="353"/>
  <c r="F8" i="353"/>
  <c r="F9" i="353"/>
  <c r="F10" i="353"/>
  <c r="F11" i="353"/>
  <c r="F12" i="353"/>
  <c r="F13" i="353"/>
  <c r="F14" i="353"/>
  <c r="F15" i="353"/>
  <c r="F16" i="353"/>
  <c r="F17" i="353"/>
  <c r="F18" i="353"/>
  <c r="F19" i="353"/>
  <c r="F20" i="353"/>
  <c r="F9" i="352"/>
  <c r="F10" i="352"/>
  <c r="F11" i="352"/>
  <c r="F12" i="352"/>
  <c r="F13" i="352"/>
  <c r="F14" i="352"/>
  <c r="F15" i="352"/>
  <c r="F16" i="352"/>
  <c r="F17" i="352"/>
  <c r="F18" i="352"/>
  <c r="F19" i="352"/>
  <c r="F20" i="352"/>
  <c r="F21" i="352"/>
  <c r="F22" i="352"/>
  <c r="F23" i="352"/>
  <c r="F24" i="352"/>
  <c r="F25" i="352"/>
  <c r="F26" i="352"/>
  <c r="F27" i="352"/>
  <c r="F28" i="352"/>
  <c r="F29" i="352"/>
  <c r="F30" i="352"/>
  <c r="F31" i="352"/>
  <c r="F32" i="352"/>
  <c r="F33" i="352"/>
  <c r="F34" i="352"/>
  <c r="F35" i="352"/>
  <c r="F36" i="352"/>
  <c r="F37" i="352"/>
  <c r="H7" i="351"/>
  <c r="E8" i="351"/>
  <c r="H8" i="351"/>
  <c r="E9" i="351"/>
  <c r="H9" i="351"/>
  <c r="E10" i="351"/>
  <c r="H10" i="351"/>
  <c r="E11" i="351"/>
  <c r="H11" i="351"/>
  <c r="E12" i="351"/>
  <c r="H12" i="351"/>
  <c r="E13" i="351"/>
  <c r="H13" i="351"/>
  <c r="H14" i="351"/>
  <c r="E15" i="351"/>
  <c r="H15" i="351"/>
  <c r="E16" i="351"/>
  <c r="H16" i="351"/>
  <c r="E17" i="351"/>
  <c r="H17" i="351"/>
  <c r="E18" i="351"/>
  <c r="H18" i="351"/>
  <c r="E19" i="351"/>
  <c r="H19" i="351"/>
  <c r="E20" i="351"/>
  <c r="H20" i="351"/>
  <c r="E21" i="351"/>
  <c r="H21" i="351"/>
  <c r="E22" i="351"/>
  <c r="H22" i="351"/>
  <c r="E23" i="351"/>
  <c r="H23" i="351"/>
  <c r="E24" i="351"/>
  <c r="H24" i="351"/>
  <c r="E25" i="351"/>
  <c r="H25" i="351"/>
  <c r="E26" i="351"/>
  <c r="H26" i="351"/>
  <c r="E27" i="351"/>
  <c r="C7" i="346"/>
  <c r="E7" i="346"/>
  <c r="G7" i="346"/>
  <c r="C8" i="346"/>
  <c r="E8" i="346"/>
  <c r="G8" i="346"/>
  <c r="C9" i="346"/>
  <c r="E9" i="346"/>
  <c r="G9" i="346"/>
  <c r="C10" i="346"/>
  <c r="E10" i="346"/>
  <c r="G10" i="346"/>
  <c r="C11" i="346"/>
  <c r="E11" i="346"/>
  <c r="G11" i="346"/>
  <c r="C12" i="346"/>
  <c r="E12" i="346"/>
  <c r="G12" i="346"/>
  <c r="C13" i="346"/>
  <c r="E13" i="346"/>
  <c r="G13" i="346"/>
  <c r="C14" i="346"/>
  <c r="E14" i="346"/>
  <c r="G14" i="346"/>
  <c r="C15" i="346"/>
  <c r="E15" i="346"/>
  <c r="G15" i="346"/>
  <c r="C16" i="346"/>
  <c r="E16" i="346"/>
  <c r="G16" i="346"/>
  <c r="C17" i="346"/>
  <c r="E17" i="346"/>
  <c r="G17" i="346"/>
  <c r="C18" i="346"/>
  <c r="E18" i="346"/>
  <c r="G18" i="346"/>
  <c r="C19" i="346"/>
  <c r="E19" i="346"/>
  <c r="G19" i="346"/>
  <c r="C20" i="346"/>
  <c r="E20" i="346"/>
  <c r="G20" i="346"/>
  <c r="C21" i="346"/>
  <c r="E21" i="346"/>
  <c r="G21" i="346"/>
  <c r="C22" i="346"/>
  <c r="E22" i="346"/>
  <c r="G22" i="346"/>
  <c r="C23" i="346"/>
  <c r="E23" i="346"/>
  <c r="G23" i="346"/>
  <c r="C24" i="346"/>
  <c r="E24" i="346"/>
  <c r="G24" i="346"/>
  <c r="C25" i="346"/>
  <c r="E25" i="346"/>
  <c r="G25" i="346"/>
  <c r="C26" i="346"/>
  <c r="E26" i="346"/>
  <c r="G26" i="346"/>
  <c r="C27" i="346"/>
  <c r="E27" i="346"/>
  <c r="G27" i="346"/>
  <c r="C28" i="346"/>
  <c r="E28" i="346"/>
  <c r="G28" i="346"/>
  <c r="C29" i="346"/>
  <c r="E29" i="346"/>
  <c r="G29" i="346"/>
  <c r="C30" i="346"/>
  <c r="E30" i="346"/>
  <c r="G30" i="346"/>
  <c r="C31" i="346"/>
  <c r="E31" i="346"/>
  <c r="G31" i="346"/>
  <c r="C32" i="346"/>
  <c r="E32" i="346"/>
  <c r="G32" i="346"/>
  <c r="C33" i="346"/>
  <c r="E33" i="346"/>
  <c r="G33" i="346"/>
  <c r="C34" i="346"/>
  <c r="E34" i="346"/>
  <c r="G34" i="346"/>
  <c r="C35" i="346"/>
  <c r="E35" i="346"/>
  <c r="G35" i="346"/>
  <c r="C36" i="346"/>
  <c r="E36" i="346"/>
  <c r="G36" i="346"/>
  <c r="C37" i="346"/>
  <c r="E37" i="346"/>
  <c r="G37" i="346"/>
  <c r="C38" i="346"/>
  <c r="E38" i="346"/>
  <c r="G38" i="346"/>
  <c r="C41" i="346"/>
  <c r="E41" i="346"/>
  <c r="G41" i="346"/>
  <c r="L7" i="345"/>
  <c r="I7" i="345"/>
  <c r="L8" i="345"/>
  <c r="G8" i="345"/>
  <c r="K8" i="345"/>
  <c r="C8" i="345"/>
  <c r="M8" i="345"/>
  <c r="L9" i="345"/>
  <c r="I9" i="345"/>
  <c r="E9" i="345"/>
  <c r="L10" i="345"/>
  <c r="C10" i="345"/>
  <c r="G10" i="345"/>
  <c r="K10" i="345"/>
  <c r="I10" i="345"/>
  <c r="M10" i="345"/>
  <c r="L11" i="345"/>
  <c r="I11" i="345"/>
  <c r="L12" i="345"/>
  <c r="C12" i="345"/>
  <c r="G12" i="345"/>
  <c r="K12" i="345"/>
  <c r="E12" i="345"/>
  <c r="M12" i="345"/>
  <c r="L13" i="345"/>
  <c r="I13" i="345"/>
  <c r="E13" i="345"/>
  <c r="L14" i="345"/>
  <c r="C14" i="345"/>
  <c r="G14" i="345"/>
  <c r="K14" i="345"/>
  <c r="I14" i="345"/>
  <c r="M14" i="345"/>
  <c r="L15" i="345"/>
  <c r="I15" i="345"/>
  <c r="L16" i="345"/>
  <c r="C16" i="345"/>
  <c r="G16" i="345"/>
  <c r="K16" i="345"/>
  <c r="E16" i="345"/>
  <c r="M16" i="345"/>
  <c r="L17" i="345"/>
  <c r="I17" i="345"/>
  <c r="E17" i="345"/>
  <c r="L18" i="345"/>
  <c r="C18" i="345"/>
  <c r="G18" i="345"/>
  <c r="K18" i="345"/>
  <c r="I18" i="345"/>
  <c r="M18" i="345"/>
  <c r="L19" i="345"/>
  <c r="I19" i="345"/>
  <c r="L20" i="345"/>
  <c r="C20" i="345"/>
  <c r="G20" i="345"/>
  <c r="K20" i="345"/>
  <c r="E20" i="345"/>
  <c r="M20" i="345"/>
  <c r="L21" i="345"/>
  <c r="I21" i="345"/>
  <c r="E21" i="345"/>
  <c r="L22" i="345"/>
  <c r="C22" i="345"/>
  <c r="G22" i="345"/>
  <c r="K22" i="345"/>
  <c r="I22" i="345"/>
  <c r="M22" i="345"/>
  <c r="L23" i="345"/>
  <c r="I23" i="345"/>
  <c r="L24" i="345"/>
  <c r="C24" i="345"/>
  <c r="G24" i="345"/>
  <c r="K24" i="345"/>
  <c r="E24" i="345"/>
  <c r="M24" i="345"/>
  <c r="L25" i="345"/>
  <c r="I25" i="345"/>
  <c r="E25" i="345"/>
  <c r="L26" i="345"/>
  <c r="C26" i="345"/>
  <c r="G26" i="345"/>
  <c r="K26" i="345"/>
  <c r="I26" i="345"/>
  <c r="M26" i="345"/>
  <c r="L27" i="345"/>
  <c r="I27" i="345"/>
  <c r="L28" i="345"/>
  <c r="C28" i="345"/>
  <c r="G28" i="345"/>
  <c r="K28" i="345"/>
  <c r="E28" i="345"/>
  <c r="M28" i="345"/>
  <c r="L29" i="345"/>
  <c r="I29" i="345"/>
  <c r="E29" i="345"/>
  <c r="L30" i="345"/>
  <c r="C30" i="345"/>
  <c r="G30" i="345"/>
  <c r="K30" i="345"/>
  <c r="I30" i="345"/>
  <c r="M30" i="345"/>
  <c r="L31" i="345"/>
  <c r="I31" i="345"/>
  <c r="L32" i="345"/>
  <c r="C32" i="345"/>
  <c r="G32" i="345"/>
  <c r="K32" i="345"/>
  <c r="E32" i="345"/>
  <c r="M32" i="345"/>
  <c r="L33" i="345"/>
  <c r="I33" i="345"/>
  <c r="E33" i="345"/>
  <c r="L34" i="345"/>
  <c r="C34" i="345"/>
  <c r="G34" i="345"/>
  <c r="K34" i="345"/>
  <c r="I34" i="345"/>
  <c r="M34" i="345"/>
  <c r="L35" i="345"/>
  <c r="L36" i="345"/>
  <c r="C36" i="345"/>
  <c r="G36" i="345"/>
  <c r="K36" i="345"/>
  <c r="E36" i="345"/>
  <c r="M36" i="345"/>
  <c r="C37" i="345"/>
  <c r="E37" i="345"/>
  <c r="G37" i="345"/>
  <c r="I37" i="345"/>
  <c r="K37" i="345"/>
  <c r="M37" i="345"/>
  <c r="C38" i="345"/>
  <c r="E38" i="345"/>
  <c r="G38" i="345"/>
  <c r="I38" i="345"/>
  <c r="K38" i="345"/>
  <c r="M38" i="345"/>
  <c r="C41" i="345"/>
  <c r="E41" i="345"/>
  <c r="G41" i="345"/>
  <c r="I41" i="345"/>
  <c r="K41" i="345"/>
  <c r="M41" i="345"/>
  <c r="L7" i="344"/>
  <c r="L8" i="344"/>
  <c r="C8" i="344"/>
  <c r="G8" i="344"/>
  <c r="K8" i="344"/>
  <c r="E8" i="344"/>
  <c r="M8" i="344"/>
  <c r="L9" i="344"/>
  <c r="L10" i="344"/>
  <c r="C10" i="344"/>
  <c r="G10" i="344"/>
  <c r="I10" i="344"/>
  <c r="K10" i="344"/>
  <c r="E10" i="344"/>
  <c r="M10" i="344"/>
  <c r="L11" i="344"/>
  <c r="L12" i="344"/>
  <c r="C12" i="344"/>
  <c r="G12" i="344"/>
  <c r="K12" i="344"/>
  <c r="E12" i="344"/>
  <c r="M12" i="344"/>
  <c r="L13" i="344"/>
  <c r="G13" i="344"/>
  <c r="I13" i="344"/>
  <c r="C13" i="344"/>
  <c r="M13" i="344"/>
  <c r="L14" i="344"/>
  <c r="C14" i="344"/>
  <c r="G14" i="344"/>
  <c r="I14" i="344"/>
  <c r="K14" i="344"/>
  <c r="E14" i="344"/>
  <c r="M14" i="344"/>
  <c r="L15" i="344"/>
  <c r="G15" i="344"/>
  <c r="L16" i="344"/>
  <c r="G16" i="344"/>
  <c r="I16" i="344"/>
  <c r="M16" i="344"/>
  <c r="L17" i="344"/>
  <c r="I17" i="344"/>
  <c r="C17" i="344"/>
  <c r="M17" i="344"/>
  <c r="L18" i="344"/>
  <c r="C18" i="344"/>
  <c r="G18" i="344"/>
  <c r="I18" i="344"/>
  <c r="K18" i="344"/>
  <c r="E18" i="344"/>
  <c r="M18" i="344"/>
  <c r="L19" i="344"/>
  <c r="G19" i="344"/>
  <c r="L20" i="344"/>
  <c r="G20" i="344"/>
  <c r="I20" i="344"/>
  <c r="M20" i="344"/>
  <c r="L21" i="344"/>
  <c r="G21" i="344"/>
  <c r="I21" i="344"/>
  <c r="C21" i="344"/>
  <c r="M21" i="344"/>
  <c r="L22" i="344"/>
  <c r="C22" i="344"/>
  <c r="G22" i="344"/>
  <c r="I22" i="344"/>
  <c r="K22" i="344"/>
  <c r="E22" i="344"/>
  <c r="M22" i="344"/>
  <c r="L23" i="344"/>
  <c r="G23" i="344"/>
  <c r="L24" i="344"/>
  <c r="G24" i="344"/>
  <c r="I24" i="344"/>
  <c r="M24" i="344"/>
  <c r="L25" i="344"/>
  <c r="G25" i="344"/>
  <c r="I25" i="344"/>
  <c r="C25" i="344"/>
  <c r="M25" i="344"/>
  <c r="L26" i="344"/>
  <c r="C26" i="344"/>
  <c r="G26" i="344"/>
  <c r="I26" i="344"/>
  <c r="K26" i="344"/>
  <c r="E26" i="344"/>
  <c r="M26" i="344"/>
  <c r="L27" i="344"/>
  <c r="G27" i="344"/>
  <c r="L28" i="344"/>
  <c r="G28" i="344"/>
  <c r="I28" i="344"/>
  <c r="M28" i="344"/>
  <c r="L29" i="344"/>
  <c r="G29" i="344"/>
  <c r="I29" i="344"/>
  <c r="C29" i="344"/>
  <c r="M29" i="344"/>
  <c r="L30" i="344"/>
  <c r="C30" i="344"/>
  <c r="G30" i="344"/>
  <c r="I30" i="344"/>
  <c r="K30" i="344"/>
  <c r="E30" i="344"/>
  <c r="M30" i="344"/>
  <c r="L31" i="344"/>
  <c r="G31" i="344"/>
  <c r="L32" i="344"/>
  <c r="G32" i="344"/>
  <c r="I32" i="344"/>
  <c r="M32" i="344"/>
  <c r="L33" i="344"/>
  <c r="G33" i="344"/>
  <c r="I33" i="344"/>
  <c r="C33" i="344"/>
  <c r="M33" i="344"/>
  <c r="L34" i="344"/>
  <c r="C34" i="344"/>
  <c r="G34" i="344"/>
  <c r="I34" i="344"/>
  <c r="K34" i="344"/>
  <c r="E34" i="344"/>
  <c r="M34" i="344"/>
  <c r="L35" i="344"/>
  <c r="E35" i="344"/>
  <c r="L36" i="344"/>
  <c r="G36" i="344"/>
  <c r="I36" i="344"/>
  <c r="M36" i="344"/>
  <c r="C37" i="344"/>
  <c r="E37" i="344"/>
  <c r="G37" i="344"/>
  <c r="I37" i="344"/>
  <c r="K37" i="344"/>
  <c r="M37" i="344"/>
  <c r="C38" i="344"/>
  <c r="E38" i="344"/>
  <c r="G38" i="344"/>
  <c r="I38" i="344"/>
  <c r="K38" i="344"/>
  <c r="M38" i="344"/>
  <c r="C41" i="344"/>
  <c r="E41" i="344"/>
  <c r="G41" i="344"/>
  <c r="I41" i="344"/>
  <c r="K41" i="344"/>
  <c r="M41" i="344"/>
  <c r="L7" i="343"/>
  <c r="L8" i="343"/>
  <c r="G8" i="343"/>
  <c r="I8" i="343"/>
  <c r="M8" i="343"/>
  <c r="L9" i="343"/>
  <c r="G9" i="343"/>
  <c r="I9" i="343"/>
  <c r="C9" i="343"/>
  <c r="M9" i="343"/>
  <c r="L10" i="343"/>
  <c r="C10" i="343"/>
  <c r="I10" i="343"/>
  <c r="K10" i="343"/>
  <c r="E10" i="343"/>
  <c r="L11" i="343"/>
  <c r="L12" i="343"/>
  <c r="G12" i="343"/>
  <c r="I12" i="343"/>
  <c r="M12" i="343"/>
  <c r="L13" i="343"/>
  <c r="G13" i="343"/>
  <c r="I13" i="343"/>
  <c r="C13" i="343"/>
  <c r="M13" i="343"/>
  <c r="L14" i="343"/>
  <c r="C14" i="343"/>
  <c r="I14" i="343"/>
  <c r="K14" i="343"/>
  <c r="E14" i="343"/>
  <c r="L15" i="343"/>
  <c r="E15" i="343"/>
  <c r="L16" i="343"/>
  <c r="G16" i="343"/>
  <c r="I16" i="343"/>
  <c r="M16" i="343"/>
  <c r="L17" i="343"/>
  <c r="G17" i="343"/>
  <c r="I17" i="343"/>
  <c r="C17" i="343"/>
  <c r="M17" i="343"/>
  <c r="L18" i="343"/>
  <c r="C18" i="343"/>
  <c r="I18" i="343"/>
  <c r="K18" i="343"/>
  <c r="E18" i="343"/>
  <c r="L19" i="343"/>
  <c r="E19" i="343"/>
  <c r="L20" i="343"/>
  <c r="G20" i="343"/>
  <c r="I20" i="343"/>
  <c r="M20" i="343"/>
  <c r="L21" i="343"/>
  <c r="G21" i="343"/>
  <c r="I21" i="343"/>
  <c r="C21" i="343"/>
  <c r="M21" i="343"/>
  <c r="L22" i="343"/>
  <c r="C22" i="343"/>
  <c r="I22" i="343"/>
  <c r="K22" i="343"/>
  <c r="E22" i="343"/>
  <c r="M22" i="343"/>
  <c r="L23" i="343"/>
  <c r="E23" i="343"/>
  <c r="L24" i="343"/>
  <c r="G24" i="343"/>
  <c r="I24" i="343"/>
  <c r="M24" i="343"/>
  <c r="L25" i="343"/>
  <c r="G25" i="343"/>
  <c r="I25" i="343"/>
  <c r="C25" i="343"/>
  <c r="M25" i="343"/>
  <c r="L26" i="343"/>
  <c r="C26" i="343"/>
  <c r="G26" i="343"/>
  <c r="I26" i="343"/>
  <c r="K26" i="343"/>
  <c r="E26" i="343"/>
  <c r="M26" i="343"/>
  <c r="L27" i="343"/>
  <c r="L28" i="343"/>
  <c r="G28" i="343"/>
  <c r="I28" i="343"/>
  <c r="M28" i="343"/>
  <c r="L29" i="343"/>
  <c r="G29" i="343"/>
  <c r="I29" i="343"/>
  <c r="C29" i="343"/>
  <c r="M29" i="343"/>
  <c r="L30" i="343"/>
  <c r="C30" i="343"/>
  <c r="G30" i="343"/>
  <c r="I30" i="343"/>
  <c r="K30" i="343"/>
  <c r="E30" i="343"/>
  <c r="M30" i="343"/>
  <c r="L31" i="343"/>
  <c r="E31" i="343"/>
  <c r="L32" i="343"/>
  <c r="G32" i="343"/>
  <c r="I32" i="343"/>
  <c r="M32" i="343"/>
  <c r="L33" i="343"/>
  <c r="I33" i="343"/>
  <c r="C33" i="343"/>
  <c r="M33" i="343"/>
  <c r="L34" i="343"/>
  <c r="C34" i="343"/>
  <c r="G34" i="343"/>
  <c r="I34" i="343"/>
  <c r="K34" i="343"/>
  <c r="E34" i="343"/>
  <c r="M34" i="343"/>
  <c r="L35" i="343"/>
  <c r="C36" i="343"/>
  <c r="E36" i="343"/>
  <c r="G36" i="343"/>
  <c r="I36" i="343"/>
  <c r="K36" i="343"/>
  <c r="M36" i="343"/>
  <c r="C37" i="343"/>
  <c r="E37" i="343"/>
  <c r="G37" i="343"/>
  <c r="I37" i="343"/>
  <c r="K37" i="343"/>
  <c r="M37" i="343"/>
  <c r="C38" i="343"/>
  <c r="E38" i="343"/>
  <c r="G38" i="343"/>
  <c r="I38" i="343"/>
  <c r="K38" i="343"/>
  <c r="M38" i="343"/>
  <c r="C41" i="343"/>
  <c r="E41" i="343"/>
  <c r="G41" i="343"/>
  <c r="I41" i="343"/>
  <c r="K41" i="343"/>
  <c r="M41" i="343"/>
  <c r="C7" i="342"/>
  <c r="G7" i="342"/>
  <c r="C8" i="342"/>
  <c r="G8" i="342"/>
  <c r="C9" i="342"/>
  <c r="G9" i="342"/>
  <c r="C10" i="342"/>
  <c r="G10" i="342"/>
  <c r="C11" i="342"/>
  <c r="G11" i="342"/>
  <c r="C12" i="342"/>
  <c r="G12" i="342"/>
  <c r="C13" i="342"/>
  <c r="G13" i="342"/>
  <c r="C14" i="342"/>
  <c r="G14" i="342"/>
  <c r="C15" i="342"/>
  <c r="G15" i="342"/>
  <c r="C16" i="342"/>
  <c r="G16" i="342"/>
  <c r="C17" i="342"/>
  <c r="G17" i="342"/>
  <c r="C18" i="342"/>
  <c r="G18" i="342"/>
  <c r="C19" i="342"/>
  <c r="G19" i="342"/>
  <c r="C20" i="342"/>
  <c r="G20" i="342"/>
  <c r="C21" i="342"/>
  <c r="G21" i="342"/>
  <c r="C22" i="342"/>
  <c r="G22" i="342"/>
  <c r="C23" i="342"/>
  <c r="G23" i="342"/>
  <c r="C24" i="342"/>
  <c r="G24" i="342"/>
  <c r="C25" i="342"/>
  <c r="G25" i="342"/>
  <c r="C26" i="342"/>
  <c r="G26" i="342"/>
  <c r="C27" i="342"/>
  <c r="G27" i="342"/>
  <c r="C28" i="342"/>
  <c r="G28" i="342"/>
  <c r="C29" i="342"/>
  <c r="G29" i="342"/>
  <c r="C30" i="342"/>
  <c r="G30" i="342"/>
  <c r="C31" i="342"/>
  <c r="G31" i="342"/>
  <c r="C32" i="342"/>
  <c r="G32" i="342"/>
  <c r="C33" i="342"/>
  <c r="C34" i="342"/>
  <c r="C35" i="342"/>
  <c r="G35" i="342"/>
  <c r="C36" i="342"/>
  <c r="C37" i="342"/>
  <c r="C38" i="342"/>
  <c r="C41" i="342"/>
  <c r="C7" i="340"/>
  <c r="E7" i="340"/>
  <c r="G7" i="340"/>
  <c r="I7" i="340"/>
  <c r="K7" i="340"/>
  <c r="M7" i="340"/>
  <c r="C8" i="340"/>
  <c r="E8" i="340"/>
  <c r="G8" i="340"/>
  <c r="I8" i="340"/>
  <c r="K8" i="340"/>
  <c r="C9" i="340"/>
  <c r="E9" i="340"/>
  <c r="G9" i="340"/>
  <c r="I9" i="340"/>
  <c r="K9" i="340"/>
  <c r="M9" i="340"/>
  <c r="C10" i="340"/>
  <c r="E10" i="340"/>
  <c r="G10" i="340"/>
  <c r="I10" i="340"/>
  <c r="K10" i="340"/>
  <c r="M10" i="340"/>
  <c r="C11" i="340"/>
  <c r="E11" i="340"/>
  <c r="G11" i="340"/>
  <c r="I11" i="340"/>
  <c r="K11" i="340"/>
  <c r="M11" i="340"/>
  <c r="C12" i="340"/>
  <c r="E12" i="340"/>
  <c r="G12" i="340"/>
  <c r="I12" i="340"/>
  <c r="K12" i="340"/>
  <c r="C13" i="340"/>
  <c r="E13" i="340"/>
  <c r="G13" i="340"/>
  <c r="I13" i="340"/>
  <c r="K13" i="340"/>
  <c r="M13" i="340"/>
  <c r="C14" i="340"/>
  <c r="E14" i="340"/>
  <c r="G14" i="340"/>
  <c r="I14" i="340"/>
  <c r="K14" i="340"/>
  <c r="C15" i="340"/>
  <c r="E15" i="340"/>
  <c r="G15" i="340"/>
  <c r="I15" i="340"/>
  <c r="K15" i="340"/>
  <c r="M15" i="340"/>
  <c r="C16" i="340"/>
  <c r="E16" i="340"/>
  <c r="G16" i="340"/>
  <c r="I16" i="340"/>
  <c r="K16" i="340"/>
  <c r="M16" i="340"/>
  <c r="C17" i="340"/>
  <c r="E17" i="340"/>
  <c r="G17" i="340"/>
  <c r="I17" i="340"/>
  <c r="K17" i="340"/>
  <c r="M17" i="340"/>
  <c r="C18" i="340"/>
  <c r="E18" i="340"/>
  <c r="G18" i="340"/>
  <c r="I18" i="340"/>
  <c r="K18" i="340"/>
  <c r="M18" i="340"/>
  <c r="C19" i="340"/>
  <c r="E19" i="340"/>
  <c r="G19" i="340"/>
  <c r="I19" i="340"/>
  <c r="K19" i="340"/>
  <c r="M19" i="340"/>
  <c r="C20" i="340"/>
  <c r="E20" i="340"/>
  <c r="G20" i="340"/>
  <c r="I20" i="340"/>
  <c r="K20" i="340"/>
  <c r="M20" i="340"/>
  <c r="C21" i="340"/>
  <c r="E21" i="340"/>
  <c r="G21" i="340"/>
  <c r="I21" i="340"/>
  <c r="K21" i="340"/>
  <c r="M21" i="340"/>
  <c r="C22" i="340"/>
  <c r="E22" i="340"/>
  <c r="G22" i="340"/>
  <c r="I22" i="340"/>
  <c r="K22" i="340"/>
  <c r="M22" i="340"/>
  <c r="C23" i="340"/>
  <c r="E23" i="340"/>
  <c r="G23" i="340"/>
  <c r="I23" i="340"/>
  <c r="K23" i="340"/>
  <c r="M23" i="340"/>
  <c r="C24" i="340"/>
  <c r="E24" i="340"/>
  <c r="G24" i="340"/>
  <c r="I24" i="340"/>
  <c r="K24" i="340"/>
  <c r="M24" i="340"/>
  <c r="C25" i="340"/>
  <c r="E25" i="340"/>
  <c r="G25" i="340"/>
  <c r="I25" i="340"/>
  <c r="K25" i="340"/>
  <c r="M25" i="340"/>
  <c r="C26" i="340"/>
  <c r="E26" i="340"/>
  <c r="G26" i="340"/>
  <c r="I26" i="340"/>
  <c r="K26" i="340"/>
  <c r="M26" i="340"/>
  <c r="C27" i="340"/>
  <c r="E27" i="340"/>
  <c r="G27" i="340"/>
  <c r="I27" i="340"/>
  <c r="K27" i="340"/>
  <c r="M27" i="340"/>
  <c r="C28" i="340"/>
  <c r="E28" i="340"/>
  <c r="G28" i="340"/>
  <c r="I28" i="340"/>
  <c r="K28" i="340"/>
  <c r="M28" i="340"/>
  <c r="C29" i="340"/>
  <c r="E29" i="340"/>
  <c r="G29" i="340"/>
  <c r="I29" i="340"/>
  <c r="K29" i="340"/>
  <c r="M29" i="340"/>
  <c r="C30" i="340"/>
  <c r="E30" i="340"/>
  <c r="G30" i="340"/>
  <c r="I30" i="340"/>
  <c r="K30" i="340"/>
  <c r="M30" i="340"/>
  <c r="C31" i="340"/>
  <c r="E31" i="340"/>
  <c r="G31" i="340"/>
  <c r="I31" i="340"/>
  <c r="K31" i="340"/>
  <c r="M31" i="340"/>
  <c r="C32" i="340"/>
  <c r="E32" i="340"/>
  <c r="G32" i="340"/>
  <c r="I32" i="340"/>
  <c r="K32" i="340"/>
  <c r="M32" i="340"/>
  <c r="C33" i="340"/>
  <c r="E33" i="340"/>
  <c r="G33" i="340"/>
  <c r="I33" i="340"/>
  <c r="K33" i="340"/>
  <c r="M33" i="340"/>
  <c r="C34" i="340"/>
  <c r="E34" i="340"/>
  <c r="G34" i="340"/>
  <c r="I34" i="340"/>
  <c r="K34" i="340"/>
  <c r="M34" i="340"/>
  <c r="C35" i="340"/>
  <c r="E35" i="340"/>
  <c r="G35" i="340"/>
  <c r="I35" i="340"/>
  <c r="K35" i="340"/>
  <c r="M35" i="340"/>
  <c r="C36" i="340"/>
  <c r="E36" i="340"/>
  <c r="G36" i="340"/>
  <c r="I36" i="340"/>
  <c r="K36" i="340"/>
  <c r="M36" i="340"/>
  <c r="C37" i="340"/>
  <c r="E37" i="340"/>
  <c r="G37" i="340"/>
  <c r="I37" i="340"/>
  <c r="K37" i="340"/>
  <c r="M37" i="340"/>
  <c r="C38" i="340"/>
  <c r="E38" i="340"/>
  <c r="G38" i="340"/>
  <c r="I38" i="340"/>
  <c r="K38" i="340"/>
  <c r="M38" i="340"/>
  <c r="C39" i="340"/>
  <c r="E39" i="340"/>
  <c r="G39" i="340"/>
  <c r="I39" i="340"/>
  <c r="K39" i="340"/>
  <c r="M39" i="340"/>
  <c r="C40" i="340"/>
  <c r="E40" i="340"/>
  <c r="G40" i="340"/>
  <c r="I40" i="340"/>
  <c r="K40" i="340"/>
  <c r="M40" i="340"/>
  <c r="C41" i="340"/>
  <c r="E41" i="340"/>
  <c r="G41" i="340"/>
  <c r="I41" i="340"/>
  <c r="K41" i="340"/>
  <c r="M41" i="340"/>
  <c r="C42" i="340"/>
  <c r="E42" i="340"/>
  <c r="G42" i="340"/>
  <c r="I42" i="340"/>
  <c r="K42" i="340"/>
  <c r="M42" i="340"/>
  <c r="C43" i="340"/>
  <c r="E43" i="340"/>
  <c r="G43" i="340"/>
  <c r="I43" i="340"/>
  <c r="K43" i="340"/>
  <c r="M43" i="340"/>
  <c r="C44" i="340"/>
  <c r="E44" i="340"/>
  <c r="G44" i="340"/>
  <c r="I44" i="340"/>
  <c r="K44" i="340"/>
  <c r="M44" i="340"/>
  <c r="C45" i="340"/>
  <c r="E45" i="340"/>
  <c r="G45" i="340"/>
  <c r="I45" i="340"/>
  <c r="K45" i="340"/>
  <c r="M45" i="340"/>
  <c r="C46" i="340"/>
  <c r="E46" i="340"/>
  <c r="G46" i="340"/>
  <c r="I46" i="340"/>
  <c r="K46" i="340"/>
  <c r="M46" i="340"/>
  <c r="C47" i="340"/>
  <c r="E47" i="340"/>
  <c r="G47" i="340"/>
  <c r="I47" i="340"/>
  <c r="K47" i="340"/>
  <c r="M47" i="340"/>
  <c r="C8" i="339"/>
  <c r="E8" i="339"/>
  <c r="G8" i="339"/>
  <c r="H8" i="339"/>
  <c r="I8" i="339"/>
  <c r="C9" i="339"/>
  <c r="E9" i="339"/>
  <c r="G9" i="339"/>
  <c r="H9" i="339"/>
  <c r="I9" i="339"/>
  <c r="C10" i="339"/>
  <c r="E10" i="339"/>
  <c r="G10" i="339"/>
  <c r="H10" i="339"/>
  <c r="I10" i="339"/>
  <c r="C11" i="339"/>
  <c r="E11" i="339"/>
  <c r="G11" i="339"/>
  <c r="H11" i="339"/>
  <c r="I11" i="339"/>
  <c r="C12" i="339"/>
  <c r="E12" i="339"/>
  <c r="G12" i="339"/>
  <c r="H12" i="339"/>
  <c r="I12" i="339"/>
  <c r="C13" i="339"/>
  <c r="E13" i="339"/>
  <c r="G13" i="339"/>
  <c r="H13" i="339"/>
  <c r="I13" i="339"/>
  <c r="C14" i="339"/>
  <c r="E14" i="339"/>
  <c r="G14" i="339"/>
  <c r="H14" i="339"/>
  <c r="I14" i="339"/>
  <c r="C15" i="339"/>
  <c r="E15" i="339"/>
  <c r="G15" i="339"/>
  <c r="H15" i="339"/>
  <c r="I15" i="339"/>
  <c r="C16" i="339"/>
  <c r="E16" i="339"/>
  <c r="G16" i="339"/>
  <c r="H16" i="339"/>
  <c r="I16" i="339"/>
  <c r="C17" i="339"/>
  <c r="E17" i="339"/>
  <c r="G17" i="339"/>
  <c r="H17" i="339"/>
  <c r="I17" i="339"/>
  <c r="C18" i="339"/>
  <c r="E18" i="339"/>
  <c r="G18" i="339"/>
  <c r="H18" i="339"/>
  <c r="I18" i="339"/>
  <c r="C19" i="339"/>
  <c r="E19" i="339"/>
  <c r="G19" i="339"/>
  <c r="H19" i="339"/>
  <c r="I19" i="339"/>
  <c r="C20" i="339"/>
  <c r="E20" i="339"/>
  <c r="G20" i="339"/>
  <c r="H20" i="339"/>
  <c r="I20" i="339"/>
  <c r="C21" i="339"/>
  <c r="E21" i="339"/>
  <c r="G21" i="339"/>
  <c r="H21" i="339"/>
  <c r="I21" i="339"/>
  <c r="C22" i="339"/>
  <c r="E22" i="339"/>
  <c r="G22" i="339"/>
  <c r="H22" i="339"/>
  <c r="I22" i="339"/>
  <c r="C23" i="339"/>
  <c r="E23" i="339"/>
  <c r="G23" i="339"/>
  <c r="H23" i="339"/>
  <c r="I23" i="339"/>
  <c r="C24" i="339"/>
  <c r="E24" i="339"/>
  <c r="G24" i="339"/>
  <c r="H24" i="339"/>
  <c r="I24" i="339"/>
  <c r="C25" i="339"/>
  <c r="E25" i="339"/>
  <c r="G25" i="339"/>
  <c r="H25" i="339"/>
  <c r="I25" i="339"/>
  <c r="C26" i="339"/>
  <c r="E26" i="339"/>
  <c r="G26" i="339"/>
  <c r="H26" i="339"/>
  <c r="I26" i="339"/>
  <c r="C27" i="339"/>
  <c r="D27" i="339"/>
  <c r="H27" i="339"/>
  <c r="I27" i="339"/>
  <c r="E27" i="339"/>
  <c r="G27" i="339"/>
  <c r="C28" i="339"/>
  <c r="E28" i="339"/>
  <c r="G28" i="339"/>
  <c r="H28" i="339"/>
  <c r="I28" i="339"/>
  <c r="C29" i="339"/>
  <c r="E29" i="339"/>
  <c r="G29" i="339"/>
  <c r="H29" i="339"/>
  <c r="I29" i="339"/>
  <c r="C30" i="339"/>
  <c r="E30" i="339"/>
  <c r="G30" i="339"/>
  <c r="H30" i="339"/>
  <c r="I30" i="339"/>
  <c r="C31" i="339"/>
  <c r="E31" i="339"/>
  <c r="G31" i="339"/>
  <c r="H31" i="339"/>
  <c r="I31" i="339"/>
  <c r="C32" i="339"/>
  <c r="E32" i="339"/>
  <c r="G32" i="339"/>
  <c r="H32" i="339"/>
  <c r="I32" i="339"/>
  <c r="C33" i="339"/>
  <c r="E33" i="339"/>
  <c r="G33" i="339"/>
  <c r="H33" i="339"/>
  <c r="I33" i="339"/>
  <c r="C34" i="339"/>
  <c r="E34" i="339"/>
  <c r="G34" i="339"/>
  <c r="H34" i="339"/>
  <c r="I34" i="339"/>
  <c r="C35" i="339"/>
  <c r="E35" i="339"/>
  <c r="G35" i="339"/>
  <c r="H35" i="339"/>
  <c r="I35" i="339"/>
  <c r="C36" i="339"/>
  <c r="E36" i="339"/>
  <c r="G36" i="339"/>
  <c r="H36" i="339"/>
  <c r="I36" i="339"/>
  <c r="C37" i="339"/>
  <c r="E37" i="339"/>
  <c r="G37" i="339"/>
  <c r="H37" i="339"/>
  <c r="I37" i="339"/>
  <c r="C38" i="339"/>
  <c r="E38" i="339"/>
  <c r="G38" i="339"/>
  <c r="H38" i="339"/>
  <c r="I38" i="339"/>
  <c r="C39" i="339"/>
  <c r="E39" i="339"/>
  <c r="G39" i="339"/>
  <c r="H39" i="339"/>
  <c r="I39" i="339"/>
  <c r="C40" i="339"/>
  <c r="E40" i="339"/>
  <c r="G40" i="339"/>
  <c r="H40" i="339"/>
  <c r="I40" i="339"/>
  <c r="C41" i="339"/>
  <c r="E41" i="339"/>
  <c r="G41" i="339"/>
  <c r="H41" i="339"/>
  <c r="I41" i="339"/>
  <c r="C42" i="339"/>
  <c r="E42" i="339"/>
  <c r="G42" i="339"/>
  <c r="H42" i="339"/>
  <c r="I42" i="339"/>
  <c r="C43" i="339"/>
  <c r="E43" i="339"/>
  <c r="G43" i="339"/>
  <c r="H43" i="339"/>
  <c r="I43" i="339"/>
  <c r="C44" i="339"/>
  <c r="E44" i="339"/>
  <c r="G44" i="339"/>
  <c r="H44" i="339"/>
  <c r="I44" i="339"/>
  <c r="C45" i="339"/>
  <c r="E45" i="339"/>
  <c r="G45" i="339"/>
  <c r="H45" i="339"/>
  <c r="I45" i="339"/>
  <c r="C46" i="339"/>
  <c r="E46" i="339"/>
  <c r="G46" i="339"/>
  <c r="H46" i="339"/>
  <c r="I46" i="339"/>
  <c r="B8" i="338"/>
  <c r="D8" i="338"/>
  <c r="F8" i="338"/>
  <c r="H8" i="338"/>
  <c r="I8" i="338"/>
  <c r="C8" i="338"/>
  <c r="E8" i="338"/>
  <c r="G8" i="338"/>
  <c r="B9" i="338"/>
  <c r="D9" i="338"/>
  <c r="F9" i="338"/>
  <c r="H9" i="338"/>
  <c r="I9" i="338"/>
  <c r="C9" i="338"/>
  <c r="E9" i="338"/>
  <c r="G9" i="338"/>
  <c r="B10" i="338"/>
  <c r="D10" i="338"/>
  <c r="F10" i="338"/>
  <c r="H10" i="338"/>
  <c r="I10" i="338"/>
  <c r="C10" i="338"/>
  <c r="E10" i="338"/>
  <c r="G10" i="338"/>
  <c r="B11" i="338"/>
  <c r="D11" i="338"/>
  <c r="F11" i="338"/>
  <c r="H11" i="338"/>
  <c r="I11" i="338"/>
  <c r="C11" i="338"/>
  <c r="E11" i="338"/>
  <c r="G11" i="338"/>
  <c r="B12" i="338"/>
  <c r="D12" i="338"/>
  <c r="F12" i="338"/>
  <c r="H12" i="338"/>
  <c r="I12" i="338"/>
  <c r="C12" i="338"/>
  <c r="E12" i="338"/>
  <c r="G12" i="338"/>
  <c r="B13" i="338"/>
  <c r="D13" i="338"/>
  <c r="F13" i="338"/>
  <c r="H13" i="338"/>
  <c r="I13" i="338"/>
  <c r="C13" i="338"/>
  <c r="E13" i="338"/>
  <c r="G13" i="338"/>
  <c r="B14" i="338"/>
  <c r="D14" i="338"/>
  <c r="F14" i="338"/>
  <c r="H14" i="338"/>
  <c r="I14" i="338"/>
  <c r="C14" i="338"/>
  <c r="E14" i="338"/>
  <c r="G14" i="338"/>
  <c r="B15" i="338"/>
  <c r="D15" i="338"/>
  <c r="F15" i="338"/>
  <c r="H15" i="338"/>
  <c r="I15" i="338"/>
  <c r="C15" i="338"/>
  <c r="E15" i="338"/>
  <c r="G15" i="338"/>
  <c r="B16" i="338"/>
  <c r="D16" i="338"/>
  <c r="F16" i="338"/>
  <c r="H16" i="338"/>
  <c r="I16" i="338"/>
  <c r="C16" i="338"/>
  <c r="E16" i="338"/>
  <c r="G16" i="338"/>
  <c r="B17" i="338"/>
  <c r="D17" i="338"/>
  <c r="F17" i="338"/>
  <c r="H17" i="338"/>
  <c r="I17" i="338"/>
  <c r="C17" i="338"/>
  <c r="E17" i="338"/>
  <c r="G17" i="338"/>
  <c r="B18" i="338"/>
  <c r="D18" i="338"/>
  <c r="F18" i="338"/>
  <c r="H18" i="338"/>
  <c r="I18" i="338"/>
  <c r="C18" i="338"/>
  <c r="E18" i="338"/>
  <c r="G18" i="338"/>
  <c r="C19" i="338"/>
  <c r="D19" i="338"/>
  <c r="E19" i="338"/>
  <c r="F19" i="338"/>
  <c r="G19" i="338"/>
  <c r="C20" i="338"/>
  <c r="D20" i="338"/>
  <c r="E20" i="338"/>
  <c r="F20" i="338"/>
  <c r="G20" i="338"/>
  <c r="H20" i="338"/>
  <c r="I20" i="338"/>
  <c r="C21" i="338"/>
  <c r="D21" i="338"/>
  <c r="E21" i="338"/>
  <c r="F21" i="338"/>
  <c r="G21" i="338"/>
  <c r="C22" i="338"/>
  <c r="D22" i="338"/>
  <c r="E22" i="338"/>
  <c r="F22" i="338"/>
  <c r="H22" i="338"/>
  <c r="I22" i="338"/>
  <c r="G22" i="338"/>
  <c r="C23" i="338"/>
  <c r="D23" i="338"/>
  <c r="E23" i="338"/>
  <c r="F23" i="338"/>
  <c r="G23" i="338"/>
  <c r="H23" i="338"/>
  <c r="I23" i="338"/>
  <c r="C24" i="338"/>
  <c r="D24" i="338"/>
  <c r="E24" i="338"/>
  <c r="F24" i="338"/>
  <c r="G24" i="338"/>
  <c r="H24" i="338"/>
  <c r="I24" i="338"/>
  <c r="C25" i="338"/>
  <c r="D25" i="338"/>
  <c r="E25" i="338"/>
  <c r="F25" i="338"/>
  <c r="G25" i="338"/>
  <c r="C26" i="338"/>
  <c r="D26" i="338"/>
  <c r="E26" i="338"/>
  <c r="F26" i="338"/>
  <c r="H26" i="338"/>
  <c r="I26" i="338"/>
  <c r="G26" i="338"/>
  <c r="C27" i="338"/>
  <c r="E27" i="338"/>
  <c r="F27" i="338"/>
  <c r="G27" i="338"/>
  <c r="H27" i="338"/>
  <c r="I27" i="338"/>
  <c r="C28" i="338"/>
  <c r="D28" i="338"/>
  <c r="E28" i="338"/>
  <c r="G28" i="338"/>
  <c r="H28" i="338"/>
  <c r="I28" i="338"/>
  <c r="C29" i="338"/>
  <c r="E29" i="338"/>
  <c r="G29" i="338"/>
  <c r="H29" i="338"/>
  <c r="I29" i="338"/>
  <c r="C30" i="338"/>
  <c r="E30" i="338"/>
  <c r="G30" i="338"/>
  <c r="H30" i="338"/>
  <c r="I30" i="338"/>
  <c r="C31" i="338"/>
  <c r="E31" i="338"/>
  <c r="G31" i="338"/>
  <c r="H31" i="338"/>
  <c r="I31" i="338"/>
  <c r="C32" i="338"/>
  <c r="E32" i="338"/>
  <c r="G32" i="338"/>
  <c r="H32" i="338"/>
  <c r="I32" i="338"/>
  <c r="C33" i="338"/>
  <c r="E33" i="338"/>
  <c r="G33" i="338"/>
  <c r="H33" i="338"/>
  <c r="I33" i="338"/>
  <c r="C34" i="338"/>
  <c r="E34" i="338"/>
  <c r="G34" i="338"/>
  <c r="H34" i="338"/>
  <c r="I34" i="338"/>
  <c r="C35" i="338"/>
  <c r="E35" i="338"/>
  <c r="G35" i="338"/>
  <c r="H35" i="338"/>
  <c r="I35" i="338"/>
  <c r="C36" i="338"/>
  <c r="E36" i="338"/>
  <c r="G36" i="338"/>
  <c r="H36" i="338"/>
  <c r="I36" i="338"/>
  <c r="C37" i="338"/>
  <c r="E37" i="338"/>
  <c r="G37" i="338"/>
  <c r="H37" i="338"/>
  <c r="I37" i="338"/>
  <c r="C38" i="338"/>
  <c r="E38" i="338"/>
  <c r="G38" i="338"/>
  <c r="H38" i="338"/>
  <c r="I38" i="338"/>
  <c r="C39" i="338"/>
  <c r="E39" i="338"/>
  <c r="G39" i="338"/>
  <c r="H39" i="338"/>
  <c r="I39" i="338"/>
  <c r="C40" i="338"/>
  <c r="E40" i="338"/>
  <c r="G40" i="338"/>
  <c r="H40" i="338"/>
  <c r="I40" i="338"/>
  <c r="C41" i="338"/>
  <c r="E41" i="338"/>
  <c r="G41" i="338"/>
  <c r="H41" i="338"/>
  <c r="I41" i="338"/>
  <c r="C42" i="338"/>
  <c r="E42" i="338"/>
  <c r="G42" i="338"/>
  <c r="H42" i="338"/>
  <c r="I42" i="338"/>
  <c r="C43" i="338"/>
  <c r="E43" i="338"/>
  <c r="G43" i="338"/>
  <c r="H43" i="338"/>
  <c r="I43" i="338"/>
  <c r="C44" i="338"/>
  <c r="E44" i="338"/>
  <c r="G44" i="338"/>
  <c r="H44" i="338"/>
  <c r="I44" i="338"/>
  <c r="C45" i="338"/>
  <c r="E45" i="338"/>
  <c r="G45" i="338"/>
  <c r="H45" i="338"/>
  <c r="I45" i="338"/>
  <c r="C46" i="338"/>
  <c r="E46" i="338"/>
  <c r="G46" i="338"/>
  <c r="H46" i="338"/>
  <c r="I46" i="338"/>
  <c r="F8" i="337"/>
  <c r="H8" i="337"/>
  <c r="F9" i="337"/>
  <c r="H9" i="337"/>
  <c r="F10" i="337"/>
  <c r="H10" i="337"/>
  <c r="F11" i="337"/>
  <c r="H11" i="337"/>
  <c r="F12" i="337"/>
  <c r="H12" i="337"/>
  <c r="D13" i="337"/>
  <c r="F13" i="337"/>
  <c r="H13" i="337"/>
  <c r="D14" i="337"/>
  <c r="F14" i="337"/>
  <c r="H14" i="337"/>
  <c r="D15" i="337"/>
  <c r="F15" i="337"/>
  <c r="H15" i="337"/>
  <c r="D16" i="337"/>
  <c r="F16" i="337"/>
  <c r="H16" i="337"/>
  <c r="D17" i="337"/>
  <c r="F17" i="337"/>
  <c r="H17" i="337"/>
  <c r="D18" i="337"/>
  <c r="F18" i="337"/>
  <c r="H18" i="337"/>
  <c r="D19" i="337"/>
  <c r="F19" i="337"/>
  <c r="H19" i="337"/>
  <c r="D20" i="337"/>
  <c r="F20" i="337"/>
  <c r="H20" i="337"/>
  <c r="D21" i="337"/>
  <c r="F21" i="337"/>
  <c r="H21" i="337"/>
  <c r="D22" i="337"/>
  <c r="F22" i="337"/>
  <c r="H22" i="337"/>
  <c r="D23" i="337"/>
  <c r="F23" i="337"/>
  <c r="H23" i="337"/>
  <c r="D24" i="337"/>
  <c r="F24" i="337"/>
  <c r="H24" i="337"/>
  <c r="D25" i="337"/>
  <c r="F25" i="337"/>
  <c r="H25" i="337"/>
  <c r="D26" i="337"/>
  <c r="F26" i="337"/>
  <c r="H26" i="337"/>
  <c r="D27" i="337"/>
  <c r="F27" i="337"/>
  <c r="H27" i="337"/>
  <c r="D28" i="337"/>
  <c r="F28" i="337"/>
  <c r="H28" i="337"/>
  <c r="D29" i="337"/>
  <c r="F29" i="337"/>
  <c r="H29" i="337"/>
  <c r="D30" i="337"/>
  <c r="F30" i="337"/>
  <c r="H30" i="337"/>
  <c r="D31" i="337"/>
  <c r="F31" i="337"/>
  <c r="H31" i="337"/>
  <c r="D32" i="337"/>
  <c r="F32" i="337"/>
  <c r="H32" i="337"/>
  <c r="D33" i="337"/>
  <c r="F33" i="337"/>
  <c r="H33" i="337"/>
  <c r="D34" i="337"/>
  <c r="F34" i="337"/>
  <c r="H34" i="337"/>
  <c r="D35" i="337"/>
  <c r="F35" i="337"/>
  <c r="H35" i="337"/>
  <c r="D36" i="337"/>
  <c r="F36" i="337"/>
  <c r="H36" i="337"/>
  <c r="D37" i="337"/>
  <c r="F37" i="337"/>
  <c r="H37" i="337"/>
  <c r="D38" i="337"/>
  <c r="F38" i="337"/>
  <c r="H38" i="337"/>
  <c r="D39" i="337"/>
  <c r="F39" i="337"/>
  <c r="H39" i="337"/>
  <c r="D40" i="337"/>
  <c r="F40" i="337"/>
  <c r="H40" i="337"/>
  <c r="D41" i="337"/>
  <c r="F41" i="337"/>
  <c r="H41" i="337"/>
  <c r="D42" i="337"/>
  <c r="F42" i="337"/>
  <c r="H42" i="337"/>
  <c r="D43" i="337"/>
  <c r="F43" i="337"/>
  <c r="H43" i="337"/>
  <c r="D44" i="337"/>
  <c r="F44" i="337"/>
  <c r="H44" i="337"/>
  <c r="D45" i="337"/>
  <c r="F45" i="337"/>
  <c r="H45" i="337"/>
  <c r="D46" i="337"/>
  <c r="F46" i="337"/>
  <c r="H46" i="337"/>
  <c r="D47" i="337"/>
  <c r="F47" i="337"/>
  <c r="H47" i="337"/>
  <c r="D48" i="337"/>
  <c r="F48" i="337"/>
  <c r="H48" i="337"/>
  <c r="D49" i="337"/>
  <c r="F49" i="337"/>
  <c r="H49" i="337"/>
  <c r="D50" i="337"/>
  <c r="F50" i="337"/>
  <c r="H50" i="337"/>
  <c r="D51" i="337"/>
  <c r="F51" i="337"/>
  <c r="H51" i="337"/>
  <c r="D52" i="337"/>
  <c r="F52" i="337"/>
  <c r="H52" i="337"/>
  <c r="D53" i="337"/>
  <c r="F53" i="337"/>
  <c r="H53" i="337"/>
  <c r="H7" i="335"/>
  <c r="H8" i="335"/>
  <c r="H9" i="335"/>
  <c r="H10" i="335"/>
  <c r="H11" i="335"/>
  <c r="H12" i="335"/>
  <c r="H13" i="335"/>
  <c r="H14" i="335"/>
  <c r="H15" i="335"/>
  <c r="E16" i="335"/>
  <c r="H16" i="335"/>
  <c r="E17" i="335"/>
  <c r="H17" i="335"/>
  <c r="E18" i="335"/>
  <c r="H18" i="335"/>
  <c r="E19" i="335"/>
  <c r="H19" i="335"/>
  <c r="E20" i="335"/>
  <c r="H20" i="335"/>
  <c r="E21" i="335"/>
  <c r="H21" i="335"/>
  <c r="E22" i="335"/>
  <c r="H22" i="335"/>
  <c r="E23" i="335"/>
  <c r="H23" i="335"/>
  <c r="E24" i="335"/>
  <c r="H24" i="335"/>
  <c r="E25" i="335"/>
  <c r="H25" i="335"/>
  <c r="E26" i="335"/>
  <c r="H26" i="335"/>
  <c r="E27" i="335"/>
  <c r="H27" i="335"/>
  <c r="E28" i="335"/>
  <c r="H28" i="335"/>
  <c r="E29" i="335"/>
  <c r="H29" i="335"/>
  <c r="E30" i="335"/>
  <c r="H30" i="335"/>
  <c r="E31" i="335"/>
  <c r="H31" i="335"/>
  <c r="E32" i="335"/>
  <c r="H32" i="335"/>
  <c r="E33" i="335"/>
  <c r="H33" i="335"/>
  <c r="E34" i="335"/>
  <c r="H34" i="335"/>
  <c r="E35" i="335"/>
  <c r="H35" i="335"/>
  <c r="E36" i="335"/>
  <c r="H36" i="335"/>
  <c r="E37" i="335"/>
  <c r="H37" i="335"/>
  <c r="E38" i="335"/>
  <c r="H38" i="335"/>
  <c r="E39" i="335"/>
  <c r="H39" i="335"/>
  <c r="E40" i="335"/>
  <c r="H40" i="335"/>
  <c r="E41" i="335"/>
  <c r="H41" i="335"/>
  <c r="E42" i="335"/>
  <c r="H42" i="335"/>
  <c r="E43" i="335"/>
  <c r="H43" i="335"/>
  <c r="E44" i="335"/>
  <c r="H44" i="335"/>
  <c r="E45" i="335"/>
  <c r="H45" i="335"/>
  <c r="E46" i="335"/>
  <c r="H46" i="335"/>
  <c r="E47" i="335"/>
  <c r="H47" i="335"/>
  <c r="E48" i="335"/>
  <c r="H48" i="335"/>
  <c r="E49" i="335"/>
  <c r="H49" i="335"/>
  <c r="E50" i="335"/>
  <c r="H50" i="335"/>
  <c r="E51" i="335"/>
  <c r="H51" i="335"/>
  <c r="E52" i="335"/>
  <c r="H52" i="335"/>
  <c r="E53" i="335"/>
  <c r="H53" i="335"/>
  <c r="E54" i="335"/>
  <c r="H54" i="335"/>
  <c r="E55" i="335"/>
  <c r="H55" i="335"/>
  <c r="E56" i="335"/>
  <c r="H56" i="335"/>
  <c r="E57" i="335"/>
  <c r="H57" i="335"/>
  <c r="C7" i="323"/>
  <c r="E7" i="323"/>
  <c r="G7" i="323"/>
  <c r="I7" i="323"/>
  <c r="K7" i="323"/>
  <c r="C8" i="323"/>
  <c r="E8" i="323"/>
  <c r="G8" i="323"/>
  <c r="I8" i="323"/>
  <c r="K8" i="323"/>
  <c r="C9" i="323"/>
  <c r="E9" i="323"/>
  <c r="G9" i="323"/>
  <c r="I9" i="323"/>
  <c r="K9" i="323"/>
  <c r="C10" i="323"/>
  <c r="E10" i="323"/>
  <c r="G10" i="323"/>
  <c r="I10" i="323"/>
  <c r="K10" i="323"/>
  <c r="C11" i="323"/>
  <c r="E11" i="323"/>
  <c r="G11" i="323"/>
  <c r="I11" i="323"/>
  <c r="K11" i="323"/>
  <c r="C12" i="323"/>
  <c r="E12" i="323"/>
  <c r="G12" i="323"/>
  <c r="I12" i="323"/>
  <c r="K12" i="323"/>
  <c r="C13" i="323"/>
  <c r="E13" i="323"/>
  <c r="G13" i="323"/>
  <c r="I13" i="323"/>
  <c r="K13" i="323"/>
  <c r="C14" i="323"/>
  <c r="E14" i="323"/>
  <c r="G14" i="323"/>
  <c r="I14" i="323"/>
  <c r="K14" i="323"/>
  <c r="C15" i="323"/>
  <c r="E15" i="323"/>
  <c r="G15" i="323"/>
  <c r="I15" i="323"/>
  <c r="K15" i="323"/>
  <c r="C16" i="323"/>
  <c r="E16" i="323"/>
  <c r="G16" i="323"/>
  <c r="I16" i="323"/>
  <c r="K16" i="323"/>
  <c r="C17" i="323"/>
  <c r="E17" i="323"/>
  <c r="G17" i="323"/>
  <c r="I17" i="323"/>
  <c r="K17" i="323"/>
  <c r="C18" i="323"/>
  <c r="E18" i="323"/>
  <c r="G18" i="323"/>
  <c r="I18" i="323"/>
  <c r="K18" i="323"/>
  <c r="C19" i="323"/>
  <c r="E19" i="323"/>
  <c r="G19" i="323"/>
  <c r="I19" i="323"/>
  <c r="K19" i="323"/>
  <c r="C20" i="323"/>
  <c r="E20" i="323"/>
  <c r="G20" i="323"/>
  <c r="I20" i="323"/>
  <c r="K20" i="323"/>
  <c r="C21" i="323"/>
  <c r="E21" i="323"/>
  <c r="G21" i="323"/>
  <c r="I21" i="323"/>
  <c r="K21" i="323"/>
  <c r="C22" i="323"/>
  <c r="E22" i="323"/>
  <c r="G22" i="323"/>
  <c r="I22" i="323"/>
  <c r="K22" i="323"/>
  <c r="C23" i="323"/>
  <c r="E23" i="323"/>
  <c r="G23" i="323"/>
  <c r="I23" i="323"/>
  <c r="K23" i="323"/>
  <c r="C24" i="323"/>
  <c r="E24" i="323"/>
  <c r="G24" i="323"/>
  <c r="I24" i="323"/>
  <c r="K24" i="323"/>
  <c r="C25" i="323"/>
  <c r="E25" i="323"/>
  <c r="G25" i="323"/>
  <c r="I25" i="323"/>
  <c r="K25" i="323"/>
  <c r="C26" i="323"/>
  <c r="E26" i="323"/>
  <c r="G26" i="323"/>
  <c r="I26" i="323"/>
  <c r="K26" i="323"/>
  <c r="C27" i="323"/>
  <c r="E27" i="323"/>
  <c r="G27" i="323"/>
  <c r="I27" i="323"/>
  <c r="K27" i="323"/>
  <c r="C28" i="323"/>
  <c r="E28" i="323"/>
  <c r="G28" i="323"/>
  <c r="I28" i="323"/>
  <c r="K28" i="323"/>
  <c r="C29" i="323"/>
  <c r="E29" i="323"/>
  <c r="G29" i="323"/>
  <c r="I29" i="323"/>
  <c r="K29" i="323"/>
  <c r="C30" i="323"/>
  <c r="E30" i="323"/>
  <c r="G30" i="323"/>
  <c r="I30" i="323"/>
  <c r="K30" i="323"/>
  <c r="C31" i="323"/>
  <c r="E31" i="323"/>
  <c r="G31" i="323"/>
  <c r="I31" i="323"/>
  <c r="K31" i="323"/>
  <c r="C32" i="323"/>
  <c r="E32" i="323"/>
  <c r="G32" i="323"/>
  <c r="I32" i="323"/>
  <c r="K32" i="323"/>
  <c r="C33" i="323"/>
  <c r="E33" i="323"/>
  <c r="G33" i="323"/>
  <c r="I33" i="323"/>
  <c r="K33" i="323"/>
  <c r="C34" i="323"/>
  <c r="E34" i="323"/>
  <c r="G34" i="323"/>
  <c r="I34" i="323"/>
  <c r="K34" i="323"/>
  <c r="G7" i="322"/>
  <c r="F8" i="322"/>
  <c r="G8" i="322"/>
  <c r="F9" i="322"/>
  <c r="G9" i="322"/>
  <c r="F10" i="322"/>
  <c r="G10" i="322"/>
  <c r="F11" i="322"/>
  <c r="G11" i="322"/>
  <c r="F12" i="322"/>
  <c r="G12" i="322"/>
  <c r="F13" i="322"/>
  <c r="G13" i="322"/>
  <c r="F14" i="322"/>
  <c r="G14" i="322"/>
  <c r="F15" i="322"/>
  <c r="G15" i="322"/>
  <c r="F16" i="322"/>
  <c r="G16" i="322"/>
  <c r="F17" i="322"/>
  <c r="G17" i="322"/>
  <c r="F18" i="322"/>
  <c r="G18" i="322"/>
  <c r="F19" i="322"/>
  <c r="G19" i="322"/>
  <c r="F20" i="322"/>
  <c r="G20" i="322"/>
  <c r="F21" i="322"/>
  <c r="G21" i="322"/>
  <c r="F22" i="322"/>
  <c r="G22" i="322"/>
  <c r="F23" i="322"/>
  <c r="G23" i="322"/>
  <c r="F24" i="322"/>
  <c r="G24" i="322"/>
  <c r="F25" i="322"/>
  <c r="G25" i="322"/>
  <c r="F26" i="322"/>
  <c r="G26" i="322"/>
  <c r="F27" i="322"/>
  <c r="G27" i="322"/>
  <c r="F28" i="322"/>
  <c r="G28" i="322"/>
  <c r="F29" i="322"/>
  <c r="G29" i="322"/>
  <c r="F30" i="322"/>
  <c r="G30" i="322"/>
  <c r="F31" i="322"/>
  <c r="G31" i="322"/>
  <c r="F32" i="322"/>
  <c r="G32" i="322"/>
  <c r="F33" i="322"/>
  <c r="G33" i="322"/>
  <c r="F34" i="322"/>
  <c r="G34" i="322"/>
  <c r="F35" i="322"/>
  <c r="G35" i="322"/>
  <c r="D37" i="322"/>
  <c r="E37" i="322"/>
  <c r="D38" i="322"/>
  <c r="E38" i="322"/>
  <c r="D39" i="322"/>
  <c r="E39" i="322"/>
  <c r="D40" i="322"/>
  <c r="E40" i="322"/>
  <c r="F44" i="322"/>
  <c r="G44" i="322"/>
  <c r="F45" i="322"/>
  <c r="G45" i="322"/>
  <c r="F46" i="322"/>
  <c r="G46" i="322"/>
  <c r="F47" i="322"/>
  <c r="G47" i="322"/>
  <c r="F48" i="322"/>
  <c r="G48" i="322"/>
  <c r="F49" i="322"/>
  <c r="G49" i="322"/>
  <c r="F50" i="322"/>
  <c r="G50" i="322"/>
  <c r="F51" i="322"/>
  <c r="G51" i="322"/>
  <c r="F52" i="322"/>
  <c r="G52" i="322"/>
  <c r="F7" i="321"/>
  <c r="G7" i="321"/>
  <c r="F8" i="321"/>
  <c r="G8" i="321"/>
  <c r="F9" i="321"/>
  <c r="G9" i="321"/>
  <c r="F10" i="321"/>
  <c r="G10" i="321"/>
  <c r="F11" i="321"/>
  <c r="G11" i="321"/>
  <c r="F12" i="321"/>
  <c r="G12" i="321"/>
  <c r="F13" i="321"/>
  <c r="G13" i="321"/>
  <c r="F14" i="321"/>
  <c r="G14" i="321"/>
  <c r="F15" i="321"/>
  <c r="G15" i="321"/>
  <c r="F16" i="321"/>
  <c r="G16" i="321"/>
  <c r="F17" i="321"/>
  <c r="G17" i="321"/>
  <c r="F18" i="321"/>
  <c r="G18" i="321"/>
  <c r="F19" i="321"/>
  <c r="G19" i="321"/>
  <c r="F20" i="321"/>
  <c r="G20" i="321"/>
  <c r="F21" i="321"/>
  <c r="G21" i="321"/>
  <c r="F22" i="321"/>
  <c r="G22" i="321"/>
  <c r="F23" i="321"/>
  <c r="G23" i="321"/>
  <c r="F24" i="321"/>
  <c r="G24" i="321"/>
  <c r="F25" i="321"/>
  <c r="G25" i="321"/>
  <c r="F26" i="321"/>
  <c r="G26" i="321"/>
  <c r="F27" i="321"/>
  <c r="G27" i="321"/>
  <c r="F28" i="321"/>
  <c r="G28" i="321"/>
  <c r="F29" i="321"/>
  <c r="G29" i="321"/>
  <c r="F30" i="321"/>
  <c r="G30" i="321"/>
  <c r="F31" i="321"/>
  <c r="G31" i="321"/>
  <c r="D32" i="321"/>
  <c r="E32" i="321"/>
  <c r="D33" i="321"/>
  <c r="E33" i="321"/>
  <c r="D34" i="321"/>
  <c r="E34" i="321"/>
  <c r="D35" i="321"/>
  <c r="E35" i="321"/>
  <c r="D36" i="321"/>
  <c r="E36" i="321"/>
  <c r="F37" i="321"/>
  <c r="F38" i="321"/>
  <c r="F39" i="321"/>
  <c r="F40" i="321"/>
  <c r="G40" i="321"/>
  <c r="F41" i="321"/>
  <c r="G41" i="321"/>
  <c r="F42" i="321"/>
  <c r="G42" i="321"/>
  <c r="F43" i="321"/>
  <c r="G43" i="321"/>
  <c r="F44" i="321"/>
  <c r="G44" i="321"/>
  <c r="F45" i="321"/>
  <c r="G45" i="321"/>
  <c r="F46" i="321"/>
  <c r="G46" i="321"/>
  <c r="F47" i="321"/>
  <c r="G47" i="321"/>
  <c r="F48" i="321"/>
  <c r="G48" i="321"/>
  <c r="K7" i="320"/>
  <c r="L7" i="320"/>
  <c r="M7" i="320"/>
  <c r="J8" i="320"/>
  <c r="K8" i="320"/>
  <c r="L8" i="320"/>
  <c r="M8" i="320"/>
  <c r="J9" i="320"/>
  <c r="K9" i="320"/>
  <c r="L9" i="320"/>
  <c r="M9" i="320"/>
  <c r="J10" i="320"/>
  <c r="K10" i="320"/>
  <c r="L10" i="320"/>
  <c r="M10" i="320"/>
  <c r="J11" i="320"/>
  <c r="K11" i="320"/>
  <c r="L11" i="320"/>
  <c r="M11" i="320"/>
  <c r="J12" i="320"/>
  <c r="K12" i="320"/>
  <c r="L12" i="320"/>
  <c r="M12" i="320"/>
  <c r="J13" i="320"/>
  <c r="K13" i="320"/>
  <c r="L13" i="320"/>
  <c r="M13" i="320"/>
  <c r="J14" i="320"/>
  <c r="K14" i="320"/>
  <c r="L14" i="320"/>
  <c r="M14" i="320"/>
  <c r="J15" i="320"/>
  <c r="K15" i="320"/>
  <c r="L15" i="320"/>
  <c r="M15" i="320"/>
  <c r="J16" i="320"/>
  <c r="K16" i="320"/>
  <c r="L16" i="320"/>
  <c r="M16" i="320"/>
  <c r="J17" i="320"/>
  <c r="K17" i="320"/>
  <c r="L17" i="320"/>
  <c r="M17" i="320"/>
  <c r="J18" i="320"/>
  <c r="K18" i="320"/>
  <c r="L18" i="320"/>
  <c r="M18" i="320"/>
  <c r="J19" i="320"/>
  <c r="K19" i="320"/>
  <c r="L19" i="320"/>
  <c r="M19" i="320"/>
  <c r="J20" i="320"/>
  <c r="K20" i="320"/>
  <c r="L20" i="320"/>
  <c r="M20" i="320"/>
  <c r="J21" i="320"/>
  <c r="K21" i="320"/>
  <c r="L21" i="320"/>
  <c r="M21" i="320"/>
  <c r="J22" i="320"/>
  <c r="K22" i="320"/>
  <c r="L22" i="320"/>
  <c r="M22" i="320"/>
  <c r="J23" i="320"/>
  <c r="K23" i="320"/>
  <c r="L23" i="320"/>
  <c r="M23" i="320"/>
  <c r="J24" i="320"/>
  <c r="K24" i="320"/>
  <c r="L24" i="320"/>
  <c r="M24" i="320"/>
  <c r="J25" i="320"/>
  <c r="K25" i="320"/>
  <c r="L25" i="320"/>
  <c r="M25" i="320"/>
  <c r="J26" i="320"/>
  <c r="K26" i="320"/>
  <c r="L26" i="320"/>
  <c r="M26" i="320"/>
  <c r="J27" i="320"/>
  <c r="K27" i="320"/>
  <c r="L27" i="320"/>
  <c r="M27" i="320"/>
  <c r="J28" i="320"/>
  <c r="K28" i="320"/>
  <c r="L28" i="320"/>
  <c r="M28" i="320"/>
  <c r="J29" i="320"/>
  <c r="K29" i="320"/>
  <c r="L29" i="320"/>
  <c r="M29" i="320"/>
  <c r="J30" i="320"/>
  <c r="K30" i="320"/>
  <c r="L30" i="320"/>
  <c r="M30" i="320"/>
  <c r="J31" i="320"/>
  <c r="K31" i="320"/>
  <c r="L31" i="320"/>
  <c r="M31" i="320"/>
  <c r="J32" i="320"/>
  <c r="K32" i="320"/>
  <c r="L32" i="320"/>
  <c r="M32" i="320"/>
  <c r="J33" i="320"/>
  <c r="K33" i="320"/>
  <c r="L33" i="320"/>
  <c r="M33" i="320"/>
  <c r="J34" i="320"/>
  <c r="K34" i="320"/>
  <c r="L34" i="320"/>
  <c r="M34" i="320"/>
  <c r="J35" i="320"/>
  <c r="K35" i="320"/>
  <c r="L35" i="320"/>
  <c r="M35" i="320"/>
  <c r="F36" i="320"/>
  <c r="G36" i="320"/>
  <c r="H36" i="320"/>
  <c r="I36" i="320"/>
  <c r="F37" i="320"/>
  <c r="G37" i="320"/>
  <c r="H37" i="320"/>
  <c r="I37" i="320"/>
  <c r="F38" i="320"/>
  <c r="G38" i="320"/>
  <c r="F39" i="320"/>
  <c r="G39" i="320"/>
  <c r="F40" i="320"/>
  <c r="G40" i="320"/>
  <c r="J41" i="320"/>
  <c r="K41" i="320"/>
  <c r="J42" i="320"/>
  <c r="K42" i="320"/>
  <c r="J43" i="320"/>
  <c r="K43" i="320"/>
  <c r="J44" i="320"/>
  <c r="K44" i="320"/>
  <c r="J45" i="320"/>
  <c r="K45" i="320"/>
  <c r="J46" i="320"/>
  <c r="K46" i="320"/>
  <c r="J47" i="320"/>
  <c r="K47" i="320"/>
  <c r="J48" i="320"/>
  <c r="K48" i="320"/>
  <c r="J49" i="320"/>
  <c r="K49" i="320"/>
  <c r="J50" i="320"/>
  <c r="K50" i="320"/>
  <c r="J51" i="320"/>
  <c r="K51" i="320"/>
  <c r="J52" i="320"/>
  <c r="K52" i="320"/>
  <c r="H8" i="319"/>
  <c r="H9" i="319"/>
  <c r="H10" i="319"/>
  <c r="H11" i="319"/>
  <c r="H12" i="319"/>
  <c r="H13" i="319"/>
  <c r="H14" i="319"/>
  <c r="H15" i="319"/>
  <c r="H16" i="319"/>
  <c r="H17" i="319"/>
  <c r="H18" i="319"/>
  <c r="H19" i="319"/>
  <c r="H20" i="319"/>
  <c r="H21" i="319"/>
  <c r="H22" i="319"/>
  <c r="H23" i="319"/>
  <c r="H24" i="319"/>
  <c r="H25" i="319"/>
  <c r="H26" i="319"/>
  <c r="H27" i="319"/>
  <c r="H28" i="319"/>
  <c r="H29" i="319"/>
  <c r="H30" i="319"/>
  <c r="H31" i="319"/>
  <c r="H32" i="319"/>
  <c r="H33" i="319"/>
  <c r="H34" i="319"/>
  <c r="H35" i="319"/>
  <c r="E36" i="319"/>
  <c r="F36" i="319"/>
  <c r="E37" i="319"/>
  <c r="F37" i="319"/>
  <c r="E38" i="319"/>
  <c r="F38" i="319"/>
  <c r="E39" i="319"/>
  <c r="F39" i="319"/>
  <c r="E40" i="319"/>
  <c r="F40" i="319"/>
  <c r="H41" i="319"/>
  <c r="I41" i="319"/>
  <c r="H42" i="319"/>
  <c r="I42" i="319"/>
  <c r="H43" i="319"/>
  <c r="I43" i="319"/>
  <c r="H44" i="319"/>
  <c r="I44" i="319"/>
  <c r="H45" i="319"/>
  <c r="I45" i="319"/>
  <c r="H46" i="319"/>
  <c r="I46" i="319"/>
  <c r="H47" i="319"/>
  <c r="I47" i="319"/>
  <c r="H48" i="319"/>
  <c r="I48" i="319"/>
  <c r="H49" i="319"/>
  <c r="I49" i="319"/>
  <c r="H50" i="319"/>
  <c r="I50" i="319"/>
  <c r="H51" i="319"/>
  <c r="I51" i="319"/>
  <c r="H52" i="319"/>
  <c r="I52" i="319"/>
  <c r="G45" i="318"/>
  <c r="I47" i="318"/>
  <c r="I48" i="318"/>
  <c r="I49" i="318"/>
  <c r="I50" i="318"/>
  <c r="I51" i="318"/>
  <c r="I52" i="318"/>
  <c r="I53" i="318"/>
  <c r="I54" i="318"/>
  <c r="I55" i="318"/>
  <c r="I56" i="318"/>
  <c r="I57" i="318"/>
  <c r="G35" i="343"/>
  <c r="M35" i="343"/>
  <c r="I35" i="343"/>
  <c r="C35" i="343"/>
  <c r="K35" i="343"/>
  <c r="G11" i="343"/>
  <c r="M11" i="343"/>
  <c r="I11" i="343"/>
  <c r="C11" i="343"/>
  <c r="K11" i="343"/>
  <c r="E35" i="343"/>
  <c r="G27" i="343"/>
  <c r="M27" i="343"/>
  <c r="I27" i="343"/>
  <c r="C27" i="343"/>
  <c r="K27" i="343"/>
  <c r="E11" i="343"/>
  <c r="G7" i="343"/>
  <c r="M7" i="343"/>
  <c r="I7" i="343"/>
  <c r="C7" i="343"/>
  <c r="K7" i="343"/>
  <c r="G23" i="343"/>
  <c r="M23" i="343"/>
  <c r="I23" i="343"/>
  <c r="C23" i="343"/>
  <c r="K23" i="343"/>
  <c r="H25" i="338"/>
  <c r="I25" i="338"/>
  <c r="H21" i="338"/>
  <c r="I21" i="338"/>
  <c r="M12" i="340"/>
  <c r="M8" i="340"/>
  <c r="G31" i="343"/>
  <c r="M31" i="343"/>
  <c r="I31" i="343"/>
  <c r="C31" i="343"/>
  <c r="K31" i="343"/>
  <c r="E27" i="343"/>
  <c r="G19" i="343"/>
  <c r="M19" i="343"/>
  <c r="I19" i="343"/>
  <c r="C19" i="343"/>
  <c r="K19" i="343"/>
  <c r="E7" i="343"/>
  <c r="H19" i="338"/>
  <c r="I19" i="338"/>
  <c r="M14" i="340"/>
  <c r="G35" i="344"/>
  <c r="M35" i="344"/>
  <c r="I35" i="344"/>
  <c r="C35" i="344"/>
  <c r="K35" i="344"/>
  <c r="G15" i="343"/>
  <c r="M15" i="343"/>
  <c r="I15" i="343"/>
  <c r="C15" i="343"/>
  <c r="K15" i="343"/>
  <c r="E31" i="344"/>
  <c r="E27" i="344"/>
  <c r="E23" i="344"/>
  <c r="E19" i="344"/>
  <c r="E15" i="344"/>
  <c r="C11" i="344"/>
  <c r="K11" i="344"/>
  <c r="G11" i="344"/>
  <c r="M11" i="344"/>
  <c r="G33" i="343"/>
  <c r="E32" i="343"/>
  <c r="E28" i="343"/>
  <c r="E24" i="343"/>
  <c r="E20" i="343"/>
  <c r="E16" i="343"/>
  <c r="E12" i="343"/>
  <c r="E8" i="343"/>
  <c r="E36" i="344"/>
  <c r="E32" i="344"/>
  <c r="K31" i="344"/>
  <c r="C31" i="344"/>
  <c r="E28" i="344"/>
  <c r="K27" i="344"/>
  <c r="C27" i="344"/>
  <c r="E24" i="344"/>
  <c r="K23" i="344"/>
  <c r="C23" i="344"/>
  <c r="E20" i="344"/>
  <c r="K19" i="344"/>
  <c r="C19" i="344"/>
  <c r="G17" i="344"/>
  <c r="E16" i="344"/>
  <c r="K15" i="344"/>
  <c r="C15" i="344"/>
  <c r="I11" i="344"/>
  <c r="G9" i="344"/>
  <c r="M9" i="344"/>
  <c r="C9" i="344"/>
  <c r="K9" i="344"/>
  <c r="I7" i="344"/>
  <c r="C7" i="344"/>
  <c r="K7" i="344"/>
  <c r="G7" i="344"/>
  <c r="M7" i="344"/>
  <c r="E33" i="343"/>
  <c r="K32" i="343"/>
  <c r="C32" i="343"/>
  <c r="E29" i="343"/>
  <c r="K28" i="343"/>
  <c r="C28" i="343"/>
  <c r="E25" i="343"/>
  <c r="K24" i="343"/>
  <c r="C24" i="343"/>
  <c r="G22" i="343"/>
  <c r="E21" i="343"/>
  <c r="K20" i="343"/>
  <c r="C20" i="343"/>
  <c r="M18" i="343"/>
  <c r="G18" i="343"/>
  <c r="E17" i="343"/>
  <c r="K16" i="343"/>
  <c r="C16" i="343"/>
  <c r="M14" i="343"/>
  <c r="G14" i="343"/>
  <c r="E13" i="343"/>
  <c r="K12" i="343"/>
  <c r="C12" i="343"/>
  <c r="M10" i="343"/>
  <c r="G10" i="343"/>
  <c r="E9" i="343"/>
  <c r="K8" i="343"/>
  <c r="C8" i="343"/>
  <c r="K36" i="344"/>
  <c r="C36" i="344"/>
  <c r="E33" i="344"/>
  <c r="K32" i="344"/>
  <c r="C32" i="344"/>
  <c r="I31" i="344"/>
  <c r="E29" i="344"/>
  <c r="K28" i="344"/>
  <c r="C28" i="344"/>
  <c r="I27" i="344"/>
  <c r="E25" i="344"/>
  <c r="K24" i="344"/>
  <c r="C24" i="344"/>
  <c r="I23" i="344"/>
  <c r="E21" i="344"/>
  <c r="K20" i="344"/>
  <c r="C20" i="344"/>
  <c r="I19" i="344"/>
  <c r="E17" i="344"/>
  <c r="K16" i="344"/>
  <c r="C16" i="344"/>
  <c r="I15" i="344"/>
  <c r="E13" i="344"/>
  <c r="E11" i="344"/>
  <c r="I9" i="344"/>
  <c r="E7" i="344"/>
  <c r="I35" i="345"/>
  <c r="C35" i="345"/>
  <c r="K35" i="345"/>
  <c r="G35" i="345"/>
  <c r="M35" i="345"/>
  <c r="K33" i="343"/>
  <c r="K29" i="343"/>
  <c r="K25" i="343"/>
  <c r="K21" i="343"/>
  <c r="K17" i="343"/>
  <c r="K13" i="343"/>
  <c r="K9" i="343"/>
  <c r="K33" i="344"/>
  <c r="M31" i="344"/>
  <c r="K29" i="344"/>
  <c r="M27" i="344"/>
  <c r="K25" i="344"/>
  <c r="M23" i="344"/>
  <c r="K21" i="344"/>
  <c r="M19" i="344"/>
  <c r="K17" i="344"/>
  <c r="M15" i="344"/>
  <c r="K13" i="344"/>
  <c r="E9" i="344"/>
  <c r="E35" i="345"/>
  <c r="I12" i="344"/>
  <c r="I8" i="344"/>
  <c r="I36" i="345"/>
  <c r="E34" i="345"/>
  <c r="K33" i="345"/>
  <c r="C33" i="345"/>
  <c r="I32" i="345"/>
  <c r="M31" i="345"/>
  <c r="G31" i="345"/>
  <c r="E30" i="345"/>
  <c r="K29" i="345"/>
  <c r="C29" i="345"/>
  <c r="I28" i="345"/>
  <c r="M27" i="345"/>
  <c r="G27" i="345"/>
  <c r="E26" i="345"/>
  <c r="K25" i="345"/>
  <c r="C25" i="345"/>
  <c r="I24" i="345"/>
  <c r="M23" i="345"/>
  <c r="G23" i="345"/>
  <c r="E22" i="345"/>
  <c r="K21" i="345"/>
  <c r="C21" i="345"/>
  <c r="I20" i="345"/>
  <c r="M19" i="345"/>
  <c r="G19" i="345"/>
  <c r="E18" i="345"/>
  <c r="K17" i="345"/>
  <c r="C17" i="345"/>
  <c r="I16" i="345"/>
  <c r="M15" i="345"/>
  <c r="G15" i="345"/>
  <c r="E14" i="345"/>
  <c r="K13" i="345"/>
  <c r="C13" i="345"/>
  <c r="I12" i="345"/>
  <c r="M11" i="345"/>
  <c r="G11" i="345"/>
  <c r="E10" i="345"/>
  <c r="K9" i="345"/>
  <c r="C9" i="345"/>
  <c r="I8" i="345"/>
  <c r="M7" i="345"/>
  <c r="G7" i="345"/>
  <c r="G28" i="364"/>
  <c r="I27" i="364"/>
  <c r="E25" i="364"/>
  <c r="G24" i="364"/>
  <c r="I23" i="364"/>
  <c r="E21" i="364"/>
  <c r="G20" i="364"/>
  <c r="I19" i="364"/>
  <c r="E17" i="364"/>
  <c r="G16" i="364"/>
  <c r="I15" i="364"/>
  <c r="E13" i="364"/>
  <c r="G12" i="364"/>
  <c r="I11" i="364"/>
  <c r="E9" i="364"/>
  <c r="G8" i="364"/>
  <c r="I7" i="364"/>
  <c r="E31" i="345"/>
  <c r="E27" i="345"/>
  <c r="E23" i="345"/>
  <c r="E19" i="345"/>
  <c r="E15" i="345"/>
  <c r="E11" i="345"/>
  <c r="E7" i="345"/>
  <c r="E28" i="364"/>
  <c r="G27" i="364"/>
  <c r="E24" i="364"/>
  <c r="G23" i="364"/>
  <c r="E20" i="364"/>
  <c r="G19" i="364"/>
  <c r="E16" i="364"/>
  <c r="G15" i="364"/>
  <c r="E12" i="364"/>
  <c r="G11" i="364"/>
  <c r="E8" i="364"/>
  <c r="G7" i="364"/>
  <c r="M33" i="345"/>
  <c r="G33" i="345"/>
  <c r="K31" i="345"/>
  <c r="C31" i="345"/>
  <c r="M29" i="345"/>
  <c r="G29" i="345"/>
  <c r="K27" i="345"/>
  <c r="C27" i="345"/>
  <c r="M25" i="345"/>
  <c r="G25" i="345"/>
  <c r="K23" i="345"/>
  <c r="C23" i="345"/>
  <c r="M21" i="345"/>
  <c r="G21" i="345"/>
  <c r="K19" i="345"/>
  <c r="C19" i="345"/>
  <c r="M17" i="345"/>
  <c r="G17" i="345"/>
  <c r="K15" i="345"/>
  <c r="C15" i="345"/>
  <c r="M13" i="345"/>
  <c r="G13" i="345"/>
  <c r="K11" i="345"/>
  <c r="C11" i="345"/>
  <c r="M9" i="345"/>
  <c r="G9" i="345"/>
  <c r="E8" i="345"/>
  <c r="K7" i="345"/>
  <c r="C7" i="345"/>
  <c r="E27" i="364"/>
  <c r="E23" i="364"/>
  <c r="E19" i="364"/>
  <c r="E15" i="364"/>
  <c r="E11" i="364"/>
  <c r="E7" i="364"/>
  <c r="B20" i="275"/>
  <c r="B19" i="275"/>
  <c r="B18" i="275"/>
  <c r="B17" i="275"/>
  <c r="B3" i="275"/>
  <c r="B4" i="275"/>
  <c r="B5" i="275"/>
  <c r="B6" i="275"/>
  <c r="B7" i="275"/>
  <c r="B8" i="275"/>
  <c r="B9" i="275"/>
  <c r="B10" i="275"/>
  <c r="B11" i="275"/>
  <c r="B12" i="275"/>
  <c r="B13" i="275"/>
  <c r="B14" i="275"/>
  <c r="B15" i="275"/>
  <c r="B16" i="275"/>
  <c r="B21" i="275"/>
  <c r="B22" i="275"/>
  <c r="B23" i="275"/>
  <c r="B24" i="275"/>
  <c r="B25" i="275"/>
  <c r="B26" i="275"/>
  <c r="B27" i="275"/>
  <c r="B28" i="275"/>
  <c r="B29" i="275"/>
  <c r="B30" i="275"/>
  <c r="B31" i="275"/>
  <c r="B32" i="275"/>
  <c r="B33" i="275"/>
  <c r="B34" i="275"/>
  <c r="B81" i="275"/>
  <c r="B82" i="275"/>
  <c r="B83" i="275"/>
  <c r="B84" i="275"/>
  <c r="B85" i="275"/>
  <c r="B86" i="275"/>
  <c r="B87" i="275"/>
  <c r="B88" i="275"/>
  <c r="B89" i="275"/>
  <c r="B90" i="275"/>
  <c r="B91" i="275"/>
  <c r="F7" i="306"/>
  <c r="L7" i="306"/>
  <c r="R7" i="306"/>
  <c r="F11" i="306"/>
  <c r="L11" i="306"/>
  <c r="R11" i="306"/>
  <c r="F15" i="306"/>
  <c r="G15" i="306"/>
  <c r="L15" i="306"/>
  <c r="M15" i="306"/>
  <c r="R15" i="306"/>
  <c r="S15" i="306"/>
  <c r="G16" i="306"/>
  <c r="M16" i="306"/>
  <c r="S16" i="306"/>
  <c r="G17" i="306"/>
  <c r="M17" i="306"/>
  <c r="S17" i="306"/>
  <c r="G18" i="306"/>
  <c r="M18" i="306"/>
  <c r="S18" i="306"/>
  <c r="G19" i="306"/>
  <c r="M19" i="306"/>
  <c r="S19" i="306"/>
  <c r="G20" i="306"/>
  <c r="M20" i="306"/>
  <c r="S20" i="306"/>
  <c r="G21" i="306"/>
  <c r="M21" i="306"/>
  <c r="S21" i="306"/>
  <c r="G22" i="306"/>
  <c r="M22" i="306"/>
  <c r="S22" i="306"/>
  <c r="G23" i="306"/>
  <c r="M23" i="306"/>
  <c r="S23" i="306"/>
  <c r="G24" i="306"/>
  <c r="M24" i="306"/>
  <c r="S24" i="306"/>
  <c r="G25" i="306"/>
  <c r="M25" i="306"/>
  <c r="S25" i="306"/>
  <c r="G26" i="306"/>
  <c r="M26" i="306"/>
  <c r="S26" i="306"/>
  <c r="G27" i="306"/>
  <c r="M27" i="306"/>
  <c r="S27" i="306"/>
  <c r="F12" i="305"/>
  <c r="L12" i="305"/>
  <c r="R12" i="305"/>
  <c r="F13" i="305"/>
  <c r="L13" i="305"/>
  <c r="R13" i="305"/>
  <c r="F14" i="305"/>
  <c r="L14" i="305"/>
  <c r="R14" i="305"/>
  <c r="F15" i="305"/>
  <c r="L15" i="305"/>
  <c r="R15" i="305"/>
  <c r="F16" i="305"/>
  <c r="L16" i="305"/>
  <c r="R16" i="305"/>
  <c r="F17" i="305"/>
  <c r="L17" i="305"/>
  <c r="R17" i="305"/>
  <c r="F18" i="305"/>
  <c r="L18" i="305"/>
  <c r="R18" i="305"/>
  <c r="F19" i="305"/>
  <c r="L19" i="305"/>
  <c r="R19" i="305"/>
  <c r="F20" i="305"/>
  <c r="L20" i="305"/>
  <c r="R20" i="305"/>
  <c r="C161" i="238"/>
  <c r="E161" i="238"/>
  <c r="G161" i="238"/>
  <c r="K161" i="238"/>
  <c r="N161" i="238"/>
  <c r="C160" i="238"/>
  <c r="E160" i="238"/>
  <c r="G160" i="238"/>
  <c r="K160" i="238"/>
  <c r="N160" i="238"/>
  <c r="F54" i="266"/>
  <c r="F53" i="266"/>
  <c r="F52" i="266"/>
  <c r="F51" i="266"/>
  <c r="F50" i="266"/>
  <c r="F49" i="266"/>
  <c r="F48" i="266"/>
  <c r="F47" i="266"/>
  <c r="F46" i="266"/>
  <c r="F45" i="266"/>
  <c r="F44" i="266"/>
  <c r="F43" i="266"/>
  <c r="F42" i="266"/>
  <c r="F41" i="266"/>
  <c r="F40" i="266"/>
  <c r="F39" i="266"/>
  <c r="F38" i="266"/>
  <c r="F37" i="266"/>
  <c r="F36" i="266"/>
  <c r="F35" i="266"/>
  <c r="F34" i="266"/>
  <c r="F33" i="266"/>
  <c r="F32" i="266"/>
  <c r="F31" i="266"/>
  <c r="F30" i="266"/>
  <c r="F29" i="266"/>
  <c r="F28" i="266"/>
  <c r="F27" i="266"/>
  <c r="F26" i="266"/>
  <c r="F25" i="266"/>
  <c r="F24" i="266"/>
  <c r="F23" i="266"/>
  <c r="F22" i="266"/>
  <c r="F21" i="266"/>
  <c r="F20" i="266"/>
  <c r="F19" i="266"/>
  <c r="F18" i="266"/>
  <c r="F17" i="266"/>
  <c r="F16" i="266"/>
  <c r="F15" i="266"/>
  <c r="F14" i="266"/>
  <c r="F13" i="266"/>
  <c r="F12" i="266"/>
  <c r="F11" i="266"/>
  <c r="F10" i="266"/>
  <c r="F9" i="266"/>
  <c r="F8" i="266"/>
  <c r="F7" i="266"/>
  <c r="F6" i="266"/>
  <c r="F46" i="265"/>
  <c r="F45" i="265"/>
  <c r="F44" i="265"/>
  <c r="F43" i="265"/>
  <c r="F42" i="265"/>
  <c r="F41" i="265"/>
  <c r="F40" i="265"/>
  <c r="F39" i="265"/>
  <c r="F38" i="265"/>
  <c r="F37" i="265"/>
  <c r="F36" i="265"/>
  <c r="F35" i="265"/>
  <c r="F34" i="265"/>
  <c r="F33" i="265"/>
  <c r="F32" i="265"/>
  <c r="F31" i="265"/>
  <c r="F30" i="265"/>
  <c r="F29" i="265"/>
  <c r="F28" i="265"/>
  <c r="F27" i="265"/>
  <c r="F26" i="265"/>
  <c r="F25" i="265"/>
  <c r="F24" i="265"/>
  <c r="F23" i="265"/>
  <c r="F22" i="265"/>
  <c r="F21" i="265"/>
  <c r="F20" i="265"/>
  <c r="F19" i="265"/>
  <c r="F18" i="265"/>
  <c r="F17" i="265"/>
  <c r="F16" i="265"/>
  <c r="F15" i="265"/>
  <c r="F46" i="264"/>
  <c r="F45" i="264"/>
  <c r="F44" i="264"/>
  <c r="F43" i="264"/>
  <c r="F42" i="264"/>
  <c r="F41" i="264"/>
  <c r="F40" i="264"/>
  <c r="F39" i="264"/>
  <c r="F38" i="264"/>
  <c r="F37" i="264"/>
  <c r="F36" i="264"/>
  <c r="F35" i="264"/>
  <c r="F34" i="264"/>
  <c r="F33" i="264"/>
  <c r="F32" i="264"/>
  <c r="F31" i="264"/>
  <c r="F30" i="264"/>
  <c r="F29" i="264"/>
  <c r="F28" i="264"/>
  <c r="F27" i="264"/>
  <c r="F26" i="264"/>
  <c r="F25" i="264"/>
  <c r="F24" i="264"/>
  <c r="F23" i="264"/>
  <c r="F22" i="264"/>
  <c r="F21" i="264"/>
  <c r="F20" i="264"/>
  <c r="F19" i="264"/>
  <c r="F18" i="264"/>
  <c r="F17" i="264"/>
  <c r="F16" i="264"/>
  <c r="F15" i="264"/>
  <c r="F46" i="263"/>
  <c r="F45" i="263"/>
  <c r="F44" i="263"/>
  <c r="F43" i="263"/>
  <c r="F42" i="263"/>
  <c r="F41" i="263"/>
  <c r="F40" i="263"/>
  <c r="F39" i="263"/>
  <c r="F38" i="263"/>
  <c r="F37" i="263"/>
  <c r="F36" i="263"/>
  <c r="F35" i="263"/>
  <c r="F34" i="263"/>
  <c r="F33" i="263"/>
  <c r="F32" i="263"/>
  <c r="F31" i="263"/>
  <c r="F30" i="263"/>
  <c r="F29" i="263"/>
  <c r="F28" i="263"/>
  <c r="F27" i="263"/>
  <c r="F26" i="263"/>
  <c r="F25" i="263"/>
  <c r="F24" i="263"/>
  <c r="F23" i="263"/>
  <c r="F22" i="263"/>
  <c r="F21" i="263"/>
  <c r="F20" i="263"/>
  <c r="F19" i="263"/>
  <c r="F18" i="263"/>
  <c r="F17" i="263"/>
  <c r="F16" i="263"/>
  <c r="F46" i="262"/>
  <c r="F45" i="262"/>
  <c r="F44" i="262"/>
  <c r="F43" i="262"/>
  <c r="F42" i="262"/>
  <c r="F41" i="262"/>
  <c r="F40" i="262"/>
  <c r="F39" i="262"/>
  <c r="F38" i="262"/>
  <c r="F37" i="262"/>
  <c r="F36" i="262"/>
  <c r="F35" i="262"/>
  <c r="F34" i="262"/>
  <c r="F33" i="262"/>
  <c r="F32" i="262"/>
  <c r="F31" i="262"/>
  <c r="F30" i="262"/>
  <c r="F29" i="262"/>
  <c r="F28" i="262"/>
  <c r="F27" i="262"/>
  <c r="F26" i="262"/>
  <c r="F25" i="262"/>
  <c r="F24" i="262"/>
  <c r="F23" i="262"/>
  <c r="F22" i="262"/>
  <c r="F21" i="262"/>
  <c r="F20" i="262"/>
  <c r="F19" i="262"/>
  <c r="F18" i="262"/>
  <c r="F17" i="262"/>
  <c r="F16" i="262"/>
  <c r="F15" i="262"/>
  <c r="K45" i="260"/>
  <c r="K44" i="260"/>
  <c r="K43" i="260"/>
  <c r="K42" i="260"/>
  <c r="K41" i="260"/>
  <c r="K40" i="260"/>
  <c r="K39" i="260"/>
  <c r="K38" i="260"/>
  <c r="K37" i="260"/>
  <c r="K36" i="260"/>
  <c r="K35" i="260"/>
  <c r="K34" i="260"/>
  <c r="K33" i="260"/>
  <c r="K32" i="260"/>
  <c r="K31" i="260"/>
  <c r="K30" i="260"/>
  <c r="K29" i="260"/>
  <c r="K28" i="260"/>
  <c r="K27" i="260"/>
  <c r="K26" i="260"/>
  <c r="K25" i="260"/>
  <c r="K24" i="260"/>
  <c r="K23" i="260"/>
  <c r="K22" i="260"/>
  <c r="K21" i="260"/>
  <c r="K20" i="260"/>
  <c r="K19" i="260"/>
  <c r="K18" i="260"/>
  <c r="K17" i="260"/>
  <c r="K16" i="260"/>
  <c r="K15" i="260"/>
  <c r="K14" i="260"/>
  <c r="K13" i="260"/>
  <c r="K12" i="260"/>
  <c r="K11" i="260"/>
  <c r="K10" i="260"/>
  <c r="K9" i="260"/>
  <c r="K8" i="260"/>
  <c r="K7" i="260"/>
  <c r="O15" i="247"/>
  <c r="N15" i="247"/>
  <c r="O14" i="247"/>
  <c r="N14" i="247"/>
  <c r="O13" i="247"/>
  <c r="N13" i="247"/>
  <c r="O12" i="247"/>
  <c r="N12" i="247"/>
  <c r="O11" i="247"/>
  <c r="N11" i="247"/>
  <c r="O10" i="247"/>
  <c r="N10" i="247"/>
  <c r="O9" i="247"/>
  <c r="N9" i="247"/>
  <c r="O8" i="247"/>
  <c r="N8" i="247"/>
  <c r="O7" i="247"/>
  <c r="N7" i="247"/>
  <c r="O23" i="245"/>
  <c r="N23" i="245"/>
  <c r="O22" i="245"/>
  <c r="N22" i="245"/>
  <c r="O21" i="245"/>
  <c r="N21" i="245"/>
  <c r="O17" i="245"/>
  <c r="N17" i="245"/>
  <c r="O16" i="245"/>
  <c r="N16" i="245"/>
  <c r="O15" i="245"/>
  <c r="N15" i="245"/>
  <c r="O14" i="245"/>
  <c r="N14" i="245"/>
  <c r="O13" i="245"/>
  <c r="N13" i="245"/>
  <c r="O12" i="245"/>
  <c r="N12" i="245"/>
  <c r="O11" i="245"/>
  <c r="N11" i="245"/>
  <c r="O10" i="245"/>
  <c r="N10" i="245"/>
  <c r="O9" i="245"/>
  <c r="N9" i="245"/>
  <c r="O8" i="245"/>
  <c r="N8" i="245"/>
  <c r="O7" i="245"/>
  <c r="N7" i="245"/>
  <c r="N159" i="238"/>
  <c r="K159" i="238"/>
  <c r="G159" i="238"/>
  <c r="E159" i="238"/>
  <c r="C159" i="238"/>
  <c r="N158" i="238"/>
  <c r="K158" i="238"/>
  <c r="G158" i="238"/>
  <c r="E158" i="238"/>
  <c r="C158" i="238"/>
  <c r="N157" i="238"/>
  <c r="K157" i="238"/>
  <c r="G157" i="238"/>
  <c r="E157" i="238"/>
  <c r="C157" i="238"/>
  <c r="N156" i="238"/>
  <c r="K156" i="238"/>
  <c r="G156" i="238"/>
  <c r="E156" i="238"/>
  <c r="C156" i="238"/>
  <c r="L155" i="238"/>
  <c r="N155" i="238"/>
  <c r="N154" i="238"/>
  <c r="K154" i="238"/>
  <c r="G154" i="238"/>
  <c r="E154" i="238"/>
  <c r="C154" i="238"/>
  <c r="N153" i="238"/>
  <c r="K153" i="238"/>
  <c r="G153" i="238"/>
  <c r="E153" i="238"/>
  <c r="C153" i="238"/>
  <c r="N152" i="238"/>
  <c r="G152" i="238"/>
  <c r="E152" i="238"/>
  <c r="C152" i="238"/>
  <c r="N151" i="238"/>
  <c r="K151" i="238"/>
  <c r="G151" i="238"/>
  <c r="E151" i="238"/>
  <c r="C151" i="238"/>
  <c r="N150" i="238"/>
  <c r="K150" i="238"/>
  <c r="G150" i="238"/>
  <c r="E150" i="238"/>
  <c r="C150" i="238"/>
  <c r="N149" i="238"/>
  <c r="K149" i="238"/>
  <c r="G149" i="238"/>
  <c r="E149" i="238"/>
  <c r="C149" i="238"/>
  <c r="N148" i="238"/>
  <c r="K148" i="238"/>
  <c r="G148" i="238"/>
  <c r="E148" i="238"/>
  <c r="C148" i="238"/>
  <c r="N147" i="238"/>
  <c r="K147" i="238"/>
  <c r="G147" i="238"/>
  <c r="E147" i="238"/>
  <c r="C147" i="238"/>
  <c r="N146" i="238"/>
  <c r="K146" i="238"/>
  <c r="G146" i="238"/>
  <c r="E146" i="238"/>
  <c r="C146" i="238"/>
  <c r="N145" i="238"/>
  <c r="K145" i="238"/>
  <c r="G145" i="238"/>
  <c r="E145" i="238"/>
  <c r="C145" i="238"/>
  <c r="N144" i="238"/>
  <c r="K144" i="238"/>
  <c r="G144" i="238"/>
  <c r="E144" i="238"/>
  <c r="C144" i="238"/>
  <c r="N143" i="238"/>
  <c r="K143" i="238"/>
  <c r="G143" i="238"/>
  <c r="E143" i="238"/>
  <c r="C143" i="238"/>
  <c r="N142" i="238"/>
  <c r="K142" i="238"/>
  <c r="G142" i="238"/>
  <c r="E142" i="238"/>
  <c r="C142" i="238"/>
  <c r="N141" i="238"/>
  <c r="K141" i="238"/>
  <c r="G141" i="238"/>
  <c r="E141" i="238"/>
  <c r="C141" i="238"/>
  <c r="N140" i="238"/>
  <c r="K140" i="238"/>
  <c r="G140" i="238"/>
  <c r="E140" i="238"/>
  <c r="C140" i="238"/>
  <c r="N139" i="238"/>
  <c r="K139" i="238"/>
  <c r="G139" i="238"/>
  <c r="E139" i="238"/>
  <c r="C139" i="238"/>
  <c r="N138" i="238"/>
  <c r="K138" i="238"/>
  <c r="G138" i="238"/>
  <c r="E138" i="238"/>
  <c r="C138" i="238"/>
  <c r="N137" i="238"/>
  <c r="K137" i="238"/>
  <c r="G137" i="238"/>
  <c r="E137" i="238"/>
  <c r="C137" i="238"/>
  <c r="N136" i="238"/>
  <c r="K136" i="238"/>
  <c r="G136" i="238"/>
  <c r="E136" i="238"/>
  <c r="C136" i="238"/>
  <c r="N135" i="238"/>
  <c r="K135" i="238"/>
  <c r="G135" i="238"/>
  <c r="E135" i="238"/>
  <c r="C135" i="238"/>
  <c r="N134" i="238"/>
  <c r="K134" i="238"/>
  <c r="G134" i="238"/>
  <c r="E134" i="238"/>
  <c r="C134" i="238"/>
  <c r="N133" i="238"/>
  <c r="K133" i="238"/>
  <c r="G133" i="238"/>
  <c r="E133" i="238"/>
  <c r="C133" i="238"/>
  <c r="N132" i="238"/>
  <c r="K132" i="238"/>
  <c r="G132" i="238"/>
  <c r="E132" i="238"/>
  <c r="C132" i="238"/>
  <c r="N131" i="238"/>
  <c r="K131" i="238"/>
  <c r="G131" i="238"/>
  <c r="E131" i="238"/>
  <c r="C131" i="238"/>
  <c r="N130" i="238"/>
  <c r="K130" i="238"/>
  <c r="G130" i="238"/>
  <c r="E130" i="238"/>
  <c r="C130" i="238"/>
  <c r="N129" i="238"/>
  <c r="K129" i="238"/>
  <c r="G129" i="238"/>
  <c r="E129" i="238"/>
  <c r="C129" i="238"/>
  <c r="N128" i="238"/>
  <c r="K128" i="238"/>
  <c r="G128" i="238"/>
  <c r="E128" i="238"/>
  <c r="C128" i="238"/>
  <c r="N127" i="238"/>
  <c r="K127" i="238"/>
  <c r="G127" i="238"/>
  <c r="E127" i="238"/>
  <c r="C127" i="238"/>
  <c r="N126" i="238"/>
  <c r="K126" i="238"/>
  <c r="G126" i="238"/>
  <c r="E126" i="238"/>
  <c r="C126" i="238"/>
  <c r="N125" i="238"/>
  <c r="K125" i="238"/>
  <c r="G125" i="238"/>
  <c r="E125" i="238"/>
  <c r="C125" i="238"/>
  <c r="N124" i="238"/>
  <c r="K124" i="238"/>
  <c r="G124" i="238"/>
  <c r="E124" i="238"/>
  <c r="C124" i="238"/>
  <c r="N123" i="238"/>
  <c r="K123" i="238"/>
  <c r="I123" i="238"/>
  <c r="G123" i="238"/>
  <c r="E123" i="238"/>
  <c r="C123" i="238"/>
  <c r="N122" i="238"/>
  <c r="K122" i="238"/>
  <c r="I122" i="238"/>
  <c r="G122" i="238"/>
  <c r="E122" i="238"/>
  <c r="C122" i="238"/>
  <c r="N121" i="238"/>
  <c r="K121" i="238"/>
  <c r="I121" i="238"/>
  <c r="G121" i="238"/>
  <c r="E121" i="238"/>
  <c r="C121" i="238"/>
  <c r="N120" i="238"/>
  <c r="K120" i="238"/>
  <c r="I120" i="238"/>
  <c r="G120" i="238"/>
  <c r="E120" i="238"/>
  <c r="C120" i="238"/>
  <c r="N119" i="238"/>
  <c r="K119" i="238"/>
  <c r="I119" i="238"/>
  <c r="G119" i="238"/>
  <c r="E119" i="238"/>
  <c r="C119" i="238"/>
  <c r="N118" i="238"/>
  <c r="K118" i="238"/>
  <c r="I118" i="238"/>
  <c r="G118" i="238"/>
  <c r="E118" i="238"/>
  <c r="C118" i="238"/>
  <c r="N117" i="238"/>
  <c r="K117" i="238"/>
  <c r="I117" i="238"/>
  <c r="G117" i="238"/>
  <c r="E117" i="238"/>
  <c r="C117" i="238"/>
  <c r="N116" i="238"/>
  <c r="K116" i="238"/>
  <c r="I116" i="238"/>
  <c r="G116" i="238"/>
  <c r="E116" i="238"/>
  <c r="C116" i="238"/>
  <c r="N115" i="238"/>
  <c r="K115" i="238"/>
  <c r="I115" i="238"/>
  <c r="G115" i="238"/>
  <c r="E115" i="238"/>
  <c r="C115" i="238"/>
  <c r="N114" i="238"/>
  <c r="K114" i="238"/>
  <c r="I114" i="238"/>
  <c r="G114" i="238"/>
  <c r="E114" i="238"/>
  <c r="C114" i="238"/>
  <c r="N113" i="238"/>
  <c r="K113" i="238"/>
  <c r="I113" i="238"/>
  <c r="G113" i="238"/>
  <c r="E113" i="238"/>
  <c r="C113" i="238"/>
  <c r="N112" i="238"/>
  <c r="K112" i="238"/>
  <c r="I112" i="238"/>
  <c r="G112" i="238"/>
  <c r="E112" i="238"/>
  <c r="C112" i="238"/>
  <c r="N111" i="238"/>
  <c r="K111" i="238"/>
  <c r="I111" i="238"/>
  <c r="G111" i="238"/>
  <c r="E111" i="238"/>
  <c r="C111" i="238"/>
  <c r="N110" i="238"/>
  <c r="K110" i="238"/>
  <c r="G110" i="238"/>
  <c r="E110" i="238"/>
  <c r="C110" i="238"/>
  <c r="N109" i="238"/>
  <c r="K109" i="238"/>
  <c r="G109" i="238"/>
  <c r="E109" i="238"/>
  <c r="C109" i="238"/>
  <c r="N108" i="238"/>
  <c r="K108" i="238"/>
  <c r="G108" i="238"/>
  <c r="E108" i="238"/>
  <c r="C108" i="238"/>
  <c r="N107" i="238"/>
  <c r="K107" i="238"/>
  <c r="G107" i="238"/>
  <c r="E107" i="238"/>
  <c r="C107" i="238"/>
  <c r="N106" i="238"/>
  <c r="K106" i="238"/>
  <c r="G106" i="238"/>
  <c r="E106" i="238"/>
  <c r="C106" i="238"/>
  <c r="N105" i="238"/>
  <c r="K105" i="238"/>
  <c r="G105" i="238"/>
  <c r="E105" i="238"/>
  <c r="C105" i="238"/>
  <c r="N104" i="238"/>
  <c r="K104" i="238"/>
  <c r="G104" i="238"/>
  <c r="E104" i="238"/>
  <c r="C104" i="238"/>
  <c r="N103" i="238"/>
  <c r="K103" i="238"/>
  <c r="G103" i="238"/>
  <c r="E103" i="238"/>
  <c r="C103" i="238"/>
  <c r="N102" i="238"/>
  <c r="K102" i="238"/>
  <c r="G102" i="238"/>
  <c r="E102" i="238"/>
  <c r="C102" i="238"/>
  <c r="N101" i="238"/>
  <c r="K101" i="238"/>
  <c r="G101" i="238"/>
  <c r="E101" i="238"/>
  <c r="C101" i="238"/>
  <c r="N100" i="238"/>
  <c r="K100" i="238"/>
  <c r="E100" i="238"/>
  <c r="C100" i="238"/>
  <c r="N99" i="238"/>
  <c r="K99" i="238"/>
  <c r="E99" i="238"/>
  <c r="C99" i="238"/>
  <c r="N98" i="238"/>
  <c r="K98" i="238"/>
  <c r="E98" i="238"/>
  <c r="C98" i="238"/>
  <c r="N97" i="238"/>
  <c r="K97" i="238"/>
  <c r="E97" i="238"/>
  <c r="C97" i="238"/>
  <c r="N96" i="238"/>
  <c r="K96" i="238"/>
  <c r="E96" i="238"/>
  <c r="C96" i="238"/>
  <c r="N95" i="238"/>
  <c r="K95" i="238"/>
  <c r="E95" i="238"/>
  <c r="C95" i="238"/>
  <c r="N94" i="238"/>
  <c r="K94" i="238"/>
  <c r="E94" i="238"/>
  <c r="C94" i="238"/>
  <c r="N93" i="238"/>
  <c r="K93" i="238"/>
  <c r="E93" i="238"/>
  <c r="C93" i="238"/>
  <c r="N92" i="238"/>
  <c r="K92" i="238"/>
  <c r="E92" i="238"/>
  <c r="C92" i="238"/>
  <c r="N91" i="238"/>
  <c r="K91" i="238"/>
  <c r="E91" i="238"/>
  <c r="C91" i="238"/>
  <c r="N90" i="238"/>
  <c r="K90" i="238"/>
  <c r="E90" i="238"/>
  <c r="C90" i="238"/>
  <c r="N89" i="238"/>
  <c r="K89" i="238"/>
  <c r="E89" i="238"/>
  <c r="C89" i="238"/>
  <c r="N88" i="238"/>
  <c r="K88" i="238"/>
  <c r="E88" i="238"/>
  <c r="C88" i="238"/>
  <c r="N87" i="238"/>
  <c r="K87" i="238"/>
  <c r="E87" i="238"/>
  <c r="C87" i="238"/>
  <c r="N86" i="238"/>
  <c r="K86" i="238"/>
  <c r="E86" i="238"/>
  <c r="C86" i="238"/>
  <c r="N85" i="238"/>
  <c r="K85" i="238"/>
  <c r="E85" i="238"/>
  <c r="C85" i="238"/>
  <c r="N84" i="238"/>
  <c r="K84" i="238"/>
  <c r="E84" i="238"/>
  <c r="C84" i="238"/>
  <c r="N83" i="238"/>
  <c r="K83" i="238"/>
  <c r="E83" i="238"/>
  <c r="C83" i="238"/>
  <c r="N82" i="238"/>
  <c r="K82" i="238"/>
  <c r="E82" i="238"/>
  <c r="C82" i="238"/>
  <c r="N81" i="238"/>
  <c r="K81" i="238"/>
  <c r="E81" i="238"/>
  <c r="C81" i="238"/>
  <c r="N80" i="238"/>
  <c r="K80" i="238"/>
  <c r="E80" i="238"/>
  <c r="C80" i="238"/>
  <c r="N79" i="238"/>
  <c r="K79" i="238"/>
  <c r="E79" i="238"/>
  <c r="C79" i="238"/>
  <c r="N78" i="238"/>
  <c r="K78" i="238"/>
  <c r="E78" i="238"/>
  <c r="C78" i="238"/>
  <c r="N77" i="238"/>
  <c r="K77" i="238"/>
  <c r="E77" i="238"/>
  <c r="C77" i="238"/>
  <c r="N76" i="238"/>
  <c r="K76" i="238"/>
  <c r="E76" i="238"/>
  <c r="C76" i="238"/>
  <c r="N75" i="238"/>
  <c r="K75" i="238"/>
  <c r="E75" i="238"/>
  <c r="C75" i="238"/>
  <c r="N74" i="238"/>
  <c r="K74" i="238"/>
  <c r="E74" i="238"/>
  <c r="C74" i="238"/>
  <c r="N73" i="238"/>
  <c r="K73" i="238"/>
  <c r="E73" i="238"/>
  <c r="C73" i="238"/>
  <c r="N72" i="238"/>
  <c r="K72" i="238"/>
  <c r="E72" i="238"/>
  <c r="C72" i="238"/>
  <c r="N71" i="238"/>
  <c r="K71" i="238"/>
  <c r="E71" i="238"/>
  <c r="C71" i="238"/>
  <c r="N70" i="238"/>
  <c r="K70" i="238"/>
  <c r="E70" i="238"/>
  <c r="C70" i="238"/>
  <c r="N69" i="238"/>
  <c r="K69" i="238"/>
  <c r="E69" i="238"/>
  <c r="C69" i="238"/>
  <c r="N68" i="238"/>
  <c r="K68" i="238"/>
  <c r="E68" i="238"/>
  <c r="C68" i="238"/>
  <c r="N67" i="238"/>
  <c r="K67" i="238"/>
  <c r="E67" i="238"/>
  <c r="C67" i="238"/>
  <c r="N66" i="238"/>
  <c r="K66" i="238"/>
  <c r="E66" i="238"/>
  <c r="C66" i="238"/>
  <c r="N65" i="238"/>
  <c r="K65" i="238"/>
  <c r="E65" i="238"/>
  <c r="C65" i="238"/>
  <c r="N64" i="238"/>
  <c r="K64" i="238"/>
  <c r="E64" i="238"/>
  <c r="C64" i="238"/>
  <c r="N63" i="238"/>
  <c r="K63" i="238"/>
  <c r="E63" i="238"/>
  <c r="C63" i="238"/>
  <c r="N62" i="238"/>
  <c r="K62" i="238"/>
  <c r="E62" i="238"/>
  <c r="C62" i="238"/>
  <c r="N61" i="238"/>
  <c r="K61" i="238"/>
  <c r="E61" i="238"/>
  <c r="C61" i="238"/>
  <c r="N60" i="238"/>
  <c r="K60" i="238"/>
  <c r="E60" i="238"/>
  <c r="C60" i="238"/>
  <c r="N59" i="238"/>
  <c r="K59" i="238"/>
  <c r="E59" i="238"/>
  <c r="C59" i="238"/>
  <c r="N58" i="238"/>
  <c r="K58" i="238"/>
  <c r="E58" i="238"/>
  <c r="C58" i="238"/>
  <c r="N57" i="238"/>
  <c r="K57" i="238"/>
  <c r="E57" i="238"/>
  <c r="C57" i="238"/>
  <c r="N56" i="238"/>
  <c r="K56" i="238"/>
  <c r="E56" i="238"/>
  <c r="C56" i="238"/>
  <c r="N55" i="238"/>
  <c r="K55" i="238"/>
  <c r="E55" i="238"/>
  <c r="C55" i="238"/>
  <c r="N54" i="238"/>
  <c r="K54" i="238"/>
  <c r="E54" i="238"/>
  <c r="C54" i="238"/>
  <c r="N53" i="238"/>
  <c r="K53" i="238"/>
  <c r="E53" i="238"/>
  <c r="C53" i="238"/>
  <c r="N52" i="238"/>
  <c r="K52" i="238"/>
  <c r="E52" i="238"/>
  <c r="C52" i="238"/>
  <c r="N51" i="238"/>
  <c r="K51" i="238"/>
  <c r="E51" i="238"/>
  <c r="C51" i="238"/>
  <c r="N50" i="238"/>
  <c r="K50" i="238"/>
  <c r="E50" i="238"/>
  <c r="C50" i="238"/>
  <c r="N49" i="238"/>
  <c r="K49" i="238"/>
  <c r="E49" i="238"/>
  <c r="C49" i="238"/>
  <c r="N48" i="238"/>
  <c r="K48" i="238"/>
  <c r="E48" i="238"/>
  <c r="C48" i="238"/>
  <c r="N47" i="238"/>
  <c r="K47" i="238"/>
  <c r="E47" i="238"/>
  <c r="C47" i="238"/>
  <c r="N46" i="238"/>
  <c r="K46" i="238"/>
  <c r="E46" i="238"/>
  <c r="C46" i="238"/>
  <c r="N45" i="238"/>
  <c r="K45" i="238"/>
  <c r="E45" i="238"/>
  <c r="C45" i="238"/>
  <c r="N44" i="238"/>
  <c r="K44" i="238"/>
  <c r="E44" i="238"/>
  <c r="C44" i="238"/>
  <c r="N43" i="238"/>
  <c r="K43" i="238"/>
  <c r="E43" i="238"/>
  <c r="C43" i="238"/>
  <c r="N42" i="238"/>
  <c r="K42" i="238"/>
  <c r="E42" i="238"/>
  <c r="C42" i="238"/>
  <c r="N41" i="238"/>
  <c r="K41" i="238"/>
  <c r="E41" i="238"/>
  <c r="C41" i="238"/>
  <c r="N40" i="238"/>
  <c r="K40" i="238"/>
  <c r="E40" i="238"/>
  <c r="C40" i="238"/>
  <c r="N39" i="238"/>
  <c r="K39" i="238"/>
  <c r="E39" i="238"/>
  <c r="C39" i="238"/>
  <c r="N38" i="238"/>
  <c r="K38" i="238"/>
  <c r="E38" i="238"/>
  <c r="C38" i="238"/>
  <c r="N37" i="238"/>
  <c r="K37" i="238"/>
  <c r="E37" i="238"/>
  <c r="C37" i="238"/>
  <c r="N36" i="238"/>
  <c r="K36" i="238"/>
  <c r="E36" i="238"/>
  <c r="C36" i="238"/>
  <c r="N35" i="238"/>
  <c r="K35" i="238"/>
  <c r="E35" i="238"/>
  <c r="C35" i="238"/>
  <c r="N34" i="238"/>
  <c r="K34" i="238"/>
  <c r="E34" i="238"/>
  <c r="C34" i="238"/>
  <c r="N33" i="238"/>
  <c r="K33" i="238"/>
  <c r="E33" i="238"/>
  <c r="C33" i="238"/>
  <c r="N32" i="238"/>
  <c r="K32" i="238"/>
  <c r="E32" i="238"/>
  <c r="C32" i="238"/>
  <c r="N31" i="238"/>
  <c r="K31" i="238"/>
  <c r="E31" i="238"/>
  <c r="C31" i="238"/>
  <c r="N30" i="238"/>
  <c r="K30" i="238"/>
  <c r="E30" i="238"/>
  <c r="C30" i="238"/>
  <c r="N29" i="238"/>
  <c r="K29" i="238"/>
  <c r="E29" i="238"/>
  <c r="C29" i="238"/>
  <c r="N28" i="238"/>
  <c r="K28" i="238"/>
  <c r="E28" i="238"/>
  <c r="C28" i="238"/>
  <c r="N27" i="238"/>
  <c r="K27" i="238"/>
  <c r="E27" i="238"/>
  <c r="C27" i="238"/>
  <c r="N26" i="238"/>
  <c r="K26" i="238"/>
  <c r="E26" i="238"/>
  <c r="C26" i="238"/>
  <c r="N25" i="238"/>
  <c r="K25" i="238"/>
  <c r="E25" i="238"/>
  <c r="C25" i="238"/>
  <c r="N24" i="238"/>
  <c r="K24" i="238"/>
  <c r="E24" i="238"/>
  <c r="C24" i="238"/>
  <c r="N23" i="238"/>
  <c r="K23" i="238"/>
  <c r="E23" i="238"/>
  <c r="C23" i="238"/>
  <c r="N22" i="238"/>
  <c r="K22" i="238"/>
  <c r="E22" i="238"/>
  <c r="C22" i="238"/>
  <c r="N21" i="238"/>
  <c r="K21" i="238"/>
  <c r="E21" i="238"/>
  <c r="C21" i="238"/>
  <c r="N20" i="238"/>
  <c r="K20" i="238"/>
  <c r="E20" i="238"/>
  <c r="C20" i="238"/>
  <c r="N19" i="238"/>
  <c r="K19" i="238"/>
  <c r="E19" i="238"/>
  <c r="C19" i="238"/>
  <c r="N18" i="238"/>
  <c r="K18" i="238"/>
  <c r="E18" i="238"/>
  <c r="C18" i="238"/>
  <c r="N17" i="238"/>
  <c r="K17" i="238"/>
  <c r="E17" i="238"/>
  <c r="C17" i="238"/>
  <c r="N16" i="238"/>
  <c r="K16" i="238"/>
  <c r="E16" i="238"/>
  <c r="C16" i="238"/>
  <c r="N15" i="238"/>
  <c r="K15" i="238"/>
  <c r="E15" i="238"/>
  <c r="C15" i="238"/>
  <c r="N14" i="238"/>
  <c r="K14" i="238"/>
  <c r="E14" i="238"/>
  <c r="C14" i="238"/>
  <c r="N13" i="238"/>
  <c r="K13" i="238"/>
  <c r="E13" i="238"/>
  <c r="C13" i="238"/>
  <c r="N12" i="238"/>
  <c r="K12" i="238"/>
  <c r="E12" i="238"/>
  <c r="C12" i="238"/>
  <c r="N11" i="238"/>
  <c r="K11" i="238"/>
  <c r="E11" i="238"/>
  <c r="C11" i="238"/>
  <c r="N10" i="238"/>
  <c r="K10" i="238"/>
  <c r="E10" i="238"/>
  <c r="C10" i="238"/>
  <c r="N9" i="238"/>
  <c r="K9" i="238"/>
  <c r="E9" i="238"/>
  <c r="C9" i="238"/>
  <c r="N8" i="238"/>
  <c r="K8" i="238"/>
  <c r="E8" i="238"/>
  <c r="C8" i="238"/>
  <c r="N7" i="238"/>
  <c r="K7" i="238"/>
  <c r="E7" i="238"/>
  <c r="C7" i="238"/>
  <c r="H39" i="237"/>
  <c r="H38" i="237"/>
  <c r="F37" i="237"/>
  <c r="H37" i="237"/>
  <c r="F36" i="237"/>
  <c r="F35" i="237"/>
  <c r="F34" i="237"/>
  <c r="F33" i="237"/>
  <c r="G21" i="230"/>
  <c r="G20" i="230"/>
  <c r="G19" i="230"/>
  <c r="G18" i="230"/>
  <c r="G17" i="230"/>
  <c r="F17" i="230"/>
  <c r="F16" i="230"/>
  <c r="F12" i="230"/>
  <c r="F8" i="230"/>
  <c r="K155" i="238"/>
  <c r="G155" i="238"/>
  <c r="E155" i="238"/>
  <c r="C155" i="238"/>
  <c r="M155" i="238"/>
</calcChain>
</file>

<file path=xl/sharedStrings.xml><?xml version="1.0" encoding="utf-8"?>
<sst xmlns="http://schemas.openxmlformats.org/spreadsheetml/2006/main" count="4362" uniqueCount="805">
  <si>
    <t>1994</t>
  </si>
  <si>
    <t>1996</t>
  </si>
  <si>
    <t>Män</t>
  </si>
  <si>
    <t>Kvinnor</t>
  </si>
  <si>
    <t>Cannabis</t>
  </si>
  <si>
    <t>Kokain</t>
  </si>
  <si>
    <t>Ecstasy</t>
  </si>
  <si>
    <t>Annan narkotika</t>
  </si>
  <si>
    <t>Någon gång</t>
  </si>
  <si>
    <t>Flera gånger</t>
  </si>
  <si>
    <t>1970/71</t>
  </si>
  <si>
    <t>1971/72</t>
  </si>
  <si>
    <t>1974</t>
  </si>
  <si>
    <t>1975</t>
  </si>
  <si>
    <t>1976</t>
  </si>
  <si>
    <t>1977</t>
  </si>
  <si>
    <t>1978</t>
  </si>
  <si>
    <t>1979</t>
  </si>
  <si>
    <t>1980</t>
  </si>
  <si>
    <t>1981</t>
  </si>
  <si>
    <t>1982</t>
  </si>
  <si>
    <t>1983</t>
  </si>
  <si>
    <t>1984</t>
  </si>
  <si>
    <t>1985</t>
  </si>
  <si>
    <t>1986</t>
  </si>
  <si>
    <t>1987</t>
  </si>
  <si>
    <t>1988</t>
  </si>
  <si>
    <t>2004</t>
  </si>
  <si>
    <t>1998</t>
  </si>
  <si>
    <t>Källa: Brå.</t>
  </si>
  <si>
    <t>2005</t>
  </si>
  <si>
    <t>2006</t>
  </si>
  <si>
    <t>Vårdade personer</t>
  </si>
  <si>
    <t>Källa: CAN.</t>
  </si>
  <si>
    <t>Hasch</t>
  </si>
  <si>
    <t>Marijuana</t>
  </si>
  <si>
    <t>1995</t>
  </si>
  <si>
    <t>b) Inklusive enstaka utskrivningar där länsuppgift saknas.</t>
  </si>
  <si>
    <t>Index 1985=100</t>
  </si>
  <si>
    <t>2001</t>
  </si>
  <si>
    <t>Använt narkotika</t>
  </si>
  <si>
    <t>Ej svar</t>
  </si>
  <si>
    <t>Någon gång i veckan</t>
  </si>
  <si>
    <t>Aldrig</t>
  </si>
  <si>
    <t>1972/73</t>
  </si>
  <si>
    <t>Västra Götaland</t>
  </si>
  <si>
    <t>.</t>
  </si>
  <si>
    <t>Totalt (räknat som del av alkohol 100%)</t>
  </si>
  <si>
    <t>Heroin</t>
  </si>
  <si>
    <t>Amfetamin</t>
  </si>
  <si>
    <t>Av tull</t>
  </si>
  <si>
    <t>Av polis</t>
  </si>
  <si>
    <t>Polisbeslag</t>
  </si>
  <si>
    <t>Tullbeslag</t>
  </si>
  <si>
    <t>Samtliga beslag</t>
  </si>
  <si>
    <t>Kilo</t>
  </si>
  <si>
    <t>1997</t>
  </si>
  <si>
    <t>1999</t>
  </si>
  <si>
    <t>2000</t>
  </si>
  <si>
    <t>tabl.</t>
  </si>
  <si>
    <t>Till allmänheten</t>
  </si>
  <si>
    <t>Summa totalt</t>
  </si>
  <si>
    <t>Övriga</t>
  </si>
  <si>
    <t>Summa till allmänheten</t>
  </si>
  <si>
    <t>a) Tillstånd att servera endast folköl är inte inräknade.</t>
  </si>
  <si>
    <t>Sprit</t>
  </si>
  <si>
    <t>Summa</t>
  </si>
  <si>
    <t>Antal</t>
  </si>
  <si>
    <t>Pojkar</t>
  </si>
  <si>
    <t>Flickor</t>
  </si>
  <si>
    <t>Förstagångsvårdade sedan 1987</t>
  </si>
  <si>
    <t xml:space="preserve"> Totalt</t>
  </si>
  <si>
    <t>2003</t>
  </si>
  <si>
    <t>Intravenöst HIV-smittade</t>
  </si>
  <si>
    <t>Samtliga HIV-smittade</t>
  </si>
  <si>
    <t>Stockholms län</t>
  </si>
  <si>
    <t xml:space="preserve"> </t>
  </si>
  <si>
    <t>Starköl</t>
  </si>
  <si>
    <t>Stockholm</t>
  </si>
  <si>
    <t>Kalmar</t>
  </si>
  <si>
    <t>Gotland</t>
  </si>
  <si>
    <t>Blekinge</t>
  </si>
  <si>
    <t>Skåne</t>
  </si>
  <si>
    <t>Halland</t>
  </si>
  <si>
    <t>Örebro</t>
  </si>
  <si>
    <t>Dalarna</t>
  </si>
  <si>
    <t>Använt senaste 30 dagarna</t>
  </si>
  <si>
    <t>Anmälda brott</t>
  </si>
  <si>
    <t>Ålder</t>
  </si>
  <si>
    <t>Antal beslag</t>
  </si>
  <si>
    <t>Misstänkta personer</t>
  </si>
  <si>
    <t>Västra Götalands län</t>
  </si>
  <si>
    <t>Skåne län</t>
  </si>
  <si>
    <t>Södra Sverige</t>
  </si>
  <si>
    <t>Norra Sverige</t>
  </si>
  <si>
    <t>Mellersta Sverige</t>
  </si>
  <si>
    <t>1993</t>
  </si>
  <si>
    <t xml:space="preserve">Cannabis </t>
  </si>
  <si>
    <t>GHB</t>
  </si>
  <si>
    <t>Andel kvinnor</t>
  </si>
  <si>
    <t>År</t>
  </si>
  <si>
    <t>Liter</t>
  </si>
  <si>
    <t>%</t>
  </si>
  <si>
    <t>Spritdrycker</t>
  </si>
  <si>
    <t>Vin</t>
  </si>
  <si>
    <t>Totalt</t>
  </si>
  <si>
    <t>Totalt per 100 000 invånare</t>
  </si>
  <si>
    <t>Bidragande dödsorsak</t>
  </si>
  <si>
    <t>Alla</t>
  </si>
  <si>
    <t>Per 100 000 invånare</t>
  </si>
  <si>
    <t>Spritdrycker %</t>
  </si>
  <si>
    <t>b) Ökningen 2001 är åtminstone delvis artificiell och beror på förbättrad inrapportering av dataunderlagen från Tullverket.</t>
  </si>
  <si>
    <t>Median</t>
  </si>
  <si>
    <t>Index</t>
  </si>
  <si>
    <t>Alkoholrelaterade vårdtillfällen</t>
  </si>
  <si>
    <t>Narkotikarelaterade vårdtillfällen</t>
  </si>
  <si>
    <t>Folköl (Öl klass IIA)</t>
  </si>
  <si>
    <t>Mellanöl (Öl klass IIB)</t>
  </si>
  <si>
    <t>Index 1985 = 100</t>
  </si>
  <si>
    <t>a) Flera preparat kan ingå i en lagföring. I totalen ingår även andra narkotikasorter än de i tabellen specificerade.</t>
  </si>
  <si>
    <t>Andel intravenöst smittade %</t>
  </si>
  <si>
    <t>Andel av alla  vårdtillfällen (%)</t>
  </si>
  <si>
    <t>Daglig-/nästan dagligrökare</t>
  </si>
  <si>
    <t>..</t>
  </si>
  <si>
    <t>En gång</t>
  </si>
  <si>
    <t>2002</t>
  </si>
  <si>
    <t>Folköl</t>
  </si>
  <si>
    <t>Anmälda narkotikabrott</t>
  </si>
  <si>
    <t>NSL</t>
  </si>
  <si>
    <t>NSL per 100 000 inv</t>
  </si>
  <si>
    <t>Till slutna sällskap</t>
  </si>
  <si>
    <t>Övriga län</t>
  </si>
  <si>
    <t>Mot narkotikastrafflagen (NSL)</t>
  </si>
  <si>
    <t>Centralstimulantia</t>
  </si>
  <si>
    <t>Opiater</t>
  </si>
  <si>
    <t>Endast en typ av medel</t>
  </si>
  <si>
    <t xml:space="preserve">Flera typer av medel </t>
  </si>
  <si>
    <t>Cs och cannabis</t>
  </si>
  <si>
    <t>Cs och opiater</t>
  </si>
  <si>
    <t>Cannabis och opiater</t>
  </si>
  <si>
    <t>Övriga kombinationer</t>
  </si>
  <si>
    <t>År 1979</t>
  </si>
  <si>
    <t>År 1992</t>
  </si>
  <si>
    <t>År 1998</t>
  </si>
  <si>
    <t>Okänt</t>
  </si>
  <si>
    <t>Beslag, miljoner cigaretter</t>
  </si>
  <si>
    <t>Cigaretter (st)</t>
  </si>
  <si>
    <t>Annan röktobak (g)</t>
  </si>
  <si>
    <t>Snus (g)</t>
  </si>
  <si>
    <t>2007</t>
  </si>
  <si>
    <t>Brunt heroin</t>
  </si>
  <si>
    <t xml:space="preserve">Källa: CAN. </t>
  </si>
  <si>
    <t>2008</t>
  </si>
  <si>
    <t>Andel kvinnor (%)</t>
  </si>
  <si>
    <t>Detaljhandel</t>
  </si>
  <si>
    <t>Servering</t>
  </si>
  <si>
    <t>Index per 100 000 inv, 1987 = 100</t>
  </si>
  <si>
    <t>Preparat</t>
  </si>
  <si>
    <t xml:space="preserve">                                                                                                                                                                                                                                                                                                                                                                                                                                                                                                                                                                                                                                                                                                                                                                                                                                                                                                                                                                                                                                                                                                                                                                                                                                                                                                                                                                                                                                                                                                                                                                                                                                        </t>
  </si>
  <si>
    <t>Region Skåne</t>
  </si>
  <si>
    <t>a) Åren 1969 ,1987 och 1997 infördes nya principer för klassificering av dödsorsaker (ICD 8, ICD 9 och ICD 10). En viss försiktighet bör iakttas vid jämförelser över dessa årtal.</t>
  </si>
  <si>
    <t>a) Åren 1969, 1987 och 1997 infördes nya principer för klassificering av dödsorsaker (ICD 8, ICD 9 och ICD 10). En viss försiktighet bör iakttas vid jämförelser över dessa årtal.</t>
  </si>
  <si>
    <t>Källa: Rikspolisstyrelsen och Tullverket.</t>
  </si>
  <si>
    <t>2009</t>
  </si>
  <si>
    <t>Intravenös smittväg</t>
  </si>
  <si>
    <t xml:space="preserve">Källa: Socialstyrelsen. </t>
  </si>
  <si>
    <t>Trivs ganska eller mycket dåligt i skolan</t>
  </si>
  <si>
    <t>Så fort jag kan vill jag flytta till ett annat bostadsområde</t>
  </si>
  <si>
    <t>Stämmer ganska/mycket bra in på bostadsområdet:</t>
  </si>
  <si>
    <t>Källa: CAN</t>
  </si>
  <si>
    <t>Lagföringsbeslut</t>
  </si>
  <si>
    <t>2010</t>
  </si>
  <si>
    <t>Smuggling</t>
  </si>
  <si>
    <t>a) Inklusive metamfetamin (se tabellkommentarerna).</t>
  </si>
  <si>
    <t>Passagerare</t>
  </si>
  <si>
    <t>Övriga landet</t>
  </si>
  <si>
    <t>Internet</t>
  </si>
  <si>
    <t xml:space="preserve">Antal cigarett-beslag </t>
  </si>
  <si>
    <t>Källa: Folkhälsomyndigheten.</t>
  </si>
  <si>
    <t>VSL, index per inv. 1987=100</t>
  </si>
  <si>
    <t>NSL, index per inv. 1987=100</t>
  </si>
  <si>
    <t>a) Inklusive enstaka fall med ålder okänd.</t>
  </si>
  <si>
    <t>Källor: Rikspolisstyrelsen och Brå.</t>
  </si>
  <si>
    <t>Domslut</t>
  </si>
  <si>
    <t>Normal</t>
  </si>
  <si>
    <t>Ringa</t>
  </si>
  <si>
    <t>Typ av narkotikabrott</t>
  </si>
  <si>
    <t>Typ av lagföringsbeslut</t>
  </si>
  <si>
    <t>a) I januari 2011 registrerades en anmälan i Skåne län som innehöll ett mycket stort antal brott avseende dopningsbrott och illegal försäljning av läkemedel.</t>
  </si>
  <si>
    <r>
      <t xml:space="preserve">Snusare </t>
    </r>
    <r>
      <rPr>
        <vertAlign val="superscript"/>
        <sz val="10"/>
        <rFont val="Arial"/>
        <family val="2"/>
      </rPr>
      <t>a)</t>
    </r>
  </si>
  <si>
    <r>
      <t xml:space="preserve">1983 </t>
    </r>
    <r>
      <rPr>
        <vertAlign val="superscript"/>
        <sz val="10"/>
        <rFont val="Arial"/>
        <family val="2"/>
      </rPr>
      <t>b)</t>
    </r>
  </si>
  <si>
    <r>
      <t xml:space="preserve">1997 </t>
    </r>
    <r>
      <rPr>
        <vertAlign val="superscript"/>
        <sz val="10"/>
        <rFont val="Arial"/>
        <family val="2"/>
      </rPr>
      <t>b)</t>
    </r>
  </si>
  <si>
    <t>Senaste 12 månaderna</t>
  </si>
  <si>
    <t>Senaste 30 dagarna</t>
  </si>
  <si>
    <t xml:space="preserve">  </t>
  </si>
  <si>
    <t>2011</t>
  </si>
  <si>
    <t>2012A</t>
  </si>
  <si>
    <t>2012B</t>
  </si>
  <si>
    <t xml:space="preserve">a) Före år 2004 löd frågan "Har du någon gång använt något av följande dopingmedel (som inte skrivits ut av läkare)?" med AAS som ett alternativ. Den förändrade frågestrukturen kan vara av betydelse för resultatjämförelser mellan de olika frågeperioderna. </t>
  </si>
  <si>
    <t>1983B</t>
  </si>
  <si>
    <t>1983A</t>
  </si>
  <si>
    <r>
      <t xml:space="preserve">Erbjudits narkotika </t>
    </r>
    <r>
      <rPr>
        <vertAlign val="superscript"/>
        <sz val="10"/>
        <rFont val="Arial"/>
        <family val="2"/>
      </rPr>
      <t>a)</t>
    </r>
  </si>
  <si>
    <r>
      <t xml:space="preserve">Använt någon gång </t>
    </r>
    <r>
      <rPr>
        <vertAlign val="superscript"/>
        <sz val="10"/>
        <rFont val="Arial"/>
        <family val="2"/>
      </rPr>
      <t>b)</t>
    </r>
  </si>
  <si>
    <r>
      <t xml:space="preserve">Grovt </t>
    </r>
    <r>
      <rPr>
        <vertAlign val="superscript"/>
        <sz val="10"/>
        <color theme="1"/>
        <rFont val="Arial"/>
        <family val="2"/>
      </rPr>
      <t>a)</t>
    </r>
  </si>
  <si>
    <r>
      <t xml:space="preserve">Övriga landet </t>
    </r>
    <r>
      <rPr>
        <vertAlign val="superscript"/>
        <sz val="10"/>
        <rFont val="Arial"/>
        <family val="2"/>
      </rPr>
      <t>b)</t>
    </r>
  </si>
  <si>
    <r>
      <t xml:space="preserve">Antal beslag </t>
    </r>
    <r>
      <rPr>
        <vertAlign val="superscript"/>
        <sz val="10"/>
        <rFont val="Arial"/>
        <family val="2"/>
      </rPr>
      <t>b)</t>
    </r>
  </si>
  <si>
    <r>
      <t xml:space="preserve">Liter </t>
    </r>
    <r>
      <rPr>
        <vertAlign val="superscript"/>
        <sz val="10"/>
        <rFont val="Arial"/>
        <family val="2"/>
      </rPr>
      <t>c)</t>
    </r>
  </si>
  <si>
    <r>
      <t xml:space="preserve">Antal beslag </t>
    </r>
    <r>
      <rPr>
        <vertAlign val="superscript"/>
        <sz val="10"/>
        <rFont val="Arial"/>
        <family val="2"/>
      </rPr>
      <t>a)</t>
    </r>
  </si>
  <si>
    <r>
      <t xml:space="preserve">2004 </t>
    </r>
    <r>
      <rPr>
        <vertAlign val="superscript"/>
        <sz val="10"/>
        <rFont val="Arial"/>
        <family val="2"/>
      </rPr>
      <t>a)</t>
    </r>
  </si>
  <si>
    <t>b) Klotter, olaglig graffiti, förstörelse.</t>
  </si>
  <si>
    <r>
      <t xml:space="preserve">Intensivkonsumtion </t>
    </r>
    <r>
      <rPr>
        <vertAlign val="superscript"/>
        <sz val="10"/>
        <rFont val="Arial"/>
        <family val="2"/>
      </rPr>
      <t>a)</t>
    </r>
    <r>
      <rPr>
        <sz val="10"/>
        <rFont val="Arial"/>
        <family val="2"/>
      </rPr>
      <t xml:space="preserve"> av alkohol någon gång per månad eller oftare</t>
    </r>
  </si>
  <si>
    <r>
      <t xml:space="preserve">Vandalism </t>
    </r>
    <r>
      <rPr>
        <vertAlign val="superscript"/>
        <sz val="10"/>
        <rFont val="Arial"/>
        <family val="2"/>
      </rPr>
      <t>b)</t>
    </r>
    <r>
      <rPr>
        <sz val="10"/>
        <rFont val="Arial"/>
        <family val="2"/>
      </rPr>
      <t xml:space="preserve"> är vanligt</t>
    </r>
  </si>
  <si>
    <r>
      <t xml:space="preserve">Totalt </t>
    </r>
    <r>
      <rPr>
        <vertAlign val="superscript"/>
        <sz val="10"/>
        <rFont val="Arial"/>
        <family val="2"/>
      </rPr>
      <t>a)</t>
    </r>
  </si>
  <si>
    <r>
      <t xml:space="preserve">2004 </t>
    </r>
    <r>
      <rPr>
        <vertAlign val="superscript"/>
        <sz val="10"/>
        <rFont val="Arial"/>
        <family val="2"/>
      </rPr>
      <t>b)</t>
    </r>
  </si>
  <si>
    <r>
      <t>2012</t>
    </r>
    <r>
      <rPr>
        <vertAlign val="superscript"/>
        <sz val="10"/>
        <rFont val="Arial"/>
        <family val="2"/>
      </rPr>
      <t>b)</t>
    </r>
  </si>
  <si>
    <t>a) Åren 2004 och 2008 har vissa tekniska förändringar genomförts vilka kan begränsa jämförbarheten med tidigare år.</t>
  </si>
  <si>
    <t>b) Åren 2004 och 2008 har vissa tekniska förändringar genomförts vilka kan begränsa jämförbarheten med tidigare år.</t>
  </si>
  <si>
    <t xml:space="preserve">b) Fr.o.m. 2007 sker datainsamlingen i huvudsak genom datorstödda telefonintervjuer. </t>
  </si>
  <si>
    <t xml:space="preserve">c) Undersökningarna av befolkningens levnadsförhållanden, ULF, integreras fr.o.m. 2008 med EUROSTATS undersökning Statistics on Income and Living Conditions, SILC. </t>
  </si>
  <si>
    <t xml:space="preserve">Samtliga </t>
  </si>
  <si>
    <t>Röker dagligen</t>
  </si>
  <si>
    <t>Snusar dagligen</t>
  </si>
  <si>
    <t>Antal cigaretter totalt</t>
  </si>
  <si>
    <r>
      <t xml:space="preserve">Andel legalt försålda </t>
    </r>
    <r>
      <rPr>
        <vertAlign val="superscript"/>
        <sz val="10"/>
        <rFont val="Arial"/>
        <family val="2"/>
      </rPr>
      <t>a)</t>
    </r>
  </si>
  <si>
    <t>Andel resande-införda</t>
  </si>
  <si>
    <t>Andel smuggel-cigaretter</t>
  </si>
  <si>
    <r>
      <t xml:space="preserve">2012 </t>
    </r>
    <r>
      <rPr>
        <vertAlign val="superscript"/>
        <sz val="10"/>
        <rFont val="Arial"/>
        <family val="2"/>
      </rPr>
      <t>b)</t>
    </r>
  </si>
  <si>
    <t>Röker och/eller snusar dagligen</t>
  </si>
  <si>
    <t>Röker och/eller snusar  då och då</t>
  </si>
  <si>
    <t>Röker och/eller snusar  totalt (dagligen + då och då)</t>
  </si>
  <si>
    <t>b) Inkluderar även narkotiska preparat som inte särredovisas i tabellen, dock inte samtliga beslagtagna narkotikaklassade preparat (se tabellkommentarerna).</t>
  </si>
  <si>
    <t>a) Frågeformuleringen ändrades 1981 och 1983 vilket kan ha betydelse för resultatjämförelser mellan perioderna.</t>
  </si>
  <si>
    <r>
      <t xml:space="preserve">Någon gång </t>
    </r>
    <r>
      <rPr>
        <vertAlign val="superscript"/>
        <sz val="10"/>
        <rFont val="Arial"/>
        <family val="2"/>
      </rPr>
      <t>a)</t>
    </r>
  </si>
  <si>
    <t>a) Frågekonstruktionen ändrades 2007, vilket kan ha betydelse för resultatjämförelser mellan perioderna.</t>
  </si>
  <si>
    <t>b) Frågekonstruktionen ändrades 1972, 1981, 1986, 1994, 1998 och 2007. En större skillnad var att under perioden 1994–1997 efterfrågades endast cannabis. Frågeförändringen kan ha betydelse för resultatjämförelser mellan perioderna.</t>
  </si>
  <si>
    <t>a) Till och med 2011 "senaste året".</t>
  </si>
  <si>
    <t>a) Till och med 2011 "senaste månaden".</t>
  </si>
  <si>
    <r>
      <t xml:space="preserve">Cannabis </t>
    </r>
    <r>
      <rPr>
        <vertAlign val="superscript"/>
        <sz val="10"/>
        <rFont val="Arial"/>
        <family val="2"/>
      </rPr>
      <t>a)</t>
    </r>
  </si>
  <si>
    <r>
      <t xml:space="preserve">Kokain </t>
    </r>
    <r>
      <rPr>
        <vertAlign val="superscript"/>
        <sz val="10"/>
        <rFont val="Arial"/>
        <family val="2"/>
      </rPr>
      <t>b)</t>
    </r>
  </si>
  <si>
    <t>Använt narkotika &gt;20 ggr</t>
  </si>
  <si>
    <r>
      <t xml:space="preserve">Antal polisårsarbetskrafter nedlagda på narkotikaärenden </t>
    </r>
    <r>
      <rPr>
        <vertAlign val="superscript"/>
        <sz val="10"/>
        <rFont val="Arial"/>
        <family val="2"/>
      </rPr>
      <t>a)</t>
    </r>
  </si>
  <si>
    <r>
      <t xml:space="preserve">VSL </t>
    </r>
    <r>
      <rPr>
        <vertAlign val="superscript"/>
        <sz val="10"/>
        <rFont val="Arial"/>
        <family val="2"/>
      </rPr>
      <t>b)</t>
    </r>
  </si>
  <si>
    <t>a) Där smittan detekterades, inte nödvändigtvis var den överfördes.</t>
  </si>
  <si>
    <t>Blanddrycker</t>
  </si>
  <si>
    <t>1989A</t>
  </si>
  <si>
    <t>1989B</t>
  </si>
  <si>
    <t>Dricker inte alkohol</t>
  </si>
  <si>
    <t>Någon/ett par ggr i månaden</t>
  </si>
  <si>
    <t>Några gånger per år</t>
  </si>
  <si>
    <t>Mer sällan</t>
  </si>
  <si>
    <t>a) T.o.m. 1977 års undersökning stod det ”5 burkar mellanöl” i frågan. "Fyra stora burkar starköl” tillkom 1988. "Fyra stora flaskor stark cider" tillkom 1997. T.o.m. år 1999 var alternativet för sprit "en halvflaska sprit (s.k. 'kvarting')". Dessa förändringar har skett för att motsvara tidsenliga dryckesvanor, och kan ha haft betydelse för resultatjämförelser mellan de olika tidsperioderna.</t>
  </si>
  <si>
    <t>1 gång/vecka eller oftare</t>
  </si>
  <si>
    <t>2–3 ggr i månaden</t>
  </si>
  <si>
    <t>1 gång i månaden</t>
  </si>
  <si>
    <t>2–6 ggr de senaste 12 månaderna</t>
  </si>
  <si>
    <t>1 gång de senaste 12 månaderna</t>
  </si>
  <si>
    <t>Ingen gång de senaste 12 månaderna</t>
  </si>
  <si>
    <t>Minst 1 gång/månad</t>
  </si>
  <si>
    <t xml:space="preserve">Källa: Folkhälsomyndigheten. "Hälsa på lika villkor". </t>
  </si>
  <si>
    <t>n=</t>
  </si>
  <si>
    <t>Genomsnittskonsumtion i ren alkohol (l)</t>
  </si>
  <si>
    <t>Druckit smugglad sprit de senaste 12 månaderna</t>
  </si>
  <si>
    <t>Druckit hemtillverkad sprit senaste 12 månaderna</t>
  </si>
  <si>
    <t>1989/1990</t>
  </si>
  <si>
    <t>1991/1992</t>
  </si>
  <si>
    <t>1993/1994</t>
  </si>
  <si>
    <t>1995/1996</t>
  </si>
  <si>
    <t>1997/1998</t>
  </si>
  <si>
    <t>1999/2001</t>
  </si>
  <si>
    <t>2002/2003</t>
  </si>
  <si>
    <t>2004/2005</t>
  </si>
  <si>
    <t>2006/2007</t>
  </si>
  <si>
    <t>2008/2009</t>
  </si>
  <si>
    <t>2010/2011</t>
  </si>
  <si>
    <t>2012/2013</t>
  </si>
  <si>
    <t>c) Alkoholkonsumtion motsvarande minst en flaska vin vid ett och samma tillfälle. Frågans konstruktion ändrads 2012 och är inte jämförbar med tidigare år.</t>
  </si>
  <si>
    <t xml:space="preserve">Källa: Transportstyrelsen. </t>
  </si>
  <si>
    <t>Kört</t>
  </si>
  <si>
    <t>Källa: Socialstyrelsen</t>
  </si>
  <si>
    <t>a) Här ingår även enstaka fall av vårdslöshet med narkotika och olovlig befattning med narkotikaprekursorer.</t>
  </si>
  <si>
    <t xml:space="preserve">a) En viss försiktighet bör iakttas vid jämförelser med perioden fram till 1996 då nya principer för klassificering av diagnoser infördes 1997 (ICD 10). </t>
  </si>
  <si>
    <t>a) En viss försiktighet bör iakttas vid jämförelser av perioden fram till 1996 då nya principer för klassificering av diagnoser infördes 1997 (ICD 10).</t>
  </si>
  <si>
    <t xml:space="preserve">a) Åren 1987 och 1997 infördes nya principer för klassificering av dödsorsaker (ICD 9 och ICD 10). En viss försiktighet bör iakttas vid jämförelser över dessa årtal. </t>
  </si>
  <si>
    <t>a) Förändrade inrapporteringssystem av anmälda brott kan ha påverkat statistiken över tid.</t>
  </si>
  <si>
    <r>
      <t xml:space="preserve">Läkemedel </t>
    </r>
    <r>
      <rPr>
        <vertAlign val="superscript"/>
        <sz val="10"/>
        <rFont val="Arial"/>
        <family val="2"/>
      </rPr>
      <t>c)</t>
    </r>
  </si>
  <si>
    <t>Vin 
%</t>
  </si>
  <si>
    <t>Starköl 
%</t>
  </si>
  <si>
    <t>Män och kvinnor</t>
  </si>
  <si>
    <t>50–64 år</t>
  </si>
  <si>
    <r>
      <t>b) För värden för 2012B</t>
    </r>
    <r>
      <rPr>
        <sz val="10"/>
        <color theme="1"/>
        <rFont val="Calibri"/>
        <family val="2"/>
      </rPr>
      <t>–</t>
    </r>
    <r>
      <rPr>
        <sz val="10"/>
        <color theme="1"/>
        <rFont val="Arial"/>
        <family val="2"/>
      </rPr>
      <t xml:space="preserve">2014, se tabell 11. Det finns statistiskt säkerställd skillnad mellan gamla (2012A) och nya (2012B) formuläret. </t>
    </r>
  </si>
  <si>
    <t>1 gång/vecka 
eller oftare</t>
  </si>
  <si>
    <r>
      <t>a) För värden för 2012B</t>
    </r>
    <r>
      <rPr>
        <sz val="10"/>
        <color theme="1"/>
        <rFont val="Calibri"/>
        <family val="2"/>
      </rPr>
      <t>–</t>
    </r>
    <r>
      <rPr>
        <sz val="10"/>
        <color theme="1"/>
        <rFont val="Arial"/>
        <family val="2"/>
      </rPr>
      <t xml:space="preserve">2014, se tabell 13. Det finns statistiskt säkerställd skillnad mellan gamla (2012A) och nya (2012B) formuläret. </t>
    </r>
  </si>
  <si>
    <r>
      <t>a) Riskkonsumtion definieras som 6</t>
    </r>
    <r>
      <rPr>
        <sz val="10"/>
        <rFont val="Calibri"/>
        <family val="2"/>
      </rPr>
      <t>–</t>
    </r>
    <r>
      <rPr>
        <sz val="10"/>
        <rFont val="Arial"/>
        <family val="2"/>
      </rPr>
      <t>12 (män) resp. 5–12 (kvinnor) poäng på AUDIT-C.</t>
    </r>
  </si>
  <si>
    <t>b) 2004 ingick inte 16–17-åringar i urvalet.</t>
  </si>
  <si>
    <t>16–29</t>
  </si>
  <si>
    <t>30–44</t>
  </si>
  <si>
    <t>45–64</t>
  </si>
  <si>
    <t>65–84</t>
  </si>
  <si>
    <t>Per 1 000 inv 15 år och äldre</t>
  </si>
  <si>
    <r>
      <t xml:space="preserve">1999 </t>
    </r>
    <r>
      <rPr>
        <vertAlign val="superscript"/>
        <sz val="10"/>
        <rFont val="Arial"/>
        <family val="2"/>
      </rPr>
      <t>b)</t>
    </r>
  </si>
  <si>
    <t xml:space="preserve">a) En viss försiktighet bör iakttas vid jämförelser av perioden fram till 1996 då nya principer för klassificering av diagnoser infördes 1997 (ICD 10). </t>
  </si>
  <si>
    <r>
      <t>60</t>
    </r>
    <r>
      <rPr>
        <sz val="10"/>
        <rFont val="Calibri"/>
        <family val="2"/>
      </rPr>
      <t>–</t>
    </r>
  </si>
  <si>
    <t>50–59</t>
  </si>
  <si>
    <t>40–49</t>
  </si>
  <si>
    <t>20–39</t>
  </si>
  <si>
    <t>Källa: Socialstyrelsen.</t>
  </si>
  <si>
    <t>60–69</t>
  </si>
  <si>
    <t>70–</t>
  </si>
  <si>
    <t>a) 1997 infördes nya principer för klassificering av dödsorsaker (ICD 10). En viss försiktighet bör iakttas vid jämförelser med tidigare år.</t>
  </si>
  <si>
    <t>1989</t>
  </si>
  <si>
    <t>1990</t>
  </si>
  <si>
    <t>1991</t>
  </si>
  <si>
    <t>1992</t>
  </si>
  <si>
    <r>
      <t xml:space="preserve">1997 </t>
    </r>
    <r>
      <rPr>
        <vertAlign val="superscript"/>
        <sz val="10"/>
        <rFont val="Arial"/>
        <family val="2"/>
      </rPr>
      <t>a)</t>
    </r>
  </si>
  <si>
    <t>2012</t>
  </si>
  <si>
    <t>2013</t>
  </si>
  <si>
    <t>Antal tabletter</t>
  </si>
  <si>
    <r>
      <t xml:space="preserve">Senaste 30 
dagarna </t>
    </r>
    <r>
      <rPr>
        <vertAlign val="superscript"/>
        <sz val="10"/>
        <rFont val="Arial"/>
        <family val="2"/>
      </rPr>
      <t>b)</t>
    </r>
  </si>
  <si>
    <r>
      <t xml:space="preserve">Senaste 30
dagarna </t>
    </r>
    <r>
      <rPr>
        <vertAlign val="superscript"/>
        <sz val="10"/>
        <rFont val="Arial"/>
        <family val="2"/>
      </rPr>
      <t>a)</t>
    </r>
  </si>
  <si>
    <r>
      <t>a) Perioden 1989</t>
    </r>
    <r>
      <rPr>
        <sz val="10"/>
        <rFont val="Calibri"/>
        <family val="2"/>
      </rPr>
      <t>–</t>
    </r>
    <r>
      <rPr>
        <sz val="10"/>
        <rFont val="Arial"/>
        <family val="2"/>
      </rPr>
      <t>1999 ingick även cannabisolja.</t>
    </r>
  </si>
  <si>
    <t>b) Perioden 1990–1999 ingick även crack.</t>
  </si>
  <si>
    <r>
      <t>a) 1976</t>
    </r>
    <r>
      <rPr>
        <sz val="10"/>
        <rFont val="Calibri"/>
        <family val="2"/>
      </rPr>
      <t>–</t>
    </r>
    <r>
      <rPr>
        <sz val="10"/>
        <rFont val="Arial"/>
        <family val="2"/>
      </rPr>
      <t>1988 endast cannabis.</t>
    </r>
  </si>
  <si>
    <r>
      <t>a) 18</t>
    </r>
    <r>
      <rPr>
        <sz val="10"/>
        <rFont val="Calibri"/>
        <family val="2"/>
      </rPr>
      <t>–</t>
    </r>
    <r>
      <rPr>
        <sz val="10"/>
        <rFont val="Arial"/>
        <family val="2"/>
      </rPr>
      <t>84 år 2004.</t>
    </r>
  </si>
  <si>
    <r>
      <t>b) 18</t>
    </r>
    <r>
      <rPr>
        <sz val="10"/>
        <rFont val="Calibri"/>
        <family val="2"/>
      </rPr>
      <t>–</t>
    </r>
    <r>
      <rPr>
        <sz val="10"/>
        <rFont val="Arial"/>
        <family val="2"/>
      </rPr>
      <t>84 år 2004.</t>
    </r>
  </si>
  <si>
    <t>Källa: Olsson B, Adamsson Wahren C &amp; Byqvist S (2001).</t>
  </si>
  <si>
    <r>
      <t>18</t>
    </r>
    <r>
      <rPr>
        <sz val="10"/>
        <rFont val="Calibri"/>
        <family val="2"/>
      </rPr>
      <t>–</t>
    </r>
    <r>
      <rPr>
        <sz val="10"/>
        <rFont val="Arial"/>
        <family val="2"/>
      </rPr>
      <t>19</t>
    </r>
  </si>
  <si>
    <t>20–24</t>
  </si>
  <si>
    <t>25–29</t>
  </si>
  <si>
    <t>30–34</t>
  </si>
  <si>
    <t>35–39</t>
  </si>
  <si>
    <t>40–44</t>
  </si>
  <si>
    <t>45–49</t>
  </si>
  <si>
    <t>50–</t>
  </si>
  <si>
    <t>–17</t>
  </si>
  <si>
    <r>
      <t>20</t>
    </r>
    <r>
      <rPr>
        <sz val="10"/>
        <rFont val="Calibri"/>
        <family val="2"/>
      </rPr>
      <t>–</t>
    </r>
    <r>
      <rPr>
        <sz val="10"/>
        <rFont val="Arial"/>
        <family val="2"/>
      </rPr>
      <t>29</t>
    </r>
  </si>
  <si>
    <t>30–39</t>
  </si>
  <si>
    <t>–19</t>
  </si>
  <si>
    <t>Åtalsunder-
låtelser</t>
  </si>
  <si>
    <t>Strafföre-
lägganden</t>
  </si>
  <si>
    <r>
      <t>Antal godkända strafförelägganden och domslut där narkotikabrott med ett eller flera preparat ingått. 1975</t>
    </r>
    <r>
      <rPr>
        <b/>
        <sz val="10"/>
        <rFont val="Calibri"/>
        <family val="2"/>
      </rPr>
      <t>–</t>
    </r>
    <r>
      <rPr>
        <b/>
        <sz val="10"/>
        <rFont val="Arial"/>
        <family val="2"/>
      </rPr>
      <t>2009.</t>
    </r>
  </si>
  <si>
    <t>Andel av totalen, %</t>
  </si>
  <si>
    <r>
      <t>15</t>
    </r>
    <r>
      <rPr>
        <sz val="10"/>
        <rFont val="Calibri"/>
        <family val="2"/>
      </rPr>
      <t>–</t>
    </r>
    <r>
      <rPr>
        <sz val="10"/>
        <rFont val="Arial"/>
        <family val="2"/>
      </rPr>
      <t>17</t>
    </r>
  </si>
  <si>
    <t>18–20</t>
  </si>
  <si>
    <t>21–24</t>
  </si>
  <si>
    <t>25–39</t>
  </si>
  <si>
    <t>40–</t>
  </si>
  <si>
    <r>
      <t>Antal godkända strafförelägganden och domslut där narkotikabrott med opiater ingått. 1975</t>
    </r>
    <r>
      <rPr>
        <b/>
        <sz val="10"/>
        <rFont val="Calibri"/>
        <family val="2"/>
      </rPr>
      <t>–</t>
    </r>
    <r>
      <rPr>
        <b/>
        <sz val="10"/>
        <rFont val="Arial"/>
        <family val="2"/>
      </rPr>
      <t>2009.</t>
    </r>
  </si>
  <si>
    <t>Förstagångs-
vårdade sedan 1987</t>
  </si>
  <si>
    <t>Index per invånare
1987=100</t>
  </si>
  <si>
    <t>-</t>
  </si>
  <si>
    <t>Standard-
iserade dödstal</t>
  </si>
  <si>
    <r>
      <t>a) Till och med 1983A löd frågan "Sniffar du?" med alternativen "Ja", "Nej" och "Har slutat". Perioden 1983B</t>
    </r>
    <r>
      <rPr>
        <sz val="10"/>
        <color theme="1"/>
        <rFont val="Calibri"/>
        <family val="2"/>
      </rPr>
      <t>–</t>
    </r>
    <r>
      <rPr>
        <sz val="10"/>
        <color theme="1"/>
        <rFont val="Arial"/>
        <family val="2"/>
      </rPr>
      <t xml:space="preserve">2012A löd frågan "Har du sniffat någon gång?", därefter efterfrågas "sniffat/boffat". Frågeförändringarna innebar att signifikant fler sniffare/boffare fångas in, vilket bör beaktas vid resultatjämförelser mellan de olika frågeperioderna. </t>
    </r>
  </si>
  <si>
    <t>Årskurs 9</t>
  </si>
  <si>
    <t>Gymnasiet, år 2</t>
  </si>
  <si>
    <t>a) Pga. nya statistikrutiner från 2008 kan jämförbarheten bakåt i tid vara begränsad för polisens beslag vilket även påverkar totalsiffrorna.</t>
  </si>
  <si>
    <r>
      <t>b) 1993</t>
    </r>
    <r>
      <rPr>
        <sz val="10"/>
        <rFont val="Calibri"/>
        <family val="2"/>
      </rPr>
      <t>–</t>
    </r>
    <r>
      <rPr>
        <sz val="10"/>
        <rFont val="Arial"/>
        <family val="2"/>
      </rPr>
      <t>1997 är antalet beslag något underskattande eftersom polisen då redovisade beslagstillfällen och inte antalet beslag.</t>
    </r>
  </si>
  <si>
    <r>
      <t>c) För tullens del kan den flytande mängden vara något högre än redovisat 1993</t>
    </r>
    <r>
      <rPr>
        <sz val="10"/>
        <rFont val="Calibri"/>
        <family val="2"/>
      </rPr>
      <t>–</t>
    </r>
    <r>
      <rPr>
        <sz val="10"/>
        <rFont val="Arial"/>
        <family val="2"/>
      </rPr>
      <t>1996 pga. delvis annorlunda redovisningsmetod dessa år.</t>
    </r>
  </si>
  <si>
    <r>
      <t xml:space="preserve">   7 875 </t>
    </r>
    <r>
      <rPr>
        <vertAlign val="superscript"/>
        <sz val="10"/>
        <rFont val="Arial"/>
        <family val="2"/>
      </rPr>
      <t>a)</t>
    </r>
  </si>
  <si>
    <t>Antal per 
100 000 inv</t>
  </si>
  <si>
    <t>Andel åtalsunder-
låtelser (%)</t>
  </si>
  <si>
    <r>
      <t>15</t>
    </r>
    <r>
      <rPr>
        <sz val="10"/>
        <rFont val="Calibri"/>
        <family val="2"/>
      </rPr>
      <t>–</t>
    </r>
    <r>
      <rPr>
        <sz val="10"/>
        <rFont val="Arial"/>
        <family val="2"/>
      </rPr>
      <t>19</t>
    </r>
  </si>
  <si>
    <t>20–29</t>
  </si>
  <si>
    <t>b) När nya frågor infördes 2012 fick hälften av eleverna besvara de gamla och hälften de nya frågorna.</t>
  </si>
  <si>
    <t xml:space="preserve">a) Fr.o.m. formulär 2012B avses med rökare/snusare elever som rökt/snusat de senaste 12 månaderna samt svarat att de fortfarande röker/snusar. </t>
  </si>
  <si>
    <t>b) När nya frågor infördes 1983, 1997 och 2012 fick hälften av eleverna besvara de gamla och hälften de nya frågorna.</t>
  </si>
  <si>
    <t xml:space="preserve">a) Fram till och med 2005 genomfördes undersökningen i huvudsak som besöksintervju. År 2006 gjordes besöksintervju med halva urvalet (2006B) och datorstödd telefonintervju med den andra halvan (2006T). </t>
  </si>
  <si>
    <r>
      <t>1980</t>
    </r>
    <r>
      <rPr>
        <sz val="10"/>
        <rFont val="Calibri"/>
        <family val="2"/>
      </rPr>
      <t>–</t>
    </r>
    <r>
      <rPr>
        <sz val="10"/>
        <rFont val="Arial"/>
        <family val="2"/>
      </rPr>
      <t>81</t>
    </r>
  </si>
  <si>
    <t>1982–83</t>
  </si>
  <si>
    <t>1984–85</t>
  </si>
  <si>
    <t>1986–87</t>
  </si>
  <si>
    <t>1988–89</t>
  </si>
  <si>
    <t>1990–91</t>
  </si>
  <si>
    <t>1992–93</t>
  </si>
  <si>
    <t>1994–95</t>
  </si>
  <si>
    <t>1996–97</t>
  </si>
  <si>
    <t>1998–99</t>
  </si>
  <si>
    <t>2000–01</t>
  </si>
  <si>
    <t>2002–03</t>
  </si>
  <si>
    <t>2004–05</t>
  </si>
  <si>
    <r>
      <t xml:space="preserve">2006B/T </t>
    </r>
    <r>
      <rPr>
        <vertAlign val="superscript"/>
        <sz val="10"/>
        <rFont val="Arial"/>
        <family val="2"/>
      </rPr>
      <t>a)</t>
    </r>
  </si>
  <si>
    <r>
      <t xml:space="preserve">2007 </t>
    </r>
    <r>
      <rPr>
        <vertAlign val="superscript"/>
        <sz val="10"/>
        <rFont val="Arial"/>
        <family val="2"/>
      </rPr>
      <t>b)</t>
    </r>
  </si>
  <si>
    <t>2010–11</t>
  </si>
  <si>
    <r>
      <t xml:space="preserve">2008–09 </t>
    </r>
    <r>
      <rPr>
        <vertAlign val="superscript"/>
        <sz val="10"/>
        <rFont val="Arial"/>
        <family val="2"/>
      </rPr>
      <t>c)</t>
    </r>
  </si>
  <si>
    <t>2012–13</t>
  </si>
  <si>
    <r>
      <t xml:space="preserve">2006B </t>
    </r>
    <r>
      <rPr>
        <vertAlign val="superscript"/>
        <sz val="10"/>
        <rFont val="Arial"/>
        <family val="2"/>
      </rPr>
      <t>a)</t>
    </r>
  </si>
  <si>
    <r>
      <t xml:space="preserve">2006T </t>
    </r>
    <r>
      <rPr>
        <vertAlign val="superscript"/>
        <sz val="10"/>
        <rFont val="Arial"/>
        <family val="2"/>
      </rPr>
      <t>a)</t>
    </r>
  </si>
  <si>
    <r>
      <t>2008</t>
    </r>
    <r>
      <rPr>
        <sz val="10"/>
        <rFont val="Calibri"/>
        <family val="2"/>
      </rPr>
      <t>–</t>
    </r>
    <r>
      <rPr>
        <sz val="10"/>
        <rFont val="Arial"/>
        <family val="2"/>
      </rPr>
      <t xml:space="preserve">09 </t>
    </r>
    <r>
      <rPr>
        <vertAlign val="superscript"/>
        <sz val="10"/>
        <rFont val="Arial"/>
        <family val="2"/>
      </rPr>
      <t>c)</t>
    </r>
  </si>
  <si>
    <t>Källa: SCB:s undersökningar av levnadsförhållanden (ULF).</t>
  </si>
  <si>
    <r>
      <t>1988</t>
    </r>
    <r>
      <rPr>
        <sz val="10"/>
        <rFont val="Calibri"/>
        <family val="2"/>
      </rPr>
      <t>–</t>
    </r>
    <r>
      <rPr>
        <sz val="10"/>
        <rFont val="Arial"/>
        <family val="2"/>
      </rPr>
      <t>89</t>
    </r>
  </si>
  <si>
    <r>
      <t>2010</t>
    </r>
    <r>
      <rPr>
        <sz val="10"/>
        <rFont val="Calibri"/>
        <family val="2"/>
      </rPr>
      <t>–</t>
    </r>
    <r>
      <rPr>
        <sz val="10"/>
        <rFont val="Arial"/>
        <family val="2"/>
      </rPr>
      <t>11</t>
    </r>
  </si>
  <si>
    <t>Beskrivning:</t>
  </si>
  <si>
    <t>Tecken/märkning:</t>
  </si>
  <si>
    <t>Förklaring:</t>
  </si>
  <si>
    <t>Uppgift saknas eller är för osäker för att återges (t.ex. då respondentunderlaget understiger 50 individer).</t>
  </si>
  <si>
    <t>Kontakt:</t>
  </si>
  <si>
    <t>Publicerat:</t>
  </si>
  <si>
    <t>Tabellförteckning</t>
  </si>
  <si>
    <t xml:space="preserve">Tillbaka till innehållsförteckningen </t>
  </si>
  <si>
    <t xml:space="preserve">Tillbaka till 
innehållsförteckningen </t>
  </si>
  <si>
    <t>b) K70.0–K70.4, K70.9, K74.0–K74.6, K76.0–K76.1, K76.6.</t>
  </si>
  <si>
    <t>16–24</t>
  </si>
  <si>
    <t>25–34</t>
  </si>
  <si>
    <t>35–44</t>
  </si>
  <si>
    <t>45–54</t>
  </si>
  <si>
    <t>55–64</t>
  </si>
  <si>
    <t>65–74</t>
  </si>
  <si>
    <t>75–84</t>
  </si>
  <si>
    <t>Totalt 16–84</t>
  </si>
  <si>
    <t>Alkoholtabeller: tony.nilsson@can.se; Tobakstabeller: clara.henriksson@can.se; Övriga tabeller: ulf.guttormsson@can.se</t>
  </si>
  <si>
    <t>Ingen frekvens (t.ex. ingen respondent har angett svarsalternativet).</t>
  </si>
  <si>
    <t>Uppgift finns ej att tillgå (t.ex. ingen statistikinsamling detta år).</t>
  </si>
  <si>
    <t>Procenttal avrundat till 0 (dvs. svarsalternativet har angetts av minst en respondent men färre än 0,5 procent).</t>
  </si>
  <si>
    <t>Tabellrubrik</t>
  </si>
  <si>
    <t>Intensivkonsu-merar minst 1 gång/månad</t>
  </si>
  <si>
    <t>Intensivkonsu-
merar minst 1 gång/månad</t>
  </si>
  <si>
    <t>Standardise-
rade dödstal</t>
  </si>
  <si>
    <t>Index per 
100 000 inv, 
1985 = 100</t>
  </si>
  <si>
    <t>Under-
liggande dödsorsak</t>
  </si>
  <si>
    <t>Alkohol-
psykos (F10.3–F10.9)</t>
  </si>
  <si>
    <t>Alkohol-
beroende (F10.2)</t>
  </si>
  <si>
    <t>Alkohol-
förgiftning (T51)</t>
  </si>
  <si>
    <r>
      <t xml:space="preserve">Lever-
cirrhos </t>
    </r>
    <r>
      <rPr>
        <vertAlign val="superscript"/>
        <sz val="10"/>
        <rFont val="Arial"/>
        <family val="2"/>
      </rPr>
      <t>b)</t>
    </r>
  </si>
  <si>
    <t>Amfeta-
min</t>
  </si>
  <si>
    <t>VSL per
100 000 inv</t>
  </si>
  <si>
    <t>Total
konsumtion</t>
  </si>
  <si>
    <t>System- 
bolaget</t>
  </si>
  <si>
    <t>Restau-
ranger</t>
  </si>
  <si>
    <t>Livsmedels-
butiker
(folköl)</t>
  </si>
  <si>
    <t>Resande-
införsel</t>
  </si>
  <si>
    <t>Hemtill-
verkning</t>
  </si>
  <si>
    <t>Registrerad del</t>
  </si>
  <si>
    <t>Totalt
reg.</t>
  </si>
  <si>
    <t>Totalt 
oreg.</t>
  </si>
  <si>
    <t>Oregistrerad del</t>
  </si>
  <si>
    <t>Sprit-
drycker,
totalt</t>
  </si>
  <si>
    <t>Regist-
rerad</t>
  </si>
  <si>
    <t>Oregist-
rerad</t>
  </si>
  <si>
    <t>Vin,
totalt</t>
  </si>
  <si>
    <t>Starköl,
totalt</t>
  </si>
  <si>
    <t>Cider,
totalt</t>
  </si>
  <si>
    <t>Cider</t>
  </si>
  <si>
    <t>Registrerad
konsumtion</t>
  </si>
  <si>
    <t>Oregistrerad
konsumtion</t>
  </si>
  <si>
    <t>Stock-
holm</t>
  </si>
  <si>
    <t>Upp-
sala</t>
  </si>
  <si>
    <t>Öster-
götland</t>
  </si>
  <si>
    <t>Jön-
köping</t>
  </si>
  <si>
    <t>Krono-
berg</t>
  </si>
  <si>
    <t>Värm-
land</t>
  </si>
  <si>
    <t>Gävle-
borg</t>
  </si>
  <si>
    <t>Väster-
norrland</t>
  </si>
  <si>
    <t>Jämt-
land</t>
  </si>
  <si>
    <t>Väster-
botten</t>
  </si>
  <si>
    <t>Norr-
botten</t>
  </si>
  <si>
    <t>Hela
riket</t>
  </si>
  <si>
    <t>Söder-
man-
land</t>
  </si>
  <si>
    <t>Västra
Göta-
land</t>
  </si>
  <si>
    <t>Väst-
man-
land</t>
  </si>
  <si>
    <t>Använt narkotika någon gång</t>
  </si>
  <si>
    <r>
      <t>Antalet resurstimmar omräknat till ungefärligt antal polisårsarbetskrafter nedlagda på narkotikaärenden samt antalet anmälda brott enligt varusmugglingslagen gällande narkotika (VSL)  respektive narkotikastrafflagen (NSL). Index 1987=100. 1965</t>
    </r>
    <r>
      <rPr>
        <b/>
        <sz val="10"/>
        <rFont val="Calibri"/>
        <family val="2"/>
      </rPr>
      <t>–</t>
    </r>
    <r>
      <rPr>
        <b/>
        <sz val="10"/>
        <rFont val="Arial"/>
        <family val="2"/>
      </rPr>
      <t>2015.</t>
    </r>
  </si>
  <si>
    <r>
      <t>Brott mot narkotikastrafflagen. Lagföringsbeslut efter huvudbrott och huvudpåföljd. 1993</t>
    </r>
    <r>
      <rPr>
        <b/>
        <sz val="10"/>
        <color theme="1"/>
        <rFont val="Calibri"/>
        <family val="2"/>
      </rPr>
      <t>–</t>
    </r>
    <r>
      <rPr>
        <b/>
        <sz val="10"/>
        <color theme="1"/>
        <rFont val="Arial"/>
        <family val="2"/>
      </rPr>
      <t>2015.</t>
    </r>
  </si>
  <si>
    <t>Totalt (NSL+VSL)</t>
  </si>
  <si>
    <t>Mot varusmugglings-
lagen (VSL) som gällt narkotika</t>
  </si>
  <si>
    <t>Totalt, per 100 000 invånare</t>
  </si>
  <si>
    <t>Index, totalt per 100 000
1987=100</t>
  </si>
  <si>
    <r>
      <t xml:space="preserve">2015 </t>
    </r>
    <r>
      <rPr>
        <vertAlign val="superscript"/>
        <sz val="10"/>
        <rFont val="Arial"/>
        <family val="2"/>
      </rPr>
      <t>a)</t>
    </r>
  </si>
  <si>
    <t>a) Före 1998 ingick ej blanddrycker i den totala årskonsumtionen.</t>
  </si>
  <si>
    <t>17–29</t>
  </si>
  <si>
    <t>30–49</t>
  </si>
  <si>
    <t>a) Åren 2005-2012: 17-80 år.</t>
  </si>
  <si>
    <r>
      <t xml:space="preserve">65–84 </t>
    </r>
    <r>
      <rPr>
        <vertAlign val="superscript"/>
        <sz val="10"/>
        <rFont val="Arial"/>
        <family val="2"/>
      </rPr>
      <t>a)</t>
    </r>
  </si>
  <si>
    <t>Tillbaka till
innehållsförteckningen</t>
  </si>
  <si>
    <r>
      <t xml:space="preserve">Andel
alkoholkonsumenter </t>
    </r>
    <r>
      <rPr>
        <vertAlign val="superscript"/>
        <sz val="10"/>
        <color indexed="8"/>
        <rFont val="Arial"/>
        <family val="2"/>
      </rPr>
      <t>b)</t>
    </r>
    <r>
      <rPr>
        <sz val="10"/>
        <color indexed="8"/>
        <rFont val="Arial"/>
        <family val="2"/>
      </rPr>
      <t xml:space="preserve"> (%)</t>
    </r>
  </si>
  <si>
    <r>
      <t xml:space="preserve">Intensivkonsumtion av alkohol </t>
    </r>
    <r>
      <rPr>
        <vertAlign val="superscript"/>
        <sz val="10"/>
        <color indexed="8"/>
        <rFont val="Arial"/>
        <family val="2"/>
      </rPr>
      <t>c)</t>
    </r>
    <r>
      <rPr>
        <sz val="10"/>
        <color indexed="8"/>
        <rFont val="Arial"/>
        <family val="2"/>
      </rPr>
      <t xml:space="preserve"> någon gång i månaden el. oftare (%)</t>
    </r>
  </si>
  <si>
    <t>2014/2015</t>
  </si>
  <si>
    <t>a) Södra Sverige utgörs av Jönköping, Kronoberg, Kalmar, Gotland, Blekinge samt Halland; Mellersta av Uppsala, Södermanland, Östergötland, Värmland, Örebro, Västmanland, Dalarna samt Gävleborg och Norra Sverige utgörs av Västernorrland, Jämtland, Västerbotten samt Norrbotten.</t>
  </si>
  <si>
    <t>b) Av tekniska skäl definieras alkoholkonsument här som att någon gång ha druckit alkohol (i övriga tabeller att ha druckit alkohol senaste 12 månaderna).</t>
  </si>
  <si>
    <t>Källa: CAN:s drogvaneundersökning bland skolelever.</t>
  </si>
  <si>
    <t>Använt narkotika de senaste 30 dagarna</t>
  </si>
  <si>
    <t>Haft lust att testa narkotika</t>
  </si>
  <si>
    <r>
      <t xml:space="preserve">LSD </t>
    </r>
    <r>
      <rPr>
        <vertAlign val="superscript"/>
        <sz val="10"/>
        <rFont val="Arial"/>
        <family val="2"/>
      </rPr>
      <t>c)</t>
    </r>
  </si>
  <si>
    <r>
      <t xml:space="preserve">Bensodiazepin-
preparat </t>
    </r>
    <r>
      <rPr>
        <vertAlign val="superscript"/>
        <sz val="10"/>
        <rFont val="Arial"/>
        <family val="2"/>
      </rPr>
      <t>d)</t>
    </r>
  </si>
  <si>
    <t>c) Inklusive andra hallucinogener fr.o.m. 2015.</t>
  </si>
  <si>
    <r>
      <t xml:space="preserve">Bensodiazepin-
preparat </t>
    </r>
    <r>
      <rPr>
        <vertAlign val="superscript"/>
        <sz val="10"/>
        <rFont val="Arial"/>
        <family val="2"/>
      </rPr>
      <t>b)</t>
    </r>
  </si>
  <si>
    <r>
      <t xml:space="preserve">LSD </t>
    </r>
    <r>
      <rPr>
        <vertAlign val="superscript"/>
        <sz val="10"/>
        <rFont val="Arial"/>
        <family val="2"/>
      </rPr>
      <t>a)</t>
    </r>
  </si>
  <si>
    <t>a) Inklusive andra hallucinogener fr.o.m. 2015.</t>
  </si>
  <si>
    <r>
      <t xml:space="preserve">Andelen elever som använt anabola androgena steroider (AAS), efter kön </t>
    </r>
    <r>
      <rPr>
        <b/>
        <vertAlign val="superscript"/>
        <sz val="10"/>
        <color theme="1"/>
        <rFont val="Arial"/>
        <family val="2"/>
      </rPr>
      <t>a)</t>
    </r>
    <r>
      <rPr>
        <b/>
        <sz val="10"/>
        <color theme="1"/>
        <rFont val="Arial"/>
        <family val="2"/>
      </rPr>
      <t>. Årskurs 9. 1993</t>
    </r>
    <r>
      <rPr>
        <b/>
        <sz val="10"/>
        <color theme="1"/>
        <rFont val="Calibri"/>
        <family val="2"/>
      </rPr>
      <t>–</t>
    </r>
    <r>
      <rPr>
        <b/>
        <sz val="10"/>
        <color theme="1"/>
        <rFont val="Arial"/>
        <family val="2"/>
      </rPr>
      <t xml:space="preserve">2016. </t>
    </r>
  </si>
  <si>
    <r>
      <t>Andelen elever som använt anabola androgena steroider (AAS), efter kön. Gymnasiets år 2. 2004</t>
    </r>
    <r>
      <rPr>
        <b/>
        <sz val="10"/>
        <color indexed="8"/>
        <rFont val="Calibri"/>
        <family val="2"/>
      </rPr>
      <t>–</t>
    </r>
    <r>
      <rPr>
        <b/>
        <sz val="10"/>
        <color indexed="8"/>
        <rFont val="Arial"/>
        <family val="2"/>
      </rPr>
      <t xml:space="preserve">2016. </t>
    </r>
  </si>
  <si>
    <r>
      <t xml:space="preserve">Rökare, totalt </t>
    </r>
    <r>
      <rPr>
        <vertAlign val="superscript"/>
        <sz val="10"/>
        <rFont val="Arial"/>
        <family val="2"/>
      </rPr>
      <t>a)</t>
    </r>
  </si>
  <si>
    <t>a) Fr.o.m. formulär 2012B avses med rökare/snusare elever som rökt/snusat de senaste 12 månaderna samt svarat att de fortfarande röker/snusar.</t>
  </si>
  <si>
    <r>
      <t>Geografisk fördelning av antalet kliniskt anmälda fall av hiv med intravenös smittväg per landsting. 1985</t>
    </r>
    <r>
      <rPr>
        <b/>
        <sz val="10"/>
        <rFont val="Calibri"/>
        <family val="2"/>
      </rPr>
      <t>–</t>
    </r>
    <r>
      <rPr>
        <b/>
        <sz val="10"/>
        <rFont val="Arial"/>
        <family val="2"/>
      </rPr>
      <t xml:space="preserve">2015. </t>
    </r>
  </si>
  <si>
    <t xml:space="preserve">Totalt antal hepatit C-fall </t>
  </si>
  <si>
    <r>
      <t xml:space="preserve">Andel intravenösa fall (%) </t>
    </r>
    <r>
      <rPr>
        <vertAlign val="superscript"/>
        <sz val="10"/>
        <rFont val="Arial"/>
        <family val="2"/>
      </rPr>
      <t>b)</t>
    </r>
  </si>
  <si>
    <r>
      <t>Totalt antal HIV-positiva personer kliniskt anmälda resp. per intravenös smittväg. 1983</t>
    </r>
    <r>
      <rPr>
        <b/>
        <sz val="10"/>
        <rFont val="Calibri"/>
        <family val="2"/>
      </rPr>
      <t>–</t>
    </r>
    <r>
      <rPr>
        <b/>
        <sz val="10"/>
        <rFont val="Arial"/>
        <family val="2"/>
      </rPr>
      <t xml:space="preserve">2015. </t>
    </r>
  </si>
  <si>
    <t>a) Enligt medelbefolkningen för 2015.</t>
  </si>
  <si>
    <r>
      <t>Totalt</t>
    </r>
    <r>
      <rPr>
        <vertAlign val="superscript"/>
        <sz val="10"/>
        <rFont val="Arial"/>
        <family val="2"/>
      </rPr>
      <t xml:space="preserve"> a)</t>
    </r>
  </si>
  <si>
    <t>a) Kan inkludera enstaka fall med okänd ålder.</t>
  </si>
  <si>
    <t>a) Från och med 2015 ej längre län utan Polisområde Stockholm, Väst, Syd respektive Övriga polisområden.</t>
  </si>
  <si>
    <t>b) Smittvägen är många gånger okänd (i 43% av samtliga fall 2015).</t>
  </si>
  <si>
    <r>
      <t xml:space="preserve">Därav överlåtelse </t>
    </r>
    <r>
      <rPr>
        <vertAlign val="superscript"/>
        <sz val="10"/>
        <rFont val="Arial"/>
        <family val="2"/>
      </rPr>
      <t>a)</t>
    </r>
  </si>
  <si>
    <t>Förändring
2001–2015</t>
  </si>
  <si>
    <t>Andel 2015</t>
  </si>
  <si>
    <t>Källa: CAN, Monitormätningarna</t>
  </si>
  <si>
    <t xml:space="preserve">Oregistrerad, registrerad och total alkoholanskaffning, per alkoholdryck och totalt i liter alkohol 100 %. 2001–2015. </t>
  </si>
  <si>
    <t xml:space="preserve">Värden för starköl år 1955 samt värden för mellanöl år 1965 avser endast fjärde kvartalet. </t>
  </si>
  <si>
    <t xml:space="preserve">Värden för mellanöl år 1977 avser endast första halvåret. </t>
  </si>
  <si>
    <r>
      <t>Prisutvecklingen för spritdrycker, vin, starköl och folköl för detaljhandel och servering. 1980</t>
    </r>
    <r>
      <rPr>
        <b/>
        <sz val="10"/>
        <color theme="1"/>
        <rFont val="Calibri"/>
        <family val="2"/>
      </rPr>
      <t>–</t>
    </r>
    <r>
      <rPr>
        <b/>
        <sz val="10"/>
        <color theme="1"/>
        <rFont val="Arial"/>
        <family val="2"/>
      </rPr>
      <t>2014/15. Basår 2011=100.</t>
    </r>
  </si>
  <si>
    <t>Källa: Trafikverket, Trafiksäkerhetsenkäten, 2015</t>
  </si>
  <si>
    <t>b) Från och med 1999 kan de anmälda brotten även gälla påverkan av både alkohol och narkotika.</t>
  </si>
  <si>
    <r>
      <t>Anmälda brott mot trafikbrottslagen, rattfylleri under påverkan av narkotika. Antal och per 100 000 invånare. 2001</t>
    </r>
    <r>
      <rPr>
        <b/>
        <sz val="10"/>
        <rFont val="Calibri"/>
        <family val="2"/>
      </rPr>
      <t>–</t>
    </r>
    <r>
      <rPr>
        <b/>
        <sz val="10"/>
        <rFont val="Arial"/>
        <family val="2"/>
      </rPr>
      <t xml:space="preserve">2015. </t>
    </r>
    <r>
      <rPr>
        <b/>
        <vertAlign val="superscript"/>
        <sz val="10"/>
        <rFont val="Arial"/>
        <family val="2"/>
      </rPr>
      <t>a)</t>
    </r>
  </si>
  <si>
    <t>a) Lagen trädde i kraft 2:a halvåret 1999 men först 2001 tillkom brottskod för särredovisning av rattfylleri med enbart narkotika. Om både narkotika och alkohol anmälts redovisas detta i tabell 20.</t>
  </si>
  <si>
    <t>Källa: Brottsförebyggande rådet (antal brott) samt Statistiska centralbyrån (befolkning).</t>
  </si>
  <si>
    <t xml:space="preserve">Källa: Folkhälsomyndigheten; 1950-2015. </t>
  </si>
  <si>
    <r>
      <t xml:space="preserve">Förgiftningar med läkemedel och narkotika, underliggande dödsorsak. Kön, ålder och åldersstandardiserade dödstal </t>
    </r>
    <r>
      <rPr>
        <b/>
        <vertAlign val="superscript"/>
        <sz val="10"/>
        <rFont val="Arial"/>
        <family val="2"/>
      </rPr>
      <t>a)</t>
    </r>
    <r>
      <rPr>
        <b/>
        <sz val="10"/>
        <rFont val="Arial"/>
        <family val="2"/>
      </rPr>
      <t>. 2001</t>
    </r>
    <r>
      <rPr>
        <b/>
        <sz val="10"/>
        <rFont val="Calibri"/>
        <family val="2"/>
      </rPr>
      <t>–</t>
    </r>
    <r>
      <rPr>
        <b/>
        <sz val="10"/>
        <rFont val="Arial"/>
        <family val="2"/>
      </rPr>
      <t>2015.</t>
    </r>
  </si>
  <si>
    <t>Antal per 100 000 inv.</t>
  </si>
  <si>
    <t>a) Åren 1987 och 1997 infördes nya principer för klassificering av dödsorsaker. Försiktighet bör iakttas vid jämförelser över dessa år.</t>
  </si>
  <si>
    <r>
      <t xml:space="preserve">1987 </t>
    </r>
    <r>
      <rPr>
        <vertAlign val="superscript"/>
        <sz val="10"/>
        <rFont val="Arial"/>
        <family val="2"/>
      </rPr>
      <t>a)</t>
    </r>
  </si>
  <si>
    <t>a) År 1997 infördes nya principer för klassificering av dödsorsaker. Försiktighet bör iakttas vid jämförelser bakåt i tiden.</t>
  </si>
  <si>
    <t>a) Intensivkonsumtion = dricker alkohol motsvarande minst 25 cl sprit eller en helflaska vin eller fyra stora flaskor cider eller fyra burkar starköl eller sex burkar folköl vid samma tillfälle.</t>
  </si>
  <si>
    <t>Skolkar en gång i månaden eller oftare</t>
  </si>
  <si>
    <t>Rökare</t>
  </si>
  <si>
    <t>Sniffat (130)</t>
  </si>
  <si>
    <t>Ej sniffat (4029)</t>
  </si>
  <si>
    <t>Ej sniffat (3788)</t>
  </si>
  <si>
    <t>Sniffat (132)</t>
  </si>
  <si>
    <t>Ej sniffat (4624)</t>
  </si>
  <si>
    <t>Sniffat (190)</t>
  </si>
  <si>
    <t>Ej sniffat (4596)</t>
  </si>
  <si>
    <t>Samband mellan sniffningserfarenhet och vissa andra variabler. Andelen elever i årskurs 9 samt år 2 på gymnasiet med eller utan erfarenhet av att ha sniffat. 2014–2016.</t>
  </si>
  <si>
    <t xml:space="preserve">Tabellkommentarer: Alkoholutvecklingen; </t>
  </si>
  <si>
    <t>Tillgänglighet till alkohol (tabellerna 1–2)</t>
  </si>
  <si>
    <t>Konsumtionsutvecklingen (tabellerna 3–18)</t>
  </si>
  <si>
    <t xml:space="preserve">I tabell 14 redovisas andelen riskkonsumenter bland män respektive kvinnor i olika åldrar baserat på Folkhälsomyndighetens årliga enkätundersökning ”Hälsa på lika villkor”. År 2004 ingick inte 16–17-åringar i urvalet till skillnad mot senare år. Vid jämförelser över tid som inkluderar år 2004 och speciellt för åldersgruppen 16–29 år bör detta beaktas. Riskkonsumtion definieras som 6–12 poäng för män respektive 5–12 poäng för kvinnor enligt AUDIT-C. </t>
  </si>
  <si>
    <t>Tabellkommentarer: Narkotikautvecklingen</t>
  </si>
  <si>
    <t>Narkotikaerfarenhet i frågeundersökningar (tabellerna 39–47)</t>
  </si>
  <si>
    <t>Beslagsstatistik (tabellerna 33–38)</t>
  </si>
  <si>
    <t>Skadeutvecklingen; (tabellerna 19–32)</t>
  </si>
  <si>
    <t>Kriminalstatistik (tabellerna 48–59)</t>
  </si>
  <si>
    <t>Sjuklighet och dödlighet (tabellerna 60–68)</t>
  </si>
  <si>
    <t>Tabellkommentarer: Dopningsutvecklingen</t>
  </si>
  <si>
    <t>(tabellerna 69–71)</t>
  </si>
  <si>
    <t>Tabellkommentarer: Sniffningsutvecklingen</t>
  </si>
  <si>
    <t>(tabellerna 72–77)</t>
  </si>
  <si>
    <t>Tabellkommentarer: Tobaksutvecklingen</t>
  </si>
  <si>
    <t xml:space="preserve">Källa: Indikatorlabbet (andtuppfoljning.se), Folkhälsomyndigheten.  </t>
  </si>
  <si>
    <r>
      <t>Restaurangserveringens andel av den totala försäljningen av liter spritdrycker, vin och starköl. 1977</t>
    </r>
    <r>
      <rPr>
        <b/>
        <sz val="10"/>
        <rFont val="Calibri"/>
        <family val="2"/>
      </rPr>
      <t>–</t>
    </r>
    <r>
      <rPr>
        <b/>
        <sz val="10"/>
        <rFont val="Arial"/>
        <family val="2"/>
      </rPr>
      <t>2015.</t>
    </r>
  </si>
  <si>
    <t xml:space="preserve">Rökare totalt (röker dagligen /ibland) </t>
  </si>
  <si>
    <t>Röker ibland</t>
  </si>
  <si>
    <t>Snusar totalt (dagligen + då och då)</t>
  </si>
  <si>
    <t>Snusar då och då</t>
  </si>
  <si>
    <r>
      <t xml:space="preserve">Källa: 1980–2005 SCB:s undersökningar av levnadsförhållanden (ULF). 2004–2016 Folkhälsomyndighetens undersökning </t>
    </r>
    <r>
      <rPr>
        <i/>
        <sz val="10"/>
        <rFont val="Arial"/>
        <family val="2"/>
      </rPr>
      <t>Hälsa på lika vilkor</t>
    </r>
    <r>
      <rPr>
        <sz val="10"/>
        <rFont val="Arial"/>
        <family val="2"/>
      </rPr>
      <t xml:space="preserve"> (HLV). </t>
    </r>
  </si>
  <si>
    <r>
      <t>Den årliga försäljningen av cigaretter (st) respektive andra tobaksvaror för rökning (cigarrer/cigariller och röktobak) och snus i vikt (g) per person 15 år och äldre</t>
    </r>
    <r>
      <rPr>
        <b/>
        <vertAlign val="superscript"/>
        <sz val="10"/>
        <rFont val="Arial"/>
        <family val="2"/>
      </rPr>
      <t>a)</t>
    </r>
    <r>
      <rPr>
        <b/>
        <sz val="10"/>
        <rFont val="Arial"/>
        <family val="2"/>
      </rPr>
      <t xml:space="preserve"> samt Tullverkets beslag av cigaretter. 1970</t>
    </r>
    <r>
      <rPr>
        <b/>
        <sz val="10"/>
        <rFont val="Calibri"/>
        <family val="2"/>
      </rPr>
      <t>–</t>
    </r>
    <r>
      <rPr>
        <b/>
        <sz val="10"/>
        <rFont val="Arial"/>
        <family val="2"/>
      </rPr>
      <t>2015.</t>
    </r>
    <r>
      <rPr>
        <b/>
        <sz val="10"/>
        <color rgb="FFFF0000"/>
        <rFont val="Arial"/>
        <family val="2"/>
      </rPr>
      <t xml:space="preserve"> </t>
    </r>
  </si>
  <si>
    <r>
      <t>Skattning av den totala cigarettkonsumtionen i antal miljoner cigaretter samt andelsstorlek för registrerad- och oregistrerad konsumtion. 2003</t>
    </r>
    <r>
      <rPr>
        <b/>
        <sz val="10"/>
        <rFont val="Calibri"/>
        <family val="2"/>
      </rPr>
      <t>–</t>
    </r>
    <r>
      <rPr>
        <b/>
        <sz val="10"/>
        <rFont val="Arial"/>
        <family val="2"/>
      </rPr>
      <t>2015.</t>
    </r>
  </si>
  <si>
    <r>
      <t>Andelen elever i årskurs 9 som uppgett att de röker eller snusar. 1971</t>
    </r>
    <r>
      <rPr>
        <b/>
        <sz val="10"/>
        <rFont val="Calibri"/>
        <family val="2"/>
      </rPr>
      <t>–</t>
    </r>
    <r>
      <rPr>
        <b/>
        <sz val="10"/>
        <rFont val="Arial"/>
        <family val="2"/>
      </rPr>
      <t xml:space="preserve">2016. </t>
    </r>
  </si>
  <si>
    <r>
      <t>Andelen elever som uppgett att de röker eller snusar. Gymnasiets år 2. 2004</t>
    </r>
    <r>
      <rPr>
        <b/>
        <sz val="10"/>
        <rFont val="Calibri"/>
        <family val="2"/>
      </rPr>
      <t>–</t>
    </r>
    <r>
      <rPr>
        <b/>
        <sz val="10"/>
        <rFont val="Arial"/>
        <family val="2"/>
      </rPr>
      <t xml:space="preserve">2016. </t>
    </r>
  </si>
  <si>
    <r>
      <t>Andelen rökare i befolkningen (16</t>
    </r>
    <r>
      <rPr>
        <b/>
        <sz val="10"/>
        <rFont val="Calibri"/>
        <family val="2"/>
      </rPr>
      <t>–</t>
    </r>
    <r>
      <rPr>
        <b/>
        <sz val="10"/>
        <rFont val="Arial"/>
        <family val="2"/>
      </rPr>
      <t>84 år). Tvåårsmedelvärden åren 1980</t>
    </r>
    <r>
      <rPr>
        <b/>
        <sz val="10"/>
        <rFont val="Calibri"/>
        <family val="2"/>
      </rPr>
      <t>–</t>
    </r>
    <r>
      <rPr>
        <b/>
        <sz val="10"/>
        <rFont val="Arial"/>
        <family val="2"/>
      </rPr>
      <t xml:space="preserve">2005 och årsvärden 2004–2016. </t>
    </r>
  </si>
  <si>
    <r>
      <t>2004–05</t>
    </r>
    <r>
      <rPr>
        <vertAlign val="superscript"/>
        <sz val="10"/>
        <rFont val="Arial"/>
        <family val="2"/>
      </rPr>
      <t>a)</t>
    </r>
  </si>
  <si>
    <t>a) I den högra kolumnen under respektive kategori anges endast 2004 års värde.</t>
  </si>
  <si>
    <t>2014–15</t>
  </si>
  <si>
    <r>
      <t>Andelen tobaksanvändare (röker och/eller snusar) i befolkningen (16</t>
    </r>
    <r>
      <rPr>
        <b/>
        <sz val="10"/>
        <rFont val="Calibri"/>
        <family val="2"/>
      </rPr>
      <t>–</t>
    </r>
    <r>
      <rPr>
        <b/>
        <sz val="10"/>
        <rFont val="Arial"/>
        <family val="2"/>
      </rPr>
      <t>84 år). Tvåårsmedelvärden åren 1988</t>
    </r>
    <r>
      <rPr>
        <b/>
        <sz val="10"/>
        <rFont val="Calibri"/>
        <family val="2"/>
      </rPr>
      <t>–</t>
    </r>
    <r>
      <rPr>
        <b/>
        <sz val="10"/>
        <rFont val="Arial"/>
        <family val="2"/>
      </rPr>
      <t xml:space="preserve">2015. </t>
    </r>
  </si>
  <si>
    <r>
      <t xml:space="preserve">2014–15 </t>
    </r>
    <r>
      <rPr>
        <vertAlign val="superscript"/>
        <sz val="10"/>
        <rFont val="Arial"/>
        <family val="2"/>
      </rPr>
      <t>d)</t>
    </r>
  </si>
  <si>
    <t xml:space="preserve">d) Frågor om rökning/snusning då och då ställs ej längre. Endast dagligt tobaksbruk kan redovisas. </t>
  </si>
  <si>
    <t>Källa: Indikatorlabbet (www.andtuppfoljning.se), Folkhälsomyndigheten.</t>
  </si>
  <si>
    <t xml:space="preserve">I tabell 1 redovisas prisutvecklingen på alkohol i detaljhandel och servering. Uppgifterna har hämtats från Indikatorlabbet (andtuppfoljning.se), Folkhälsomyndigheten. Priserna är bland annat prisjusterade och indexerade med år 2011 som basår (=100) för att underlätta jämförelser mellan åren. När det gäller pris på servering bör det noteras att det förekommer stort internt bortfall för respektive dryck. För detaljerad information kring beräkningsgrunderna av pris hänvisas till Indikatorlabbet (andtuppfoljning.se). </t>
  </si>
  <si>
    <t>Trafiksäkerhetsenkäten har genomförts årligen 1981–2003 (höst) samt 2005–2015 (vår). År 2004 genomfördes dock inte undersökningen – därav brott i tidsserien i tabell 21. För personer som uppgivit att de åkt med förare misstänkt påverkad av alkohol finns data sedan 1994. Data redovisas avrundat till heltal. För originaldata med en decimal, se Trafikverkets publikation ”Trafiksäkerhet. Resultat från trafiksäkerhetsenkäten 2015”.</t>
  </si>
  <si>
    <t>I tabellerna 26–27 redovisas åldersstandardiserade dödstal, enligt Socialstyrelsens index, (underliggande eller bidragande dödsorsak) över alkoholrelaterad dödlighet per 100 000 invånare för att eliminera de skillnader som beror på variationer i åldersstrukturen och denna är gjord med år 2000 som standardpopulation.</t>
  </si>
  <si>
    <t>Tabellerna 28–32 redovisar utvecklingen av alkoholrelaterade dödsfall för fyra diagnostyper. I tabell 32 redovisas endast underliggande dödsorsaker, till skillnad från föregående tabeller.</t>
  </si>
  <si>
    <t>c) Narkotikaklassade läkemedel. Värdena för 2013 har sammanställts av CAN.</t>
  </si>
  <si>
    <r>
      <t xml:space="preserve">2008 </t>
    </r>
    <r>
      <rPr>
        <vertAlign val="superscript"/>
        <sz val="10"/>
        <rFont val="Arial"/>
        <family val="2"/>
      </rPr>
      <t>a)</t>
    </r>
  </si>
  <si>
    <r>
      <t>I tabellerna 23–32 redovisas uppgifter för slutenvård och dödlighet relaterat till alkohol. Det bör påpekas att 1997 infördes det senaste klassifikationssystemet för sjukdomar och dödsorsaker, ICD-10. Detta medför att jämförbarheten med tidigare år minskar, även om klassifikationen är detaljrikare än tidigare. Som framgår av noteringar i anslutning till tabellerna har klassifikationssystemet ändrats även vid tidigare tillfällen, närmare bestämt 1969 samt 1987, vilket också bör beaktas vi jämförelser över tid.</t>
    </r>
    <r>
      <rPr>
        <sz val="10"/>
        <rFont val="Arial"/>
        <family val="2"/>
      </rPr>
      <t xml:space="preserve">     </t>
    </r>
  </si>
  <si>
    <r>
      <t>Alkoholrelaterad dödlighet (antal): Levercirrhos m.fl. kroniska leversjukdomar (K70.0–K70.4, K70.9, K74.0–K74.6, K76.0–K76.1, K76.6). 1956</t>
    </r>
    <r>
      <rPr>
        <b/>
        <sz val="10"/>
        <rFont val="Calibri"/>
        <family val="2"/>
      </rPr>
      <t>–</t>
    </r>
    <r>
      <rPr>
        <b/>
        <sz val="10"/>
        <rFont val="Arial"/>
        <family val="2"/>
      </rPr>
      <t>2015.</t>
    </r>
    <r>
      <rPr>
        <b/>
        <vertAlign val="superscript"/>
        <sz val="10"/>
        <rFont val="Arial"/>
        <family val="2"/>
      </rPr>
      <t xml:space="preserve"> a)</t>
    </r>
  </si>
  <si>
    <r>
      <t>Alkoholrelaterad dödlighet (antal): Alkoholberoende (F10.2). 1956</t>
    </r>
    <r>
      <rPr>
        <b/>
        <sz val="10"/>
        <rFont val="Calibri"/>
        <family val="2"/>
      </rPr>
      <t>–</t>
    </r>
    <r>
      <rPr>
        <b/>
        <sz val="10"/>
        <rFont val="Arial"/>
        <family val="2"/>
      </rPr>
      <t xml:space="preserve">2015. </t>
    </r>
    <r>
      <rPr>
        <b/>
        <vertAlign val="superscript"/>
        <sz val="10"/>
        <rFont val="Arial"/>
        <family val="2"/>
      </rPr>
      <t>a)</t>
    </r>
  </si>
  <si>
    <r>
      <t>Alkoholrelaterad dödlighet (antal): Alkoholpsykos (F10.3–F10.9). 1956</t>
    </r>
    <r>
      <rPr>
        <b/>
        <sz val="10"/>
        <rFont val="Calibri"/>
        <family val="2"/>
      </rPr>
      <t>–</t>
    </r>
    <r>
      <rPr>
        <b/>
        <sz val="10"/>
        <rFont val="Arial"/>
        <family val="2"/>
      </rPr>
      <t xml:space="preserve">2015. </t>
    </r>
    <r>
      <rPr>
        <b/>
        <vertAlign val="superscript"/>
        <sz val="10"/>
        <rFont val="Arial"/>
        <family val="2"/>
      </rPr>
      <t>a)</t>
    </r>
  </si>
  <si>
    <r>
      <t>Alkoholrelaterad dödlighet (antal): Alkoholförgiftning (T51.0–T51.9). 1956</t>
    </r>
    <r>
      <rPr>
        <b/>
        <sz val="10"/>
        <rFont val="Calibri"/>
        <family val="2"/>
      </rPr>
      <t>–</t>
    </r>
    <r>
      <rPr>
        <b/>
        <sz val="10"/>
        <rFont val="Arial"/>
        <family val="2"/>
      </rPr>
      <t>2015.</t>
    </r>
    <r>
      <rPr>
        <b/>
        <vertAlign val="superscript"/>
        <sz val="10"/>
        <rFont val="Arial"/>
        <family val="2"/>
      </rPr>
      <t xml:space="preserve"> a)</t>
    </r>
  </si>
  <si>
    <r>
      <t xml:space="preserve">Antal dödsfall i alkoholpsykos, alkoholberoende, levercirrhos och alkoholförgiftning per 100 000 invånare (underliggande dödsorsaker). 1956–2015. </t>
    </r>
    <r>
      <rPr>
        <b/>
        <vertAlign val="superscript"/>
        <sz val="10"/>
        <rFont val="Arial"/>
        <family val="2"/>
      </rPr>
      <t>a)</t>
    </r>
  </si>
  <si>
    <t>I Rikskriminalpolisens redovisning av narkotikabeslag inkluderades t.o.m. 2003 även poppers, hälsofarliga varor och dopningsmedel i narkotikabeslagsstatistiken. Sådana icke narkotikaklassade medel ingår dock inte i totalsiffran i tabell 33. Kategorin ”läkemedel” i tabellen innehåller till största delen olika bensodiazepinpreparat, även om andra narkotikaklassade läkemedel – ofta av smärtstillande typ – också kan ingå.</t>
  </si>
  <si>
    <t>I totalsiffran i tabell 33 ingick t.o.m. 2003 samtliga beslagtagna narkotiska preparat. Sedan 2004 saknas statistik för vissa mera sällsynta medel varför totalantalet blir något lägre jämfört med tidigare (en nedgång med uppskattningsvis två procent 2004). Från 2008 baseras totala antalet beslag i tabell 33 enbart på följande droger: amfetamin, ecstasy, hasch, heroin, kat, kokain, marijuana, metamfetamin, narkotiska läkemedel och opium.</t>
  </si>
  <si>
    <t>Beslagsstatistiken i tabellerna 33–37 hämtades t.o.m. 2007 från Rikspolisstyrelsens s.k. BAR-register (beslags- och analysregistret). Fr.o.m. 2008 kommer Polisens beslagsuppgifter från NFC (Nationaellt forensiskt centrum). Detta innbär att tidsserien brutits för polisens del till följd av denna övergång och detta har fått olika stora påverkan för olika preparat. Totalsiffran i tabell 33 ska dock endast i mindre grad vara påverkad av detta metodbyte och för Tullens uppgifter innebär detta ingen förändring av jämförbarheten alls. Tullens rapporteringsrutiner ändrades 2004, vilket då kan ha påverkat jämförbarheten över tid för tullens uppgifter.</t>
  </si>
  <si>
    <t xml:space="preserve">När cannabisplantor påträffas i Sverige vägs och registreras allt växtmaterial ovan mark, således även sådant som inte används i russyfte. Under senare år har större beslag av cannabisplantor gjorts, vilket torde ha lett till att marijuanaandelen i någon mån överdrivits i tabell 33. I amfetaminbeslagen i tabell 34 ingår även de närbesläktade preparaten metamfetamin och fenmetrazin. Metamfetaminbeslagen ökade sin viktandel från enstaka procent i början på 2000-talet till att toppa med 28 % 2011, varefter en det skett en återgång 2015 till 3 %. </t>
  </si>
  <si>
    <t>I tabell 38 redovisas prisutvecklingen för fem narkotikasorter. Prisuppgifterna är rapporterade av representanter för länspolismyndigheterna inom ramen för CAN:s rapporteringssystem om droger (CRD) och uttrycks i 2015 års penningvärde, omräknade enligt SCB:s konsumentprisindex (KPI).</t>
  </si>
  <si>
    <t>Som framgår av tabellkommentarerna i tabellerna 39–40 har frågan om livstidserfarenhet av narkotika ändrats under årens lopp. Det finns dock inga belägg för att detta skulle ha påverkat svarsmönstrens utseende i någon avgörande grad, aven om detta självfallet inte kan uteslutas. Samma sak gäller frågan om månadsaktuell narkotikaanvändning, exempelvis rörde den endast cannabis 1986–1997 (årskurs 9). Även för detta mått kan viss försiktighet motiveras vid jämförelser mellan olika tidsperioder. Data saknas 1984–1985 eftersom månadsaktuell erfarenhet inte efterfrågades denna period.</t>
  </si>
  <si>
    <t>Det stora internbortfallet i mönstringsundersökningen 1985 och 1987 berodde på tekniska svårigheter att läsa de optiska blanketterna (tabell 43). Resultaten bedöms inte ha påverkats i någon avgörande grad av detta, vilket också gäller det under 1990-talets första hälft tämligen höga externbortfallet.</t>
  </si>
  <si>
    <t>I tabell 44–46 redovisas data från Folkhälsomyndighetens årliga enkät Hälsa på lika villkor (HLV). År 2004 ingick inte 16–17-åringar i urvalet vilket bör beaktas, inte minst vid jämförelser av åldersgruppen 16–29 år. Från och med 2012 efterfrågas ”senaste 12 månaderna” och ”senaste 30 dagarna” istället för ”senaste året” respektive ”månaden”.</t>
  </si>
  <si>
    <t>I tabell 49 redovisas anmälda brott gällande rattfylleri under påverkan av narkotika. Denna tabell redovisar endast fall där enbart narkotika ingått, om både narkotika och alkohol varit aktuellt så redovisas dessa brottsanmälningar i tabell 20.</t>
  </si>
  <si>
    <t>I tabellerna 55–59 redovisas specialbearbetningar av lagföringsbeslut där narkotikabrott ingått. Efter 2009 redovisas inte längre denna typ av statistik Brå. Till skillnad från Brå:s vanliga redovisningar ingår här både bi- och huvudbrott. Åldersuppgift kan fr.o.m. år 2000 saknas för enstaka personer, varför delsummor och total inte alltid överensstämmer.</t>
  </si>
  <si>
    <t>Antal godkända strafförelägganden och domslut där narkotikabrott med olika preparat ingått. 1975–2009.</t>
  </si>
  <si>
    <t>I tabell 59 överstiger ibland summan av narkotiska preparat totalen pga. att flera typer av preparat kan ingå i ett och samma lagföringsbeslut. I totalen ingår även övriga narkotiska preparat, förutom dem som redovisas i tabellen.</t>
  </si>
  <si>
    <t>Det bör påpekas att tidsserien över antalet förstagångsvårdade (tabell 60) blir missvisande (för hög) i början av perioden eftersom eventuella vårdtillfällen före 1987 inte kan kontrolleras.</t>
  </si>
  <si>
    <t>Tabell 63 visar antalet kliniskt anmälda fall av hepatit C, totalt och via intravenöst missbruk. Hepatit C-diagnostik blev möjlig först 1990 varför statistiken uppvisar en puckel under 1990-talets början. Tabellen innefattar inte fall som enbart är laboratorieanmälda. Det är viktigt att komma ihåg att smittvägen kan vara okänd eller inte uppgiven i bortåt hälften av fallen (gällde 43% år 2015) och här kan alltså ytterligare fall med intravenös smittväg inrymmas. Den regionala fördelningen gäller i vilket landsting smittan upptäcktes första gången, vilket inte behöver vara samma sak som var smittan överfördes.</t>
  </si>
  <si>
    <t>Tabellerna 64–65 visar utvecklingen av kliniskt anmälda fall av hiv via intravenöst missbruk. Länsindelningen baseras på i vilket landsting den behandlande läkaren är verksam när det årliga statistikuttaget görs, och överensstämmer därmed inte nödvändigtvis med i vilket län smittan upptäcktes (eller för den delen inträffade).</t>
  </si>
  <si>
    <t>Tabell 69 redovisar andelen pojkar och flickor i årskurs 9 som sniffat någon gång. Till och med 1983A löd frågan "Sniffar du?" med alternativen "Ja", "Nej" och "Har slutat". Perioden 1983B–2012A löd frågan "Har du sniffat någon gång?", därefter efterfrågas "sniffat/boffat". Frågeförändringarna innebar att signifikant fler sniffare/boffare fångas in, vilket bör beaktas vid resultatjämförelser mellan de olika frågeperioderna. Detta illustreras med att dubbla värden redovisas dessa år (från de s.k. split-half undersökningarna) samt att linjerna brutits i diagram som innehåller dessa data.</t>
  </si>
  <si>
    <t>Att termen boffa infördes så pass sent som 2012 i frågeformuleringen, trots att ordet använts bland ungdomar en längre tid, kan ha inneburit att prevalensen för sniffning/boffning varit missvisande låg åtminstone de närmast föregående åren (gäller även tabell 70).</t>
  </si>
  <si>
    <t>Tabell 71 är en specialbearbetning av data från skolundersökningarna i årskurs 9 samt gymnasiets år 2. I syfte att erhålla tillräckligt stora grupper, som genererar säkrare underlag, har åren 2014–2016 slagits samman. Denna bearbetning återfinns normalt inte i CAN:s skolrapporter.</t>
  </si>
  <si>
    <t>Tabell 72 beskriver polisens och tullens beslag av de typer av dopningsmedel som omfattas av dopningslagen. Åren 1993–1997 inhämtades uppgifterna från respektive myndighet och då redovisade polisen antalet beslagstillfällen medan tullen redovisade antalet beslag. Denna period skiljde sig redovisningssätten också eftersom polisen redovisade injektionsvätska i milliliter medan tullen uppgav antal ampuller, vilka normalt – men inte alltid – innehåller en milliliter. Ampullantalen har för tullens del räknats om till milliliter, och är således något underskattande. Fr.o.m. 2004 kan jämförbarheten med tidigare år vara något försämrad pga. omläggningar av datasystemen hos tullen och polisen. Ovanstående redovisningstekniska förändringar bedöms dock inte ha påverkat jämförbarheten över tid i någon avgörande omfattning.</t>
  </si>
  <si>
    <t xml:space="preserve">Dopningslagstiftningen skärptes 1999 vilket kan ha lett till ökade insatser från rättsväsendets sida, med åtföljande beslagsökningar. Detta kan även påverka innehållet i tabellerna 73–75 som redovisar olika rättsstatistiska uppgifter. </t>
  </si>
  <si>
    <t>År 2004 ändrades frågan och svarsalternativen om erfarenhet av anabola androgena steroider i skolundersökningsenkäten. Ändringen kan ha bidragit till ökningen av antalet elever som uppger att de använt AAS (tabell 76).</t>
  </si>
  <si>
    <t>I tabell 48 redovisas antalet resurstimmar som polisen lagt ned på narkotikaärenden, omräknat till ett ungefärligt antal årsarbetskrafter. Beräkningsgrunderna för dessa siffror har förändrats 1985, 1992, 1997, 2007 och 2012. Den första förändringen innebar att rikskriminalpolisens resurser inte längre medräknades medan man fr.o.m. 1997 utöver utredning även inkluderar ledning, planering samt förebyggning och fr.o.m. 2007 inkluderas samtliga polisens resurstimmar för narkotikabekämpning och inte enbart – som var fallet dessförinnan – de vid polismyndigheterna. Detta innebär således att rikskriminalpolisens resurser åter inkluderas och att detta inneburit delvis artificiella ökningar av årsarbetskrafterna. År 2012 hade införandet av tidsredovisningssystemet Cops slagit igenom nationellt.</t>
  </si>
  <si>
    <t>I tabell 54 kan för år 2015 inte ringa och normalbrott särskiljas till följd av ändrad rapportering från Åklagarmyndigheten.</t>
  </si>
  <si>
    <t>I tabellerna 60–62 redovisas uppgifter rörande slutenvård med narkotikarelaterad diagnos. Uppgifterna är sammanställda enligt det index över narkotikarelaterad vård som Socialstyrelsen  presenterar i sin databas. I Drogutvecklingen har tidigare presenterats uppgifter rörande både bi- och huvuddiagnoser. Detta är nu ändrat till att liksom i Socialstyrelsens databas endast gälla huvuddiagnoser. År 1997 infördes det senaste klassifikationssystemet för sjukdomar och dödsorsaker – ICD-10 – vilket begränsar jämförbarheten med tidigare år (ICD-koderna framgår i socialstyrelsens databas).</t>
  </si>
  <si>
    <r>
      <t xml:space="preserve">I tabell 68 redovisas utvecklingen fr.o.m. 2001 av förgiftningar med läkemedel och narkotika (endast underliggande dödsorsaker). Detta mått är nytt och av Socialstyrelsen föreslaget att ersätta det tidigare (som presenteras i tabellerna 66-67). Måttet beskrivs närmare i Socialstyrelsens utredning </t>
    </r>
    <r>
      <rPr>
        <i/>
        <sz val="10"/>
        <rFont val="Arial"/>
        <family val="2"/>
      </rPr>
      <t>Narkotikarelaterade dödsfall</t>
    </r>
    <r>
      <rPr>
        <sz val="10"/>
        <rFont val="Arial"/>
        <family val="2"/>
      </rPr>
      <t xml:space="preserve"> (2016).</t>
    </r>
  </si>
  <si>
    <t>Från och med 2008 presenterar Polisen beslagsdata hämtade från NFC (Nationellt Forensiskt Centrum) istället för från BAR-registret. Detta innebär att beslagsuppgifterna kan skilja sig jämfört med vad som tidigare redovisats för Polisen. Vidare medför detta att jämförbarheten i polisbeslagen från den tidigare perioden är begränsad och detta gäller även totaluppgifterna.</t>
  </si>
  <si>
    <t>Källa: Polismyndigheten och Tullverket.</t>
  </si>
  <si>
    <t xml:space="preserve">Källa: Polismyndigheten och Tullverket. </t>
  </si>
  <si>
    <t>Daglig-/nästan dagligsnusare</t>
  </si>
  <si>
    <t>The United Kingdom</t>
  </si>
  <si>
    <t xml:space="preserve">Sweden </t>
  </si>
  <si>
    <t>Finland</t>
  </si>
  <si>
    <t>Slovakia</t>
  </si>
  <si>
    <t>Slovenia</t>
  </si>
  <si>
    <t>Romania</t>
  </si>
  <si>
    <t>Portuga</t>
  </si>
  <si>
    <t>Poland</t>
  </si>
  <si>
    <t>Austria</t>
  </si>
  <si>
    <t>The Netherlands</t>
  </si>
  <si>
    <t xml:space="preserve">Hungary </t>
  </si>
  <si>
    <t>Latvia</t>
  </si>
  <si>
    <t>Italy</t>
  </si>
  <si>
    <t>Croatia</t>
  </si>
  <si>
    <t>France</t>
  </si>
  <si>
    <t>Spain</t>
  </si>
  <si>
    <t>Greece</t>
  </si>
  <si>
    <t>Ireland</t>
  </si>
  <si>
    <t>Estonia</t>
  </si>
  <si>
    <t>Germany</t>
  </si>
  <si>
    <t>Denmark</t>
  </si>
  <si>
    <t>Czech Republic</t>
  </si>
  <si>
    <t>Bulgaria</t>
  </si>
  <si>
    <t>Belgium</t>
  </si>
  <si>
    <r>
      <t>Realprisutvecklingen för cigaretter och snus</t>
    </r>
    <r>
      <rPr>
        <b/>
        <vertAlign val="superscript"/>
        <sz val="10"/>
        <color theme="1"/>
        <rFont val="Arial"/>
        <family val="2"/>
      </rPr>
      <t>a)</t>
    </r>
    <r>
      <rPr>
        <b/>
        <sz val="10"/>
        <color theme="1"/>
        <rFont val="Arial"/>
        <family val="2"/>
      </rPr>
      <t xml:space="preserve"> i detaljhandeln. 2000</t>
    </r>
    <r>
      <rPr>
        <b/>
        <sz val="10"/>
        <color theme="1"/>
        <rFont val="Calibri"/>
        <family val="2"/>
      </rPr>
      <t>–</t>
    </r>
    <r>
      <rPr>
        <b/>
        <sz val="10"/>
        <color theme="1"/>
        <rFont val="Arial"/>
        <family val="2"/>
      </rPr>
      <t>2015. Basår 2011=100.</t>
    </r>
  </si>
  <si>
    <t xml:space="preserve">a) Prisindex är benämnt snus då snus står för nästan all data men består även av prisutveckling på andra tobaksprodukter såsom löstobak och cigaretthylsor. </t>
  </si>
  <si>
    <t>Snus</t>
  </si>
  <si>
    <t>Cigaretter</t>
  </si>
  <si>
    <t>European Union – 
28 Member States</t>
  </si>
  <si>
    <t>a) Åren 2004 och i synnerhet 2008 har tekniska förändringar genomförts vilka kan begränsa jämförbarheten med tidigare år (se tabellkommentarerna).</t>
  </si>
  <si>
    <r>
      <t>1996</t>
    </r>
    <r>
      <rPr>
        <vertAlign val="superscript"/>
        <sz val="10"/>
        <rFont val="Arial"/>
        <family val="2"/>
      </rPr>
      <t>a)</t>
    </r>
  </si>
  <si>
    <t xml:space="preserve">Försäljning </t>
  </si>
  <si>
    <t>Spice eller liknande rökmixar</t>
  </si>
  <si>
    <t>d) Narkotikaklassade receptbelagda sömn-/lugnande medel utan läkarordination (exempel på olika bensodiazepiner ges).</t>
  </si>
  <si>
    <t>e) Narkotikaklassade receptbelagda smärtstillande medel utan läkarordination (exempel på olika opioidläkemedel ges).</t>
  </si>
  <si>
    <t>b) Narkotikaklassade receptbelagda sömn-/lugnande medel utan läkarordination (exempel på olika bensodiazepiner ges).</t>
  </si>
  <si>
    <t>c) Narkotikaklassade receptbelagda smärtstillande medel utan läkarordination (exempel på olika opioidläkemedel ges).</t>
  </si>
  <si>
    <r>
      <t xml:space="preserve">Antal beslag av tull och polis av olika narkotiska preparat. </t>
    </r>
    <r>
      <rPr>
        <b/>
        <vertAlign val="superscript"/>
        <sz val="10"/>
        <rFont val="Arial"/>
        <family val="2"/>
      </rPr>
      <t>a)</t>
    </r>
    <r>
      <rPr>
        <b/>
        <sz val="10"/>
        <rFont val="Arial"/>
        <family val="2"/>
      </rPr>
      <t xml:space="preserve"> 1965</t>
    </r>
    <r>
      <rPr>
        <b/>
        <sz val="10"/>
        <rFont val="Calibri"/>
        <family val="2"/>
      </rPr>
      <t>–</t>
    </r>
    <r>
      <rPr>
        <b/>
        <sz val="10"/>
        <rFont val="Arial"/>
        <family val="2"/>
      </rPr>
      <t>2015.</t>
    </r>
  </si>
  <si>
    <r>
      <t xml:space="preserve">Polisens och tullens beslag av cannabis. </t>
    </r>
    <r>
      <rPr>
        <b/>
        <vertAlign val="superscript"/>
        <sz val="10"/>
        <rFont val="Arial"/>
        <family val="2"/>
      </rPr>
      <t>a)</t>
    </r>
    <r>
      <rPr>
        <b/>
        <sz val="10"/>
        <rFont val="Arial"/>
        <family val="2"/>
      </rPr>
      <t xml:space="preserve"> 1970</t>
    </r>
    <r>
      <rPr>
        <b/>
        <sz val="10"/>
        <rFont val="Calibri"/>
        <family val="2"/>
      </rPr>
      <t>–</t>
    </r>
    <r>
      <rPr>
        <b/>
        <sz val="10"/>
        <rFont val="Arial"/>
        <family val="2"/>
      </rPr>
      <t>2015.</t>
    </r>
  </si>
  <si>
    <r>
      <t xml:space="preserve">Polisens och tullens beslag av amfetamin. </t>
    </r>
    <r>
      <rPr>
        <b/>
        <vertAlign val="superscript"/>
        <sz val="10"/>
        <rFont val="Arial"/>
        <family val="2"/>
      </rPr>
      <t xml:space="preserve">a) </t>
    </r>
    <r>
      <rPr>
        <b/>
        <sz val="10"/>
        <rFont val="Arial"/>
        <family val="2"/>
      </rPr>
      <t>1970</t>
    </r>
    <r>
      <rPr>
        <b/>
        <sz val="10"/>
        <rFont val="Cambria"/>
        <family val="1"/>
      </rPr>
      <t>–</t>
    </r>
    <r>
      <rPr>
        <b/>
        <sz val="10"/>
        <rFont val="Arial"/>
        <family val="2"/>
      </rPr>
      <t>2015.</t>
    </r>
    <r>
      <rPr>
        <b/>
        <vertAlign val="superscript"/>
        <sz val="10"/>
        <rFont val="Arial"/>
        <family val="2"/>
      </rPr>
      <t xml:space="preserve"> b)</t>
    </r>
  </si>
  <si>
    <r>
      <t xml:space="preserve">Polisens och tullens beslag av kokain. </t>
    </r>
    <r>
      <rPr>
        <b/>
        <vertAlign val="superscript"/>
        <sz val="10"/>
        <rFont val="Arial"/>
        <family val="2"/>
      </rPr>
      <t>a)</t>
    </r>
    <r>
      <rPr>
        <b/>
        <sz val="10"/>
        <rFont val="Arial"/>
        <family val="2"/>
      </rPr>
      <t xml:space="preserve"> 1974</t>
    </r>
    <r>
      <rPr>
        <b/>
        <sz val="10"/>
        <rFont val="Calibri"/>
        <family val="2"/>
      </rPr>
      <t>–</t>
    </r>
    <r>
      <rPr>
        <b/>
        <sz val="10"/>
        <rFont val="Arial"/>
        <family val="2"/>
      </rPr>
      <t>2015.</t>
    </r>
  </si>
  <si>
    <r>
      <t>Polisens och tullens beslag av heroin.</t>
    </r>
    <r>
      <rPr>
        <b/>
        <vertAlign val="superscript"/>
        <sz val="10"/>
        <rFont val="Arial"/>
        <family val="2"/>
      </rPr>
      <t xml:space="preserve"> a)</t>
    </r>
    <r>
      <rPr>
        <b/>
        <sz val="10"/>
        <rFont val="Arial"/>
        <family val="2"/>
      </rPr>
      <t xml:space="preserve"> 1970</t>
    </r>
    <r>
      <rPr>
        <b/>
        <sz val="10"/>
        <rFont val="Calibri"/>
        <family val="2"/>
      </rPr>
      <t>–</t>
    </r>
    <r>
      <rPr>
        <b/>
        <sz val="10"/>
        <rFont val="Arial"/>
        <family val="2"/>
      </rPr>
      <t>2015.</t>
    </r>
  </si>
  <si>
    <t>Andelen elever som använt narkotika, efter kön. Årskurs 9. 1971–2016.</t>
  </si>
  <si>
    <t>Andelen elever som använt narkotika, efter kön. Gymnasiets år 2. 2004–2016.</t>
  </si>
  <si>
    <r>
      <t>Använda narkotikasorter bland elever i årskurs 9. Procentuell fördelning. 1989</t>
    </r>
    <r>
      <rPr>
        <b/>
        <sz val="10"/>
        <rFont val="Calibri"/>
        <family val="2"/>
      </rPr>
      <t>–</t>
    </r>
    <r>
      <rPr>
        <b/>
        <sz val="10"/>
        <rFont val="Arial"/>
        <family val="2"/>
      </rPr>
      <t>2016.</t>
    </r>
  </si>
  <si>
    <r>
      <t>Använda narkotikasorter bland elever i gymnasiets år 2. Procentuell fördelning. 2004</t>
    </r>
    <r>
      <rPr>
        <b/>
        <sz val="10"/>
        <rFont val="Calibri"/>
        <family val="2"/>
      </rPr>
      <t>–</t>
    </r>
    <r>
      <rPr>
        <b/>
        <sz val="10"/>
        <rFont val="Arial"/>
        <family val="2"/>
      </rPr>
      <t>2016.</t>
    </r>
  </si>
  <si>
    <t>Andelen mönstrande som erbjudits narkotika samt använt narkotika någon gång respektive senaste månaden. Procent. 1970–2006.</t>
  </si>
  <si>
    <r>
      <t>Andelen 16</t>
    </r>
    <r>
      <rPr>
        <b/>
        <sz val="10"/>
        <rFont val="Calibri"/>
        <family val="2"/>
      </rPr>
      <t>–</t>
    </r>
    <r>
      <rPr>
        <b/>
        <sz val="10"/>
        <rFont val="Arial"/>
        <family val="2"/>
      </rPr>
      <t xml:space="preserve">84 åringar som någon gång prövat cannabis, efter kön och ålder. 2004–2016. </t>
    </r>
  </si>
  <si>
    <r>
      <t>Andelen 16</t>
    </r>
    <r>
      <rPr>
        <b/>
        <sz val="10"/>
        <rFont val="Calibri"/>
        <family val="2"/>
      </rPr>
      <t>–</t>
    </r>
    <r>
      <rPr>
        <b/>
        <sz val="10"/>
        <rFont val="Arial"/>
        <family val="2"/>
      </rPr>
      <t xml:space="preserve">84 åringar som använt cannabis senaste 12 månaderna </t>
    </r>
    <r>
      <rPr>
        <b/>
        <vertAlign val="superscript"/>
        <sz val="10"/>
        <rFont val="Arial"/>
        <family val="2"/>
      </rPr>
      <t>a)</t>
    </r>
    <r>
      <rPr>
        <b/>
        <sz val="10"/>
        <rFont val="Arial"/>
        <family val="2"/>
      </rPr>
      <t>, efter kön och ålder.  2004–2016.</t>
    </r>
  </si>
  <si>
    <r>
      <t>Andelen 16</t>
    </r>
    <r>
      <rPr>
        <b/>
        <sz val="10"/>
        <rFont val="Calibri"/>
        <family val="2"/>
      </rPr>
      <t>–</t>
    </r>
    <r>
      <rPr>
        <b/>
        <sz val="10"/>
        <rFont val="Arial"/>
        <family val="2"/>
      </rPr>
      <t xml:space="preserve">84-åringar som använt cannabis senaste 30 dagarna </t>
    </r>
    <r>
      <rPr>
        <b/>
        <vertAlign val="superscript"/>
        <sz val="10"/>
        <rFont val="Arial"/>
        <family val="2"/>
      </rPr>
      <t>a)</t>
    </r>
    <r>
      <rPr>
        <b/>
        <sz val="10"/>
        <rFont val="Arial"/>
        <family val="2"/>
      </rPr>
      <t>, efter kön och ålder.  2004–2016.</t>
    </r>
  </si>
  <si>
    <r>
      <t xml:space="preserve">Beräknad åldersfördelning bland personer med tungt narkotikamissbruk </t>
    </r>
    <r>
      <rPr>
        <b/>
        <vertAlign val="superscript"/>
        <sz val="10"/>
        <rFont val="Arial"/>
        <family val="2"/>
      </rPr>
      <t>a)</t>
    </r>
    <r>
      <rPr>
        <b/>
        <sz val="10"/>
        <rFont val="Arial"/>
        <family val="2"/>
      </rPr>
      <t xml:space="preserve"> 1979, 1992 och 1998.</t>
    </r>
  </si>
  <si>
    <r>
      <t>Antal personer som misstänkts för narkotikabrott eller varusmuggling (narkotika). 1970</t>
    </r>
    <r>
      <rPr>
        <b/>
        <sz val="10"/>
        <rFont val="Calibri"/>
        <family val="2"/>
      </rPr>
      <t>–</t>
    </r>
    <r>
      <rPr>
        <b/>
        <sz val="10"/>
        <rFont val="Arial"/>
        <family val="2"/>
      </rPr>
      <t xml:space="preserve">2015. </t>
    </r>
  </si>
  <si>
    <r>
      <t xml:space="preserve">Personer misstänka för brott mot varusmugglingslagen (narkotika) fördelat på län </t>
    </r>
    <r>
      <rPr>
        <b/>
        <vertAlign val="superscript"/>
        <sz val="10"/>
        <rFont val="Arial"/>
        <family val="2"/>
      </rPr>
      <t>a)</t>
    </r>
    <r>
      <rPr>
        <b/>
        <sz val="10"/>
        <rFont val="Arial"/>
        <family val="2"/>
      </rPr>
      <t>. 1977</t>
    </r>
    <r>
      <rPr>
        <b/>
        <sz val="10"/>
        <rFont val="Calibri"/>
        <family val="2"/>
      </rPr>
      <t>–</t>
    </r>
    <r>
      <rPr>
        <b/>
        <sz val="10"/>
        <rFont val="Arial"/>
        <family val="2"/>
      </rPr>
      <t>2015.</t>
    </r>
  </si>
  <si>
    <r>
      <t xml:space="preserve">Personer misstänka för brott mot narkotikastrafflagen fördelat på län </t>
    </r>
    <r>
      <rPr>
        <b/>
        <vertAlign val="superscript"/>
        <sz val="10"/>
        <rFont val="Arial"/>
        <family val="2"/>
      </rPr>
      <t>a)</t>
    </r>
    <r>
      <rPr>
        <b/>
        <sz val="10"/>
        <rFont val="Arial"/>
        <family val="2"/>
      </rPr>
      <t>. 1977–2015.</t>
    </r>
  </si>
  <si>
    <t>Personer misstänkta för brott mot narkotikastrafflagen (NSL) fördelat på ålder och kön. 1975–2015.</t>
  </si>
  <si>
    <r>
      <t xml:space="preserve">Antal slutenvårdstillfällen, antal vårdade personer och antal personer vårdade för första gången sedan 1987 i slutenvård med narkotikarelaterad huvuddiagnos. </t>
    </r>
    <r>
      <rPr>
        <b/>
        <vertAlign val="superscript"/>
        <sz val="10"/>
        <rFont val="Arial"/>
        <family val="2"/>
      </rPr>
      <t>a)</t>
    </r>
    <r>
      <rPr>
        <b/>
        <sz val="10"/>
        <rFont val="Arial"/>
        <family val="2"/>
      </rPr>
      <t xml:space="preserve"> 1987</t>
    </r>
    <r>
      <rPr>
        <b/>
        <sz val="10"/>
        <rFont val="Calibri"/>
        <family val="2"/>
      </rPr>
      <t>–</t>
    </r>
    <r>
      <rPr>
        <b/>
        <sz val="10"/>
        <rFont val="Arial"/>
        <family val="2"/>
      </rPr>
      <t>2015.</t>
    </r>
  </si>
  <si>
    <r>
      <t xml:space="preserve">Personer vårdade inom slutenvården med narkotikarelaterad huvuddiagnos fördelat på ålder. </t>
    </r>
    <r>
      <rPr>
        <b/>
        <vertAlign val="superscript"/>
        <sz val="10"/>
        <rFont val="Arial"/>
        <family val="2"/>
      </rPr>
      <t>a)</t>
    </r>
    <r>
      <rPr>
        <b/>
        <sz val="10"/>
        <rFont val="Arial"/>
        <family val="2"/>
      </rPr>
      <t xml:space="preserve"> 1987</t>
    </r>
    <r>
      <rPr>
        <b/>
        <sz val="10"/>
        <rFont val="Calibri"/>
        <family val="2"/>
      </rPr>
      <t>–</t>
    </r>
    <r>
      <rPr>
        <b/>
        <sz val="10"/>
        <rFont val="Arial"/>
        <family val="2"/>
      </rPr>
      <t>2015.</t>
    </r>
  </si>
  <si>
    <r>
      <t xml:space="preserve">Antal slutenvårdstillfällen med narkotikarelaterad huvuddiagnos i Stockholm, Västra Götaland, Skåne län samt övriga landet. </t>
    </r>
    <r>
      <rPr>
        <b/>
        <vertAlign val="superscript"/>
        <sz val="10"/>
        <rFont val="Arial"/>
        <family val="2"/>
      </rPr>
      <t>a)</t>
    </r>
    <r>
      <rPr>
        <b/>
        <sz val="10"/>
        <rFont val="Arial"/>
        <family val="2"/>
      </rPr>
      <t xml:space="preserve"> 1987</t>
    </r>
    <r>
      <rPr>
        <b/>
        <sz val="10"/>
        <rFont val="Calibri"/>
        <family val="2"/>
      </rPr>
      <t>–</t>
    </r>
    <r>
      <rPr>
        <b/>
        <sz val="10"/>
        <rFont val="Arial"/>
        <family val="2"/>
      </rPr>
      <t>2015.</t>
    </r>
  </si>
  <si>
    <r>
      <t>Antal kliniskt anmälda fall av hepatit C med intravenös smittväg per landsting</t>
    </r>
    <r>
      <rPr>
        <b/>
        <vertAlign val="superscript"/>
        <sz val="10"/>
        <rFont val="Arial"/>
        <family val="2"/>
      </rPr>
      <t>a)</t>
    </r>
    <r>
      <rPr>
        <b/>
        <sz val="10"/>
        <rFont val="Arial"/>
        <family val="2"/>
      </rPr>
      <t xml:space="preserve"> respektive samtliga anmälda fall. 1990</t>
    </r>
    <r>
      <rPr>
        <b/>
        <sz val="10"/>
        <rFont val="Calibri"/>
        <family val="2"/>
      </rPr>
      <t>–</t>
    </r>
    <r>
      <rPr>
        <b/>
        <sz val="10"/>
        <rFont val="Arial"/>
        <family val="2"/>
      </rPr>
      <t>2015.</t>
    </r>
  </si>
  <si>
    <r>
      <t>Antal narkotikarelaterade dödsfall som underliggande eller bidragande dödsorsak. Kön och ålder. 1969</t>
    </r>
    <r>
      <rPr>
        <b/>
        <sz val="10"/>
        <rFont val="Calibri"/>
        <family val="2"/>
      </rPr>
      <t>–</t>
    </r>
    <r>
      <rPr>
        <b/>
        <sz val="10"/>
        <rFont val="Arial"/>
        <family val="2"/>
      </rPr>
      <t xml:space="preserve">2015. </t>
    </r>
    <r>
      <rPr>
        <b/>
        <vertAlign val="superscript"/>
        <sz val="10"/>
        <rFont val="Arial"/>
        <family val="2"/>
      </rPr>
      <t>a)</t>
    </r>
  </si>
  <si>
    <r>
      <t xml:space="preserve">Antal narkotikarelaterade dödsfall som underliggande eller bidragande dödsorsak i Stockholm, Västra Götaland, Skåne län samt övriga landet. </t>
    </r>
    <r>
      <rPr>
        <b/>
        <vertAlign val="superscript"/>
        <sz val="10"/>
        <rFont val="Arial"/>
        <family val="2"/>
      </rPr>
      <t>a)</t>
    </r>
    <r>
      <rPr>
        <b/>
        <sz val="10"/>
        <rFont val="Arial"/>
        <family val="2"/>
      </rPr>
      <t xml:space="preserve"> 1987</t>
    </r>
    <r>
      <rPr>
        <b/>
        <sz val="10"/>
        <rFont val="Calibri"/>
        <family val="2"/>
      </rPr>
      <t>–</t>
    </r>
    <r>
      <rPr>
        <b/>
        <sz val="10"/>
        <rFont val="Arial"/>
        <family val="2"/>
      </rPr>
      <t>2015.</t>
    </r>
  </si>
  <si>
    <r>
      <t xml:space="preserve">Andelen elever som sniffat/boffat, efter kön </t>
    </r>
    <r>
      <rPr>
        <b/>
        <vertAlign val="superscript"/>
        <sz val="10"/>
        <color theme="1"/>
        <rFont val="Arial"/>
        <family val="2"/>
      </rPr>
      <t>a)</t>
    </r>
    <r>
      <rPr>
        <b/>
        <sz val="10"/>
        <color theme="1"/>
        <rFont val="Arial"/>
        <family val="2"/>
      </rPr>
      <t>. Gymnasiets år 2. 2004</t>
    </r>
    <r>
      <rPr>
        <b/>
        <sz val="10"/>
        <color theme="1"/>
        <rFont val="Calibri"/>
        <family val="2"/>
      </rPr>
      <t>–</t>
    </r>
    <r>
      <rPr>
        <b/>
        <sz val="10"/>
        <color theme="1"/>
        <rFont val="Arial"/>
        <family val="2"/>
      </rPr>
      <t>2016.</t>
    </r>
  </si>
  <si>
    <r>
      <t xml:space="preserve">Andelen elever som sniffat/boffat, efter kön </t>
    </r>
    <r>
      <rPr>
        <b/>
        <vertAlign val="superscript"/>
        <sz val="10"/>
        <color theme="1"/>
        <rFont val="Arial"/>
        <family val="2"/>
      </rPr>
      <t>a)</t>
    </r>
    <r>
      <rPr>
        <b/>
        <sz val="10"/>
        <color theme="1"/>
        <rFont val="Arial"/>
        <family val="2"/>
      </rPr>
      <t>. Årskurs 9. 1971</t>
    </r>
    <r>
      <rPr>
        <b/>
        <sz val="10"/>
        <color theme="1"/>
        <rFont val="Calibri"/>
        <family val="2"/>
      </rPr>
      <t>–</t>
    </r>
    <r>
      <rPr>
        <b/>
        <sz val="10"/>
        <color theme="1"/>
        <rFont val="Arial"/>
        <family val="2"/>
      </rPr>
      <t>2016.</t>
    </r>
  </si>
  <si>
    <r>
      <t xml:space="preserve">Polisens och tullens beslag av dopningspreparat. </t>
    </r>
    <r>
      <rPr>
        <b/>
        <vertAlign val="superscript"/>
        <sz val="10"/>
        <rFont val="Arial"/>
        <family val="2"/>
      </rPr>
      <t>a)</t>
    </r>
    <r>
      <rPr>
        <b/>
        <sz val="10"/>
        <rFont val="Arial"/>
        <family val="2"/>
      </rPr>
      <t xml:space="preserve"> 1993</t>
    </r>
    <r>
      <rPr>
        <b/>
        <sz val="10"/>
        <rFont val="Calibri"/>
        <family val="2"/>
      </rPr>
      <t>–</t>
    </r>
    <r>
      <rPr>
        <b/>
        <sz val="10"/>
        <rFont val="Arial"/>
        <family val="2"/>
      </rPr>
      <t>2015.</t>
    </r>
  </si>
  <si>
    <r>
      <t>Antal anmälda brott, antal misstänkta personer och antal lagföringsbeslut (huvudbrott) gällande lagen om förbud av vissa dopningsmedel. 1993</t>
    </r>
    <r>
      <rPr>
        <b/>
        <sz val="10"/>
        <color indexed="8"/>
        <rFont val="Calibri"/>
        <family val="2"/>
      </rPr>
      <t>–</t>
    </r>
    <r>
      <rPr>
        <b/>
        <sz val="10"/>
        <color indexed="8"/>
        <rFont val="Arial"/>
        <family val="2"/>
      </rPr>
      <t>2015.</t>
    </r>
  </si>
  <si>
    <r>
      <t>Personer misstänkta för brott mot lagen om förbud av vissa dopningsmedel, fördelat efter ålder. 1993</t>
    </r>
    <r>
      <rPr>
        <b/>
        <sz val="10"/>
        <color indexed="8"/>
        <rFont val="Calibri"/>
        <family val="2"/>
      </rPr>
      <t>–</t>
    </r>
    <r>
      <rPr>
        <b/>
        <sz val="10"/>
        <color indexed="8"/>
        <rFont val="Arial"/>
        <family val="2"/>
      </rPr>
      <t>2015.</t>
    </r>
  </si>
  <si>
    <r>
      <t xml:space="preserve">Personer misstänkta för brott mot lagen om förbud av vissa dopningsmedel, fördelat efter län </t>
    </r>
    <r>
      <rPr>
        <b/>
        <vertAlign val="superscript"/>
        <sz val="10"/>
        <color indexed="8"/>
        <rFont val="Arial"/>
        <family val="2"/>
      </rPr>
      <t>a)</t>
    </r>
    <r>
      <rPr>
        <b/>
        <sz val="10"/>
        <color indexed="8"/>
        <rFont val="Arial"/>
        <family val="2"/>
      </rPr>
      <t xml:space="preserve"> 1997</t>
    </r>
    <r>
      <rPr>
        <b/>
        <sz val="10"/>
        <color indexed="8"/>
        <rFont val="Calibri"/>
        <family val="2"/>
      </rPr>
      <t>–</t>
    </r>
    <r>
      <rPr>
        <b/>
        <sz val="10"/>
        <color indexed="8"/>
        <rFont val="Arial"/>
        <family val="2"/>
      </rPr>
      <t>2015.</t>
    </r>
  </si>
  <si>
    <t xml:space="preserve">Data till den självrapporterade alkoholkonsumtionen som belyses i tabell 9 har hämtats från Indikatorlabbet (andtuppfoljning.se, Folkhälsomyndigheten) och bygger på konsumtionsdata från Monitormätningarna vid CAN. </t>
  </si>
  <si>
    <t>2014</t>
  </si>
  <si>
    <t>2015</t>
  </si>
  <si>
    <r>
      <t>Dödlighet i alkoholdiagnos länsvis som underliggande eller bidragande dödsorsak. Åldersstandardiserade dödstal per 100 000 invånare. 1988</t>
    </r>
    <r>
      <rPr>
        <b/>
        <sz val="10"/>
        <rFont val="Calibri"/>
        <family val="2"/>
      </rPr>
      <t>–</t>
    </r>
    <r>
      <rPr>
        <b/>
        <sz val="10"/>
        <rFont val="Arial"/>
        <family val="2"/>
      </rPr>
      <t>2015.</t>
    </r>
  </si>
  <si>
    <r>
      <t>Ingripanden i antal och per 1 000 invånare 15 och däröver enligt brottsbalken för fylleri eller (från 1977) enligt lagen (1976:511) om omhändertagande av berusade personer m m (LOB), efter kön. 1963</t>
    </r>
    <r>
      <rPr>
        <b/>
        <sz val="10"/>
        <rFont val="Calibri"/>
        <family val="2"/>
      </rPr>
      <t>–</t>
    </r>
    <r>
      <rPr>
        <b/>
        <sz val="10"/>
        <rFont val="Arial"/>
        <family val="2"/>
      </rPr>
      <t>2015.</t>
    </r>
  </si>
  <si>
    <t xml:space="preserve">Tabellerna 5 och 6 bygger på uppgifter från Monitorprojektet vid CAN. Det bör observeras att på grund av avrundning är summan av delmängderna i tabellerna inte alltid densamma som totalsumman. För mer ingående uppgifter om data i tabellerna 5 och 6 och beräkningsgrunder hänvisas till rapport 160 ”Alkoholkonsumtionen i Sverige 2015” (CAN 2016) där uppgifterna också finns återgivna fast med två decimaler.   </t>
  </si>
  <si>
    <t xml:space="preserve">Tabellerna 7–8 redovisar den genomsnittliga totala årskonsumtionen i liter alkohol 100 % bland skolelever. För dessa tabeller bör det påtalas att år 1989 byttes metod för att beräkna totalkonsumtionen, något som ledde till högre tal, i alla fall för pojkarna. Vidare tillkom blanddrycker, dvs. alkoläsk och stark cider, år 1998 i skolundersökningen. I och med att inga frågor ställdes om dessa drycker de närmast föregående åren, samtidigt som dryckerna fanns att tillgå, innebär det att totalkonsumtionsvolymen då var underskattad. Mellan 2012 och 2013 ändrades frågeformuläret men inga signifikanta skillnader mellan dessa två formulär uppstod avseende total genomsnittlig årskonsumtion. För detaljerad information om förändringar av frågeformuläret och dess eventuella betydelse hänvisas till rapport 134 ”Reviderad enkät 2012. En analys av resultatskillnaderna” (CAN 2013).  </t>
  </si>
  <si>
    <t>Av tabellerna 10–13 framgår andelen intensivkonsumenter särredovisat för pojkar respektive flickor. Tidsserien (för eleverna i årskurs 9) är lång och under årens lopp har en del revideringar av frågeformuläret gjorts, bland annat under 1980- och 1990-talen, se fotnot i anslutning till tabellerna. Dessutom ändrades formuläret 2012 vilket medförde att det uppstod signifikanta skillnader mellan nya (2012B) och gamla formuläret (2012A) avseende andelen intensivkonsumenter. För detaljerad information om förändringar av frågeformuläret och dess betydelse hänvisas till rapport 134 ”Reviderad enkät 2012. En analys av resultatskillnaderna” (CAN 2013).</t>
  </si>
  <si>
    <r>
      <t>Tabellerna 15–16 redovisar olika alkoholvanor bland elever i årskurs 9 och år 2 på gymnasiet fördelat på olika regioner från 1989/1990 (årskurs 9) och 2004/2005 (år 2 i gymnasiet) fram till 2012/2013. Det bör påtalas att de siffror som redovisas för åren 2012/2013 avseende andelen intensivkonsumenter inte är jämförbar med tidigare års data på grund av ändringar i frågeformuläret 2012. För detaljerad information om förändringar av frågeformuläret och dess betydelse hänvisas till rapport 134 ”Reviderad enkät 2012. En analys av resultatskillnaderna” (CAN 2013).</t>
    </r>
    <r>
      <rPr>
        <sz val="10.5"/>
        <color rgb="FF000000"/>
        <rFont val="Calibri"/>
        <family val="2"/>
      </rPr>
      <t xml:space="preserve"> </t>
    </r>
  </si>
  <si>
    <t>I tabellerna 15–18 bygger indelningen i regioner på grupper av län förutom för Stockholm, Västra Götaland och Skåne som utgörs av enskilda län. ”Södra Sverige” utgörs av Jönköping, Kronoberg, Kalmar, Gotland, Blekinge och Halland, ”Mellersta Sverige” av Uppsala, Södermanland, Östergötland, Värmland, Örebro, Västmanland, Dalarna och Gävleborg. ”Norra Sverige” av Västernorrland, Jämtland, Västerbotten och Norrbotten.</t>
  </si>
  <si>
    <t xml:space="preserve">Försäljning av sprit, vin och öl i liter alkohol 100 % per invånare 15 år och äldre samt dryckernas andel av totala försäljningen. 1861–2015. </t>
  </si>
  <si>
    <r>
      <t xml:space="preserve">Antal serveringstillstånd vid slutet av respektive år med tillstånd att servera spritdrycker, vin och starköl till allmänheten samt antal serveringstillstånd till slutna sällskap. </t>
    </r>
    <r>
      <rPr>
        <b/>
        <vertAlign val="superscript"/>
        <sz val="12"/>
        <rFont val="Arial"/>
        <family val="2"/>
      </rPr>
      <t>a)</t>
    </r>
    <r>
      <rPr>
        <b/>
        <sz val="10"/>
        <rFont val="Arial"/>
        <family val="2"/>
      </rPr>
      <t xml:space="preserve"> 1977–2015.</t>
    </r>
  </si>
  <si>
    <t xml:space="preserve">Alkoholkonsumtionens olika delmängder i Sverige i liter alkohol 100 % per invånare 15 år och äldre under perioden 2001–2015. </t>
  </si>
  <si>
    <r>
      <t xml:space="preserve">Genomsnittlig total årskonsumtion mätt i liter ren alkohol (100 %) samt olika dryckers andel av den totala alkoholkonsumtionen efter kön </t>
    </r>
    <r>
      <rPr>
        <b/>
        <vertAlign val="superscript"/>
        <sz val="12"/>
        <rFont val="Arial"/>
        <family val="2"/>
      </rPr>
      <t>a)</t>
    </r>
    <r>
      <rPr>
        <b/>
        <sz val="10"/>
        <rFont val="Arial"/>
        <family val="2"/>
      </rPr>
      <t>. Årskurs 9. 1977–2016.</t>
    </r>
  </si>
  <si>
    <t>Genomsnittlig total årskonsumtion mätt i liter ren alkohol (100 %) samt olika dryckers andel av den totala alkoholkonsumtionen efter kön. Gymnasiets år 2. 2004–2016.</t>
  </si>
  <si>
    <r>
      <t xml:space="preserve">Självrapporterad årlig alkoholkonsumtion (medelvärde) i liter ren alkohol (100 %) i befolkningen 17-84 </t>
    </r>
    <r>
      <rPr>
        <b/>
        <vertAlign val="superscript"/>
        <sz val="10"/>
        <rFont val="Arial"/>
        <family val="2"/>
      </rPr>
      <t>a)</t>
    </r>
    <r>
      <rPr>
        <b/>
        <sz val="10"/>
        <rFont val="Arial"/>
        <family val="2"/>
      </rPr>
      <t xml:space="preserve"> år efter åldersgrupp och kön. 2002</t>
    </r>
    <r>
      <rPr>
        <b/>
        <sz val="10"/>
        <rFont val="Calibri"/>
        <family val="2"/>
      </rPr>
      <t>–</t>
    </r>
    <r>
      <rPr>
        <b/>
        <sz val="10"/>
        <rFont val="Arial"/>
        <family val="2"/>
      </rPr>
      <t>2015.</t>
    </r>
  </si>
  <si>
    <r>
      <t xml:space="preserve">Andelen elever som vid ett och samma tillfälle druckit alkohol motsvarande minst fyra stora burkar starköl/starkcider eller 18 cl (en halv kvarting) sprit eller en helflaska vin eller sex burkar folköl, efter kön </t>
    </r>
    <r>
      <rPr>
        <b/>
        <vertAlign val="superscript"/>
        <sz val="12"/>
        <color indexed="8"/>
        <rFont val="Arial"/>
        <family val="2"/>
      </rPr>
      <t>a)</t>
    </r>
    <r>
      <rPr>
        <b/>
        <sz val="10"/>
        <color indexed="8"/>
        <rFont val="Arial"/>
        <family val="2"/>
      </rPr>
      <t xml:space="preserve">. Årskurs 9. 1972–2012A </t>
    </r>
    <r>
      <rPr>
        <b/>
        <vertAlign val="superscript"/>
        <sz val="12"/>
        <color indexed="8"/>
        <rFont val="Arial"/>
        <family val="2"/>
      </rPr>
      <t>b)</t>
    </r>
    <r>
      <rPr>
        <b/>
        <sz val="10"/>
        <color indexed="8"/>
        <rFont val="Arial"/>
        <family val="2"/>
      </rPr>
      <t xml:space="preserve">. </t>
    </r>
  </si>
  <si>
    <t>Andelen elever som, under de senaste 12 månaderna, vid ett och samma tillfälle druckit alkohol motsvarande minst fyra stora burkar starköl/starkcider eller 25 cl. sprit eller en helflaska vin eller sex burkar folköl (s.k. "intensivkonsumtion"), efter kön. Årskurs 9. 2012B–2016.</t>
  </si>
  <si>
    <r>
      <t xml:space="preserve">Andelen elever som vid ett och samma tillfälle druckit alkohol motsvarande minst 18 cl sprit (en halv kvarting) eller en helflaska vin eller fyra stora flaskor stark cider/alkoläsk eller fyra burkar starköl eller sex burkar folköl, efter kön. Gymnasiets år 2. 2004–2012A </t>
    </r>
    <r>
      <rPr>
        <b/>
        <vertAlign val="superscript"/>
        <sz val="10"/>
        <color indexed="8"/>
        <rFont val="Arial"/>
        <family val="2"/>
      </rPr>
      <t>a)</t>
    </r>
    <r>
      <rPr>
        <b/>
        <sz val="10"/>
        <color indexed="8"/>
        <rFont val="Arial"/>
        <family val="2"/>
      </rPr>
      <t>.</t>
    </r>
  </si>
  <si>
    <t>Andelen elever som, under de senaste 12 månaderna, vid ett och samma tillfälle druckit alkohol motsvarande minst fyra stora burkar starköl/starkcider eller 25 cl. sprit eller en helflaska vin eller sex burkar folköl (s.k. "intensivkonsumtion"), efter kön. Gymnasiets år 2. 2012B–2014.</t>
  </si>
  <si>
    <r>
      <t>Andelen 16</t>
    </r>
    <r>
      <rPr>
        <b/>
        <sz val="10"/>
        <rFont val="Calibri"/>
        <family val="2"/>
      </rPr>
      <t>–</t>
    </r>
    <r>
      <rPr>
        <b/>
        <sz val="10"/>
        <rFont val="Arial"/>
        <family val="2"/>
      </rPr>
      <t xml:space="preserve">84-åringar med riskkonsumtion </t>
    </r>
    <r>
      <rPr>
        <b/>
        <vertAlign val="superscript"/>
        <sz val="12"/>
        <rFont val="Arial"/>
        <family val="2"/>
      </rPr>
      <t>a)</t>
    </r>
    <r>
      <rPr>
        <b/>
        <sz val="10"/>
        <rFont val="Arial"/>
        <family val="2"/>
      </rPr>
      <t xml:space="preserve">, efter kön och ålder </t>
    </r>
    <r>
      <rPr>
        <b/>
        <vertAlign val="superscript"/>
        <sz val="12"/>
        <rFont val="Arial"/>
        <family val="2"/>
      </rPr>
      <t>b)</t>
    </r>
    <r>
      <rPr>
        <b/>
        <sz val="10"/>
        <rFont val="Arial"/>
        <family val="2"/>
      </rPr>
      <t>. 2004–2016.</t>
    </r>
  </si>
  <si>
    <r>
      <t xml:space="preserve">Olika alkoholvanor och erfarenhet av att ha druckit hemtillverkad respektive smugglad alkohol fördelat på (grupper av) län </t>
    </r>
    <r>
      <rPr>
        <b/>
        <vertAlign val="superscript"/>
        <sz val="10"/>
        <color indexed="8"/>
        <rFont val="Arial"/>
        <family val="2"/>
      </rPr>
      <t>a)</t>
    </r>
    <r>
      <rPr>
        <b/>
        <sz val="10"/>
        <color indexed="8"/>
        <rFont val="Arial"/>
        <family val="2"/>
      </rPr>
      <t>. Tvåårsmedelvärden. Procentuell fördelning samt medelvärde liter. Årskurs 9. 1989–2015.</t>
    </r>
  </si>
  <si>
    <r>
      <t xml:space="preserve">Elevernas alkoholvanor fördelade på (grupper av) län </t>
    </r>
    <r>
      <rPr>
        <b/>
        <vertAlign val="superscript"/>
        <sz val="10"/>
        <color indexed="8"/>
        <rFont val="Arial"/>
        <family val="2"/>
      </rPr>
      <t>a)</t>
    </r>
    <r>
      <rPr>
        <b/>
        <sz val="10"/>
        <color indexed="8"/>
        <rFont val="Arial"/>
        <family val="2"/>
      </rPr>
      <t>. Tvåårsmedelvärden. Procentuell fördelning samt medelvärde liter. Gymnasiets år 2. 2004–2015.</t>
    </r>
  </si>
  <si>
    <r>
      <t xml:space="preserve">Elevernas tobaks- och narkotikaanvändning fördelat på (grupper av) län </t>
    </r>
    <r>
      <rPr>
        <b/>
        <vertAlign val="superscript"/>
        <sz val="10"/>
        <color indexed="8"/>
        <rFont val="Arial"/>
        <family val="2"/>
      </rPr>
      <t>a)</t>
    </r>
    <r>
      <rPr>
        <b/>
        <sz val="10"/>
        <color indexed="8"/>
        <rFont val="Arial"/>
        <family val="2"/>
      </rPr>
      <t>. Tvåårsmedelvärden. Procentuell fördelning. Årskurs 9. 1989–2015.</t>
    </r>
  </si>
  <si>
    <r>
      <t xml:space="preserve">Elevernas tobaks- och narkotikaanvändning fördelat på (grupper av) län </t>
    </r>
    <r>
      <rPr>
        <b/>
        <vertAlign val="superscript"/>
        <sz val="10"/>
        <color indexed="8"/>
        <rFont val="Arial"/>
        <family val="2"/>
      </rPr>
      <t>a)</t>
    </r>
    <r>
      <rPr>
        <b/>
        <sz val="10"/>
        <color indexed="8"/>
        <rFont val="Arial"/>
        <family val="2"/>
      </rPr>
      <t>. Tvåårsmedelvärden. Procentuell fördelning. Gymnasiets år 2. 2004–2015.</t>
    </r>
  </si>
  <si>
    <r>
      <t>Anmälda brott mot trafikbrottslagen, rattfylleri och grovt rattfylleri. Antal och per 100 000 invånare, 1950</t>
    </r>
    <r>
      <rPr>
        <b/>
        <sz val="10"/>
        <rFont val="Calibri"/>
        <family val="2"/>
      </rPr>
      <t>–</t>
    </r>
    <r>
      <rPr>
        <b/>
        <sz val="10"/>
        <rFont val="Arial"/>
        <family val="2"/>
      </rPr>
      <t xml:space="preserve">2015 </t>
    </r>
    <r>
      <rPr>
        <b/>
        <vertAlign val="superscript"/>
        <sz val="10"/>
        <rFont val="Arial"/>
        <family val="2"/>
      </rPr>
      <t>a) b)</t>
    </r>
    <r>
      <rPr>
        <b/>
        <sz val="10"/>
        <rFont val="Arial"/>
        <family val="2"/>
      </rPr>
      <t>.</t>
    </r>
  </si>
  <si>
    <r>
      <t>Andel (18</t>
    </r>
    <r>
      <rPr>
        <b/>
        <sz val="10"/>
        <rFont val="Calibri"/>
        <family val="2"/>
      </rPr>
      <t>–</t>
    </r>
    <r>
      <rPr>
        <b/>
        <sz val="10"/>
        <rFont val="Arial"/>
        <family val="2"/>
      </rPr>
      <t xml:space="preserve">74 år) som svarat att de någon gång under de senaste 12 månaderna kört bil i samband med att de druckit alkohol (utöver lättöl), samt andel  (15–74 år) som åkt med förare misstänkt påverkad av alkohol. 1981–2015. </t>
    </r>
  </si>
  <si>
    <t xml:space="preserve">a) De anmälda brotten baseras på brottskoderna 355, 357, 375, 377, 9317, 9319, 9341, 9343. </t>
  </si>
  <si>
    <r>
      <t xml:space="preserve">Anmälda misshandelsbrott </t>
    </r>
    <r>
      <rPr>
        <b/>
        <vertAlign val="superscript"/>
        <sz val="10"/>
        <rFont val="Arial"/>
        <family val="2"/>
      </rPr>
      <t>a)</t>
    </r>
    <r>
      <rPr>
        <b/>
        <sz val="10"/>
        <rFont val="Arial"/>
        <family val="2"/>
      </rPr>
      <t xml:space="preserve"> (15 år och äldre) utomhus, obekant gärningsperson per 100 000 invånare 15 år och äldre. 1981</t>
    </r>
    <r>
      <rPr>
        <b/>
        <sz val="10"/>
        <rFont val="Calibri"/>
        <family val="2"/>
      </rPr>
      <t>–</t>
    </r>
    <r>
      <rPr>
        <b/>
        <sz val="10"/>
        <rFont val="Arial"/>
        <family val="2"/>
      </rPr>
      <t>2015.</t>
    </r>
  </si>
  <si>
    <r>
      <t>Antal slutenvårdstillfällen, antal vårdade personer och antal personer vårdade för första gången sedan 1987 i slutenvård med alkoholrelaterad bi- eller huvuddiagnos. 1987</t>
    </r>
    <r>
      <rPr>
        <b/>
        <sz val="10"/>
        <rFont val="Calibri"/>
        <family val="2"/>
      </rPr>
      <t>–</t>
    </r>
    <r>
      <rPr>
        <b/>
        <sz val="10"/>
        <rFont val="Arial"/>
        <family val="2"/>
      </rPr>
      <t xml:space="preserve">2015. </t>
    </r>
    <r>
      <rPr>
        <b/>
        <vertAlign val="superscript"/>
        <sz val="10"/>
        <rFont val="Arial"/>
        <family val="2"/>
      </rPr>
      <t>a)</t>
    </r>
    <r>
      <rPr>
        <b/>
        <sz val="10"/>
        <rFont val="Arial"/>
        <family val="2"/>
      </rPr>
      <t xml:space="preserve"> </t>
    </r>
  </si>
  <si>
    <r>
      <t>Andel personer vårdade i slutenvård med alkoholrelaterad bi- eller huvuddiagnos, efter ålder. 1987</t>
    </r>
    <r>
      <rPr>
        <b/>
        <sz val="10"/>
        <rFont val="Calibri"/>
        <family val="2"/>
      </rPr>
      <t>–</t>
    </r>
    <r>
      <rPr>
        <b/>
        <sz val="10"/>
        <rFont val="Arial"/>
        <family val="2"/>
      </rPr>
      <t xml:space="preserve">2015. </t>
    </r>
  </si>
  <si>
    <r>
      <t>Antal slutenvårdstillfällen med alkoholrelaterad bi- eller huvuddiagnos i Stockholm, Västra Götaland, Skåne län samt övriga landet. 1987</t>
    </r>
    <r>
      <rPr>
        <b/>
        <sz val="10"/>
        <rFont val="Calibri"/>
        <family val="2"/>
      </rPr>
      <t>–</t>
    </r>
    <r>
      <rPr>
        <b/>
        <sz val="10"/>
        <rFont val="Arial"/>
        <family val="2"/>
      </rPr>
      <t>2015.</t>
    </r>
    <r>
      <rPr>
        <b/>
        <vertAlign val="superscript"/>
        <sz val="10"/>
        <rFont val="Arial"/>
        <family val="2"/>
      </rPr>
      <t xml:space="preserve"> a)</t>
    </r>
  </si>
  <si>
    <r>
      <t>Antal dödsfall med alkoholdiagnos som underliggande eller bidragande dödsorsak. Ålder, kön och åldersstandardiserade dödstal per 100 000 invånare. 1969</t>
    </r>
    <r>
      <rPr>
        <b/>
        <sz val="10"/>
        <rFont val="Calibri"/>
        <family val="2"/>
      </rPr>
      <t>–</t>
    </r>
    <r>
      <rPr>
        <b/>
        <sz val="10"/>
        <rFont val="Arial"/>
        <family val="2"/>
      </rPr>
      <t xml:space="preserve">2015. </t>
    </r>
    <r>
      <rPr>
        <b/>
        <vertAlign val="superscript"/>
        <sz val="10"/>
        <rFont val="Arial"/>
        <family val="2"/>
      </rPr>
      <t>a)</t>
    </r>
    <r>
      <rPr>
        <b/>
        <sz val="10"/>
        <rFont val="Arial"/>
        <family val="2"/>
      </rPr>
      <t xml:space="preserve"> </t>
    </r>
  </si>
  <si>
    <r>
      <t xml:space="preserve">a) Bearbetade uppgifter om försäljning från Swedish match för </t>
    </r>
    <r>
      <rPr>
        <i/>
        <sz val="10"/>
        <rFont val="Arial"/>
        <family val="2"/>
      </rPr>
      <t>annan röktobak</t>
    </r>
    <r>
      <rPr>
        <sz val="10"/>
        <rFont val="Arial"/>
        <family val="2"/>
      </rPr>
      <t xml:space="preserve"> 1970–2013, för cigaretter och snus 1970–1995 samt för cigaretter och snus från Finansdepartementets uppgifter om skattad och registrerad försäljning av cigaretter och snus 1996–2015. </t>
    </r>
  </si>
  <si>
    <t>Källor: Swedish Match Distribution AB, Finansdepartementet och Tullverket.</t>
  </si>
  <si>
    <r>
      <t xml:space="preserve">Källa; SoRAD. Sohlberg 2012 (tom 2011), Finansdepartementet (2016) </t>
    </r>
    <r>
      <rPr>
        <i/>
        <sz val="10"/>
        <rFont val="Arial"/>
        <family val="2"/>
      </rPr>
      <t>Beräkningskonventioner 2016</t>
    </r>
    <r>
      <rPr>
        <sz val="10"/>
        <rFont val="Arial"/>
        <family val="2"/>
      </rPr>
      <t xml:space="preserve"> samt CAN:s beräkningar utifrån de s.k. Monitormätningarna (redovisas i kommande tobaksrapport).</t>
    </r>
  </si>
  <si>
    <r>
      <t>Antal döda i lungcancer per 100 000 invånare och år. Åldersstandardiserat. 1955</t>
    </r>
    <r>
      <rPr>
        <b/>
        <sz val="10"/>
        <rFont val="Calibri"/>
        <family val="2"/>
      </rPr>
      <t>–</t>
    </r>
    <r>
      <rPr>
        <b/>
        <sz val="10"/>
        <rFont val="Arial"/>
        <family val="2"/>
      </rPr>
      <t xml:space="preserve">2015. </t>
    </r>
  </si>
  <si>
    <t>Nr</t>
  </si>
  <si>
    <t>Varav hasch (%)</t>
  </si>
  <si>
    <r>
      <t>Realprisjusterade gatupriser i 2015 års penningvärde för hasch, marijuana, amfetamin, kokain och brunt heroin. Kronor per gram, medianvärden. Index 1988=100. 1988</t>
    </r>
    <r>
      <rPr>
        <b/>
        <sz val="10"/>
        <rFont val="Calibri"/>
        <family val="2"/>
      </rPr>
      <t>–</t>
    </r>
    <r>
      <rPr>
        <b/>
        <sz val="10"/>
        <rFont val="Arial"/>
        <family val="2"/>
      </rPr>
      <t>2015.</t>
    </r>
  </si>
  <si>
    <r>
      <t xml:space="preserve">Smärt-stillande läke-medel </t>
    </r>
    <r>
      <rPr>
        <vertAlign val="superscript"/>
        <sz val="10"/>
        <rFont val="Arial"/>
        <family val="2"/>
      </rPr>
      <t>e)</t>
    </r>
  </si>
  <si>
    <t>"Spice eller liknande rökmixar"</t>
  </si>
  <si>
    <r>
      <t xml:space="preserve">Smärt-stillande läke-medel </t>
    </r>
    <r>
      <rPr>
        <vertAlign val="superscript"/>
        <sz val="10"/>
        <rFont val="Arial"/>
        <family val="2"/>
      </rPr>
      <t>c)</t>
    </r>
  </si>
  <si>
    <r>
      <t>b) 1971 löd frågan "Har du någon gång använt narkotika (knark) utan läkares ordination?", 1972</t>
    </r>
    <r>
      <rPr>
        <sz val="10"/>
        <rFont val="Calibri"/>
        <family val="2"/>
      </rPr>
      <t>–</t>
    </r>
    <r>
      <rPr>
        <sz val="10"/>
        <rFont val="Arial"/>
        <family val="2"/>
      </rPr>
      <t>1975 "Har du någon gång använt narkotika (knark)?" och fr.o.m. 1976 med exempel på ett antal vanligare narkotiska substanser.</t>
    </r>
  </si>
  <si>
    <t>a) Med tungt narkotikamissbruk avses att ha injicerat den senaste 12-månadersperioden (oavsett frekvens) eller att ha använt narkotika dagligen eller så gott som dagligen under de senaste 4 veckorna.</t>
  </si>
  <si>
    <t>År 1997 slogs Malmöhus län samman med Kristianstads län till Skåne län och 1998 slogs Göteborg och Bohus län samman med Älvsborgs län och Skaraborgs län till Västra Götalands län. Motsvarande sammanslagningar har gjorts även för tidigare år i tabellerna 51–52. Från och med 2015 utgår den regionala indelningen inte längre från län utan från Polisområde Stockholm, Polisområde Väst, Polisområde Syd respektive Övriga polisområden.</t>
  </si>
  <si>
    <t>Narkotikabrott reglerades enbart av Narkotikaförordningen (NF) fram till 1968 då Narkotikastrafflagen (NSL) infördes. T.o.m. 30 juni 1983 användes båda lagrummen och därefter endast det senare. Efter 1969 minskade anmälningarna enligt NF successivt och kom inte att överstiga 171 stycken något år (redovisas sammanslaget med NSL i tabell 48). Ökningen av anmälda smugglingsbrott 2001 i samma tabell är åtminstone delvis artificiell och beror på tekniska förbättringar av inrapporteringen från Tullverket.</t>
  </si>
  <si>
    <t>a) Cirka 1% misstänkts för framställning av narkotika, men dessa kan ej läggas till överlåtelse-kategorin (för att fånga de grövre brotten) i.o.m. att samma person kan förekomma i båda kategorierna.</t>
  </si>
  <si>
    <r>
      <t>Antal godkända strafförelägganden och domslut där narkotikabrott med cannabis ingått, fördelat på ålder. 1975</t>
    </r>
    <r>
      <rPr>
        <b/>
        <sz val="10"/>
        <rFont val="Calibri"/>
        <family val="2"/>
      </rPr>
      <t>–</t>
    </r>
    <r>
      <rPr>
        <b/>
        <sz val="10"/>
        <rFont val="Arial"/>
        <family val="2"/>
      </rPr>
      <t>2009.</t>
    </r>
  </si>
  <si>
    <r>
      <t>Antal godkända strafförelägganden och domslut där narkotikabrott med centralstimulantia , fördelat på ålderingått. 1975</t>
    </r>
    <r>
      <rPr>
        <b/>
        <sz val="10"/>
        <rFont val="Calibri"/>
        <family val="2"/>
      </rPr>
      <t>–</t>
    </r>
    <r>
      <rPr>
        <b/>
        <sz val="10"/>
        <rFont val="Arial"/>
        <family val="2"/>
      </rPr>
      <t>2009.</t>
    </r>
  </si>
  <si>
    <t>Tables 66-68 show data on drug-related mortality. The National Board of Health and Welfare's index of drug-related mortality is used in Tables 66 and 67, which include both underlying and contributing causes of death. In 1987 and 1997, ICD codes were changed according to the international classification system for diseases and causes of death. These changes in ICD codes hamper comparison between different periods. However, comparability over time is more strongly affected by the data revision undertaken from 1997 onwards, following the conclusions in an evaluation done by the National Board of Health and Welfare (see Narkotikarelaterade dödsfall, 2016). The principal effects of the change are that opioid-related mortality is captured more consistently, and that comparability over time is better in 1997-2015 than in earlier data.</t>
  </si>
  <si>
    <t>Riket totalt</t>
  </si>
  <si>
    <t>Ytterligare ändringar utöver ovanstående har gjorts genom åren, utan att det dessa bedömts som avgörande för jämförbarheten.</t>
  </si>
  <si>
    <t xml:space="preserve">Till och med 2012A löd frågan "Har du sniffat någon gång?", därefter efterfrågas "sniffat/boffat". Frågeförändringen innebar att signifikant fler sniffare/boffare fångas in, vilket bör beaktas vid resultatjämförelser mellan de olika frågeperioderna. </t>
  </si>
  <si>
    <t xml:space="preserve">Elever som klassificerats som rökare/snusare i tabell 81–82, har från och med formulär 2012B först svarat att de rökt/snusat under de senaste 12 månaderna och därefter besvarat frågan om de fortfarande röker/snusar med något av alternativen: ”Ja, varje dag”, ”Ja, nästan varje dag”, ”Ja, men bara när jag är på fest” eller ”Ja, men bara ibland”. </t>
  </si>
  <si>
    <t>(tabellerna 78–89)</t>
  </si>
  <si>
    <t>Realprisutvecklingen för cigaretter och snusa) i detaljhandeln. 2000–2015. Basår 2011=100.</t>
  </si>
  <si>
    <t xml:space="preserve">I tabell 78 redovisas realprisutvecklingen för tobak eller med andra ord de inflationsrensade prisförändringarna för tobak. Uppgifterna har hämtats från Folkhälsomyndigheten där de är beräknade med år 2011 som basår. År 2011 har därmed värde 100 och de år då nivåerna understiger 100 har realpriset för tobak varit lägre medan nivåer som överstiger 100 innebär en högre realpriser.  </t>
  </si>
  <si>
    <t xml:space="preserve">I tabell 79 beskrivs försäljningen av tobaksvaror i Sverige sedan 1970. I synnerhet vad gäller senare år rekommenderas en viss försiktighet vid tolkningen av försäljningsnivåerna, då dessa bland annat kan ha påverkats av tilltagande smuggling och tobakskonsumtion i utlandet genom ökat resande.  Vidare omfattar statistiken inte samtliga lågprismärken som tillkommit under senare år. Till kategorin ”annan röktobak” räknas rulltobak, piptobak samt cigarr/cigarill. Cigarr/cigarill redovisas i antal och CAN räknar om dessa till gram genom en schablonvikt på 1,25 gram per cigarr/cigarill. I kategorin ”snus” ingår snus, tuggtobak samt portionstobak. </t>
  </si>
  <si>
    <t>I tabell 80 redovisas uppgifterna från de s.k. Monitormätningarna. Källan för uppgifterna kring legalt försålda cigaretter, kommer från Skatteverket åren 2003–2008 och inkluderar även lågpriscigaretter. De senare åren är uppgifterna hämtade från Finansdepartementets beräkningskonventioner.</t>
  </si>
  <si>
    <t xml:space="preserve">Utvecklingen av rökning respektive snusning bland elever i årskurs 9 redovisas i tabell 81. Försiktighet är påkallad vid tolkningen av utvecklingen av andelen rökare och snusare då ändringar av frågorna har gjorts 1983, 1997 och 2012. Dessa år användes både de gamla och nya frågeformuleringarna och det framgår att den första ändringen gav en sänkning av nivåerna medan den andra innebar en uppgång. Efter tredje tillfället frågorna förändrades syns återigen lägre nivåer uppmätas. De lägre siffrorna för andelen rökare 1983–1997 och från och med 2012 har sannolikt berott på att frågeställningen i högre grad mätt dagligrökning, medan sporadiska rökare mer sällan definierat sig som rökare i dessa frågeformuleringar. Uppgifterna gällande dem som röker/ snusar dagligen/nästan dagligen som också redovisas i tabellen har således i mindre utsträckning påverkats av de ändrade frågeformuleringarna. Tabell 82 redovisar motsvarande utveckling, men enbart sedan 2004 bland elever i gymnasiets år 2 som sedan detta år ingår i skolundersökningen. </t>
  </si>
  <si>
    <t xml:space="preserve">Källa: SCB:s undersökningar av levnadsförhållanden (ULF). 2004–2016 Folkhälsomyndighetens undersökning Hälsa på lika vilkor (HLV). </t>
  </si>
  <si>
    <r>
      <t xml:space="preserve">Tabellerna 83, 85 och 87 visar andelen rökare, snusare respektive andelen tobaksanvändare (personer som röker och/eller snusar) i befolkningen (16–84 år) enligt Statistiska Centralbyråns (SCB:s) Undersökningar om befolkningens levnadsförhållanden (ULF). I tabell 83 och 85 är uppgifterna sedan år 2004 hämtade från Folkhälsomyndighetens undersökning </t>
    </r>
    <r>
      <rPr>
        <i/>
        <sz val="10"/>
        <rFont val="Arial"/>
        <family val="2"/>
      </rPr>
      <t xml:space="preserve">Hälsa på lika vilkor </t>
    </r>
    <r>
      <rPr>
        <sz val="10"/>
        <rFont val="Arial"/>
        <family val="2"/>
      </rPr>
      <t>(HLV) eftersom SCB i de senaste undersökningarna ej längre fångar in andelen sporadiska rökare/snusare i befolkningen. De senaste uppgifterna om sporadiska rökare (röker ibland) bör dock tolkas med försiktighet då frågan förändrats detta år och den halverade nivån kan vara en effekt av den metodologiska förändringen.  I tabell 83 redovisas andelen rökare i befolkningen från och med de första undersökningarna 1980–1981 till och med 2016. I tabell 85 redovisas andelen snusare i befolkningen för samtliga år som detta efterfrågats i ULF: 1988–1989, 1996–1997 och 2004–2005. Från och med år 2004 och framåt redovisas dessa uppgifter från Folkhälsomyndighetens undersöknign. Samma årtal gäller för redovisningen av andelen tobaksanvändare totalt i tabell 87.</t>
    </r>
  </si>
  <si>
    <t>I tabell 84 och 86 redovisas också data från SCB:s ULF-undersökning, men här redovisas andelen dagligrökare/dagligsnusare i befolkningen uppdelad mellan olika åldersgrupper. Åren 2006–2008 genomfördes en del metodologiska förändringar vilket innebär att jämförelser av data från dessa år bör tolkas med viss försiktighet.</t>
  </si>
  <si>
    <t>I tabell 88 redovisas antalet dödsfall orsakade av lungcancer per 100 000 invånare och år mellan 1955–2015 enligt uppgifter från Socialstyrelsen.</t>
  </si>
  <si>
    <t xml:space="preserve">I tabell 89 redovisas andelen rökare i olika EU-länder år 2014 enligt uppgifter från Eurobarometer 429 (European Commission). </t>
  </si>
  <si>
    <r>
      <t>2016</t>
    </r>
    <r>
      <rPr>
        <vertAlign val="superscript"/>
        <sz val="10"/>
        <rFont val="Arial"/>
        <family val="2"/>
      </rPr>
      <t>b)</t>
    </r>
  </si>
  <si>
    <t>a) 1985, 1992, 1997, 2007 och 2012 ändrades statistikrutinerna vilket begränsar jämförbarheten över tid.</t>
  </si>
  <si>
    <t>Liechtenstein</t>
  </si>
  <si>
    <t>Malta</t>
  </si>
  <si>
    <t>Monaco</t>
  </si>
  <si>
    <t>Portugal</t>
  </si>
  <si>
    <t>Montenegro</t>
  </si>
  <si>
    <t>Girls</t>
  </si>
  <si>
    <t>Boys</t>
  </si>
  <si>
    <t xml:space="preserve">I tabell 90 redovisas andelen 15 till 16-åriga elever som år 2015 svarade att de rökt- respektive rökt dagligen den senaste månaden i olika länder i Europa. Uppgifterna är hämtade från den europeiska skolundersökningen ESPAD.  </t>
  </si>
  <si>
    <t xml:space="preserve">a) Den vänstra kolumnen under respektive rubrik redovisar uppgifter från ULF och den högra visar uppgifter från HLV. </t>
  </si>
  <si>
    <r>
      <t>2004–05</t>
    </r>
    <r>
      <rPr>
        <vertAlign val="superscript"/>
        <sz val="10"/>
        <rFont val="Arial"/>
        <family val="2"/>
      </rPr>
      <t>a,b)</t>
    </r>
  </si>
  <si>
    <t xml:space="preserve">b) Den vänstra kolumnen under respektive rubrik redovisar uppgifter från ULF och den högra visar uppgifter från HLV. </t>
  </si>
  <si>
    <r>
      <t xml:space="preserve">Snusare, totalt </t>
    </r>
    <r>
      <rPr>
        <vertAlign val="superscript"/>
        <sz val="10"/>
        <rFont val="Arial"/>
        <family val="2"/>
      </rPr>
      <t>a)</t>
    </r>
  </si>
  <si>
    <r>
      <t>2016</t>
    </r>
    <r>
      <rPr>
        <vertAlign val="superscript"/>
        <sz val="10"/>
        <rFont val="Arial"/>
        <family val="2"/>
      </rPr>
      <t>c)</t>
    </r>
  </si>
  <si>
    <t>c) Tobaksfrågorna har ändrats detta år (två frågor har slagit samman till en och svarsalternativen ändrats) vilket medför att de lägre nivåer som uppmäts (framförallt gällande sporadisk rökning) sannolikt är en metodologisk effekt snarare än en nedgång i befolkningen (läs mer i  fotnot 2 och 4 i rapporten).</t>
  </si>
  <si>
    <t>b) Tobaksfrågorna har ändrats detta år (två frågor har slagit samman till en och svarsalternativen ändrats) vilket medför att de lägre nivåer som uppmäts (framförallt gällande sporadisk snusning) sannolikt är en metodologisk effekt snarare än en nedgång i befolkningen (läs mer i  fotnot 2 och 4 i rapporten).</t>
  </si>
  <si>
    <r>
      <t>Andelen dagligrökare i olika åldergrupper i befolkningen (16</t>
    </r>
    <r>
      <rPr>
        <b/>
        <sz val="10"/>
        <rFont val="Calibri"/>
        <family val="2"/>
      </rPr>
      <t>–</t>
    </r>
    <r>
      <rPr>
        <b/>
        <sz val="10"/>
        <rFont val="Arial"/>
        <family val="2"/>
      </rPr>
      <t>84 år). Tvåårsmedelvärden mellan åren 1980</t>
    </r>
    <r>
      <rPr>
        <b/>
        <sz val="10"/>
        <rFont val="Calibri"/>
        <family val="2"/>
      </rPr>
      <t>–</t>
    </r>
    <r>
      <rPr>
        <b/>
        <sz val="10"/>
        <rFont val="Arial"/>
        <family val="2"/>
      </rPr>
      <t>2015</t>
    </r>
    <r>
      <rPr>
        <b/>
        <vertAlign val="superscript"/>
        <sz val="10"/>
        <rFont val="Arial"/>
        <family val="2"/>
      </rPr>
      <t>a)</t>
    </r>
    <r>
      <rPr>
        <b/>
        <sz val="10"/>
        <rFont val="Arial"/>
        <family val="2"/>
      </rPr>
      <t xml:space="preserve">. </t>
    </r>
  </si>
  <si>
    <r>
      <t>Andelen snusare i befolkningen (16</t>
    </r>
    <r>
      <rPr>
        <b/>
        <sz val="10"/>
        <rFont val="Calibri"/>
        <family val="2"/>
      </rPr>
      <t>–</t>
    </r>
    <r>
      <rPr>
        <b/>
        <sz val="10"/>
        <rFont val="Arial"/>
        <family val="2"/>
      </rPr>
      <t xml:space="preserve">84 år). Tvåårsmedelvärden åren 1988–2016. </t>
    </r>
  </si>
  <si>
    <r>
      <t>Andelen dagligrsnusare i olika åldergrupper i befolkningen (16–84 år). Tvåårsmedelvärden åren 1988</t>
    </r>
    <r>
      <rPr>
        <b/>
        <sz val="10"/>
        <rFont val="Calibri"/>
        <family val="2"/>
      </rPr>
      <t>–</t>
    </r>
    <r>
      <rPr>
        <b/>
        <sz val="10"/>
        <rFont val="Arial"/>
        <family val="2"/>
      </rPr>
      <t>2015.</t>
    </r>
  </si>
  <si>
    <t>Förändring sedan 
2012</t>
  </si>
  <si>
    <t xml:space="preserve">Andel rökare (cigaretter, cigarrer, cigariller eller pipa. Användning av e-cigaretter inkluderas inte) i EU-länder 2014. </t>
  </si>
  <si>
    <t>Källa: European Commission (2015). Eurobarometer 429</t>
  </si>
  <si>
    <t>Har rökt en gång eller mer den senaste månaden</t>
  </si>
  <si>
    <t>Dagligrökt (minst en cigarett om dagen den senaste månaden)</t>
  </si>
  <si>
    <t xml:space="preserve">Alla studenter </t>
  </si>
  <si>
    <t>Albanien</t>
  </si>
  <si>
    <t>Österrike</t>
  </si>
  <si>
    <t>Belgien (Flandern)</t>
  </si>
  <si>
    <t>Bulgarien</t>
  </si>
  <si>
    <t>Kroatien</t>
  </si>
  <si>
    <t>Cypern</t>
  </si>
  <si>
    <t>Tjeckien</t>
  </si>
  <si>
    <t>Danmark</t>
  </si>
  <si>
    <t>Estland</t>
  </si>
  <si>
    <t xml:space="preserve">
Färöarna</t>
  </si>
  <si>
    <t>Frankrike</t>
  </si>
  <si>
    <t>Georgien</t>
  </si>
  <si>
    <t>Grekland</t>
  </si>
  <si>
    <t>Ungern</t>
  </si>
  <si>
    <t>Island</t>
  </si>
  <si>
    <t>Irland</t>
  </si>
  <si>
    <t>Italien</t>
  </si>
  <si>
    <t>Litauen</t>
  </si>
  <si>
    <t xml:space="preserve">
Fd jugoslaviska republiken Makedonien</t>
  </si>
  <si>
    <t>Moldavien</t>
  </si>
  <si>
    <t>Nederländerna</t>
  </si>
  <si>
    <t>Norge</t>
  </si>
  <si>
    <t>Polen</t>
  </si>
  <si>
    <t>Rumänien</t>
  </si>
  <si>
    <t>Slovakien</t>
  </si>
  <si>
    <t>Slovenien</t>
  </si>
  <si>
    <t>Sverige</t>
  </si>
  <si>
    <t>Ukraina</t>
  </si>
  <si>
    <t>GENOMSNITT</t>
  </si>
  <si>
    <t>Källa: ESPAD 2015</t>
  </si>
  <si>
    <t xml:space="preserve">Andelen 15-16-åriga studenter i Europa som 2015 svarade att de rökt en gång eller mer, alternativt rökt dagligen under den senaste månaden. </t>
  </si>
  <si>
    <t>Tabellbilaga till CAN Rapport 164</t>
  </si>
  <si>
    <t>Drogutvecklingen i Sverige 2017</t>
  </si>
  <si>
    <t>a) Personer bosatta i icke regeringskontrollerade områden har inte inkluderats i undersökningen.</t>
  </si>
  <si>
    <r>
      <t>Republic of Cyprus</t>
    </r>
    <r>
      <rPr>
        <vertAlign val="superscript"/>
        <sz val="11"/>
        <color theme="1"/>
        <rFont val="Calibri"/>
        <family val="2"/>
        <scheme val="minor"/>
      </rPr>
      <t>a)</t>
    </r>
  </si>
  <si>
    <r>
      <t>a) År 2003</t>
    </r>
    <r>
      <rPr>
        <sz val="10"/>
        <rFont val="Calibri"/>
        <family val="2"/>
      </rPr>
      <t>–</t>
    </r>
    <r>
      <rPr>
        <sz val="10"/>
        <rFont val="Arial"/>
        <family val="2"/>
      </rPr>
      <t xml:space="preserve">2008: Skatteverket, inkluderar även lågpris-cigaretter. År 2009–2015: Finansdepartementets </t>
    </r>
    <r>
      <rPr>
        <i/>
        <sz val="10"/>
        <rFont val="Arial"/>
        <family val="2"/>
      </rPr>
      <t>Beräkningskonventioner 2013</t>
    </r>
    <r>
      <rPr>
        <sz val="10"/>
        <rFont val="Arial"/>
        <family val="2"/>
      </rPr>
      <t xml:space="preserve"> och </t>
    </r>
    <r>
      <rPr>
        <i/>
        <sz val="10"/>
        <rFont val="Arial"/>
        <family val="2"/>
      </rPr>
      <t xml:space="preserve">Beräkningskonventioner 2016. </t>
    </r>
  </si>
  <si>
    <t xml:space="preserve">I tabell 20 redovisas Brå:s statistik över anmälda rattfylleribrott. Denna statistik speglar rattfylleri och grovt rattfylleri men mörkertalet antas vara stort. Det har skett förändringar av bland annat inrapporteringssystem av anmälda brott vilket kan ha påverkat jämförbarheten över tid. Uppgifterna till tabell 20 (1975–2015) har hämtats från Brottsförebyggande rådets databas om anmälda brott.  </t>
  </si>
  <si>
    <t xml:space="preserve">I tabell 3 framgår alkoholförsäljningen uppdelat på olika drycker. Mellanölsförsäljningen gäller från och med kvartal fyra för år 1965 till och med kvartal två för år 1977. Cider, alkoläsk och liknande produkter kan med nuvarande lagstiftning och statistikföringsrutiner inte särredovisas. Dessa drycker återfinns registrerade under såväl sprit-, som vin- och maltdryckskategorierna, beroende på vilken alkoholbas som använts. </t>
  </si>
  <si>
    <t>Omhändertaganden enligt LOB uppvisar numera en klart lägre nivå jämfört med 1980-talet (tabell 19.). Detta speglar snarast ett förändrat arbete mot fylleri från polisens sida och inte en faktisk nedgång i fylleriet. Andra droger än alkohol ingår men exempelvis 2009 utgjorde de endast 1 % av ingripandena.</t>
  </si>
  <si>
    <t xml:space="preserve">Denna Excelfil innehåller tabellbilagan till "Drogutvecklingen i Sverige 2017" (CAN Rapport 164).
För att få full förståelse för innehållet i tabellerna är det viktigt att utöver fotnoterna i tabellerna också kontrollera tabellkommentarerna samt eventuella källbeskrivningar.
I flera fall har uppgiftslämnande källa varierat med åren. T.ex. erhölls vissa alkoholförsäljningsdata förut av Socialstyrelsen, därefter av Alkoholinspektionen och numer av Folkhälsomyndigheten. Som källa anges i tabellerna endast aktuell uppgiftslämnare.
</t>
  </si>
  <si>
    <t>Tabellerna 23–25 visar utvecklingen av de som vårdats med alkoholrelaterad bi- eller huvuddiagnos, såväl vid somatiska som psykiatriska kliniker, enligt Socialstyrelsens index över alkoholrelaterad slutenvård. Av tabell 23 framgår antalet unika individer som vårdats med alkoholdiagnos första gången sedan 1987. Tidsserien över antalet förstagångsvårdade blir missvisande (för hög) i början av perioden eftersom eventuella vårdade före 1987 inte kan kontrolleras. ICD-kodsbytet 1997 kan ha lett till försämringar av jämförbarheten över tid också för detta mått.</t>
  </si>
  <si>
    <t>2017-04-10</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</si>
</sst>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 _k_r_-;\-* #,##0.00\ _k_r_-;_-* &quot;-&quot;??\ _k_r_-;_-@_-"/>
    <numFmt numFmtId="164" formatCode="0.0"/>
    <numFmt numFmtId="165" formatCode="#,##0.0"/>
    <numFmt numFmtId="166" formatCode="_-* #,##0\ _k_r_-;\-* #,##0\ _k_r_-;_-* &quot;-&quot;??\ _k_r_-;_-@_-"/>
    <numFmt numFmtId="167" formatCode="0.0000"/>
    <numFmt numFmtId="168" formatCode="#,##0_2;\-#,##0_2;&quot;-&quot;_2;&quot;.&quot;_2"/>
    <numFmt numFmtId="169" formatCode="0_ ;\-0\ "/>
    <numFmt numFmtId="170" formatCode="####.0"/>
    <numFmt numFmtId="171" formatCode="###0.0"/>
    <numFmt numFmtId="172" formatCode="###0"/>
    <numFmt numFmtId="173" formatCode="[$-F400]h:mm:ss\ AM/PM"/>
    <numFmt numFmtId="174" formatCode="#######0"/>
    <numFmt numFmtId="175" formatCode="#####0.0"/>
  </numFmts>
  <fonts count="9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i/>
      <sz val="10"/>
      <name val="Arial"/>
      <family val="2"/>
    </font>
    <font>
      <sz val="8"/>
      <name val="Arial"/>
      <family val="2"/>
    </font>
    <font>
      <sz val="10"/>
      <name val="Times New Roman"/>
      <family val="1"/>
    </font>
    <font>
      <b/>
      <sz val="8"/>
      <name val="Arial"/>
      <family val="2"/>
    </font>
    <font>
      <sz val="12"/>
      <name val="Times New Roman"/>
      <family val="1"/>
    </font>
    <font>
      <sz val="8"/>
      <name val="Helvetica"/>
      <family val="2"/>
    </font>
    <font>
      <sz val="10"/>
      <color indexed="8"/>
      <name val="Arial"/>
      <family val="2"/>
    </font>
    <font>
      <sz val="10"/>
      <name val="Verdana"/>
      <family val="2"/>
    </font>
    <font>
      <sz val="10"/>
      <name val="Arial"/>
      <family val="2"/>
    </font>
    <font>
      <b/>
      <sz val="11"/>
      <color theme="1"/>
      <name val="Calibri"/>
      <family val="2"/>
      <scheme val="minor"/>
    </font>
    <font>
      <sz val="10"/>
      <color theme="1"/>
      <name val="Arial"/>
      <family val="2"/>
    </font>
    <font>
      <b/>
      <sz val="9"/>
      <color rgb="FF000000"/>
      <name val="Arial"/>
      <family val="2"/>
    </font>
    <font>
      <b/>
      <sz val="8"/>
      <name val="Helvetica"/>
      <family val="2"/>
    </font>
    <font>
      <sz val="10"/>
      <name val="Helvetica"/>
      <family val="2"/>
    </font>
    <font>
      <vertAlign val="superscript"/>
      <sz val="10"/>
      <name val="Arial"/>
      <family val="2"/>
    </font>
    <font>
      <sz val="8"/>
      <color theme="1"/>
      <name val="Arial"/>
      <family val="2"/>
    </font>
    <font>
      <vertAlign val="superscript"/>
      <sz val="10"/>
      <color theme="1"/>
      <name val="Arial"/>
      <family val="2"/>
    </font>
    <font>
      <b/>
      <sz val="10"/>
      <color theme="1"/>
      <name val="Arial"/>
      <family val="2"/>
    </font>
    <font>
      <b/>
      <sz val="10"/>
      <color indexed="8"/>
      <name val="Arial"/>
      <family val="2"/>
    </font>
    <font>
      <b/>
      <vertAlign val="superscript"/>
      <sz val="10"/>
      <name val="Arial"/>
      <family val="2"/>
    </font>
    <font>
      <b/>
      <vertAlign val="superscript"/>
      <sz val="10"/>
      <color theme="1"/>
      <name val="Arial"/>
      <family val="2"/>
    </font>
    <font>
      <sz val="9"/>
      <color indexed="8"/>
      <name val="Arial"/>
      <family val="2"/>
    </font>
    <font>
      <sz val="11"/>
      <color rgb="FF000000"/>
      <name val="Calibri"/>
      <family val="2"/>
    </font>
    <font>
      <b/>
      <sz val="11"/>
      <color rgb="FF000000"/>
      <name val="Calibri"/>
      <family val="2"/>
    </font>
    <font>
      <sz val="10"/>
      <color rgb="FF71277A"/>
      <name val="Arial"/>
      <family val="2"/>
    </font>
    <font>
      <b/>
      <sz val="8"/>
      <color theme="1"/>
      <name val="Arial"/>
      <family val="2"/>
    </font>
    <font>
      <sz val="10"/>
      <color indexed="8"/>
      <name val="Georgia"/>
      <family val="1"/>
    </font>
    <font>
      <u/>
      <sz val="10"/>
      <color theme="10"/>
      <name val="Arial"/>
      <family val="2"/>
    </font>
    <font>
      <b/>
      <sz val="11"/>
      <name val="Calibri"/>
      <family val="2"/>
      <scheme val="minor"/>
    </font>
    <font>
      <b/>
      <vertAlign val="superscript"/>
      <sz val="10"/>
      <color indexed="8"/>
      <name val="Arial"/>
      <family val="2"/>
    </font>
    <font>
      <b/>
      <sz val="10"/>
      <color theme="1"/>
      <name val="Calibri"/>
      <family val="2"/>
    </font>
    <font>
      <b/>
      <vertAlign val="superscript"/>
      <sz val="12"/>
      <name val="Arial"/>
      <family val="2"/>
    </font>
    <font>
      <b/>
      <sz val="10"/>
      <name val="Calibri"/>
      <family val="2"/>
    </font>
    <font>
      <sz val="10"/>
      <name val="Calibri"/>
      <family val="2"/>
    </font>
    <font>
      <sz val="10"/>
      <color theme="1"/>
      <name val="Calibri"/>
      <family val="2"/>
    </font>
    <font>
      <b/>
      <vertAlign val="superscript"/>
      <sz val="12"/>
      <color indexed="8"/>
      <name val="Arial"/>
      <family val="2"/>
    </font>
    <font>
      <b/>
      <sz val="10"/>
      <name val="Cambria"/>
      <family val="1"/>
    </font>
    <font>
      <b/>
      <sz val="10"/>
      <color indexed="8"/>
      <name val="Calibri"/>
      <family val="2"/>
    </font>
    <font>
      <sz val="10"/>
      <color rgb="FF000000"/>
      <name val="Arial"/>
      <family val="2"/>
    </font>
    <font>
      <b/>
      <sz val="10"/>
      <color rgb="FF000000"/>
      <name val="Arial"/>
      <family val="2"/>
    </font>
    <font>
      <u/>
      <sz val="11"/>
      <color theme="10"/>
      <name val="Calibri"/>
      <family val="2"/>
      <scheme val="minor"/>
    </font>
    <font>
      <b/>
      <sz val="18"/>
      <color theme="1"/>
      <name val="Calibri"/>
      <family val="2"/>
      <scheme val="minor"/>
    </font>
    <font>
      <sz val="11"/>
      <color theme="1"/>
      <name val="Arial"/>
      <family val="2"/>
    </font>
    <font>
      <vertAlign val="superscript"/>
      <sz val="10"/>
      <color indexed="8"/>
      <name val="Arial"/>
      <family val="2"/>
    </font>
    <font>
      <sz val="12"/>
      <name val="Arial"/>
      <family val="2"/>
    </font>
    <font>
      <sz val="10.5"/>
      <color rgb="FF000000"/>
      <name val="Calibri"/>
      <family val="2"/>
    </font>
    <font>
      <b/>
      <sz val="10"/>
      <color rgb="FFFF0000"/>
      <name val="Arial"/>
      <family val="2"/>
    </font>
    <font>
      <sz val="18"/>
      <name val="Calibri"/>
      <family val="2"/>
      <scheme val="minor"/>
    </font>
    <font>
      <sz val="10"/>
      <name val="Calibri"/>
      <family val="2"/>
      <scheme val="minor"/>
    </font>
    <font>
      <b/>
      <sz val="10"/>
      <color theme="1"/>
      <name val="Calibri"/>
      <family val="2"/>
      <scheme val="minor"/>
    </font>
    <font>
      <b/>
      <sz val="10"/>
      <name val="Calibri"/>
      <family val="2"/>
      <scheme val="minor"/>
    </font>
    <font>
      <u/>
      <sz val="10"/>
      <name val="Calibri"/>
      <family val="2"/>
      <scheme val="minor"/>
    </font>
    <font>
      <sz val="8"/>
      <color indexed="8"/>
      <name val="Arial"/>
      <family val="2"/>
    </font>
    <font>
      <b/>
      <sz val="8"/>
      <color indexed="8"/>
      <name val="Arial"/>
      <family val="2"/>
    </font>
    <font>
      <vertAlign val="superscript"/>
      <sz val="11"/>
      <color theme="1"/>
      <name val="Calibri"/>
      <family val="2"/>
      <scheme val="minor"/>
    </font>
    <font>
      <sz val="11"/>
      <name val="Calibri"/>
      <family val="2"/>
      <scheme val="minor"/>
    </font>
  </fonts>
  <fills count="5">
    <fill>
      <patternFill patternType="none"/>
    </fill>
    <fill>
      <patternFill patternType="gray125"/>
    </fill>
    <fill>
      <patternFill patternType="solid">
        <fgColor rgb="FFB8C976"/>
        <bgColor indexed="64"/>
      </patternFill>
    </fill>
    <fill>
      <patternFill patternType="solid">
        <fgColor theme="0"/>
        <bgColor indexed="64"/>
      </patternFill>
    </fill>
    <fill>
      <patternFill patternType="solid">
        <fgColor rgb="FFFFFFFF"/>
        <bgColor indexed="64"/>
      </patternFill>
    </fill>
  </fills>
  <borders count="12">
    <border>
      <left/>
      <right/>
      <top/>
      <bottom/>
      <diagonal/>
    </border>
    <border>
      <left/>
      <right/>
      <top/>
      <bottom style="thin">
        <color auto="1"/>
      </bottom>
      <diagonal/>
    </border>
    <border>
      <left style="thin">
        <color indexed="64"/>
      </left>
      <right/>
      <top/>
      <bottom/>
      <diagonal/>
    </border>
    <border>
      <left/>
      <right/>
      <top style="thin">
        <color indexed="64"/>
      </top>
      <bottom/>
      <diagonal/>
    </border>
    <border>
      <left/>
      <right/>
      <top style="thick">
        <color rgb="FFB8B8B8"/>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
      <left/>
      <right style="thin">
        <color rgb="FFC1C1C1"/>
      </right>
      <top style="thin">
        <color rgb="FFC1C1C1"/>
      </top>
      <bottom style="thin">
        <color rgb="FFC1C1C1"/>
      </bottom>
      <diagonal/>
    </border>
    <border>
      <left style="thin">
        <color rgb="FFC1C1C1"/>
      </left>
      <right style="thin">
        <color rgb="FFC1C1C1"/>
      </right>
      <top style="thin">
        <color rgb="FFC1C1C1"/>
      </top>
      <bottom style="thin">
        <color indexed="64"/>
      </bottom>
      <diagonal/>
    </border>
  </borders>
  <cellStyleXfs count="70">
    <xf numFmtId="0" fontId="0" fillId="0" borderId="0"/>
    <xf numFmtId="0" fontId="33" fillId="0" borderId="0"/>
    <xf numFmtId="0" fontId="33" fillId="0" borderId="0"/>
    <xf numFmtId="0" fontId="33" fillId="0" borderId="0"/>
    <xf numFmtId="0" fontId="31" fillId="0" borderId="0"/>
    <xf numFmtId="9" fontId="31" fillId="0" borderId="0" applyFont="0" applyFill="0" applyBorder="0" applyAlignment="0" applyProtection="0"/>
    <xf numFmtId="9" fontId="42"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43" fontId="31" fillId="0" borderId="0" applyFont="0" applyFill="0" applyBorder="0" applyAlignment="0" applyProtection="0"/>
    <xf numFmtId="0" fontId="31" fillId="0" borderId="0"/>
    <xf numFmtId="9" fontId="31" fillId="0" borderId="0" applyFont="0" applyFill="0" applyBorder="0" applyAlignment="0" applyProtection="0"/>
    <xf numFmtId="0" fontId="30" fillId="0" borderId="0"/>
    <xf numFmtId="9" fontId="31" fillId="0" borderId="0" applyFont="0" applyFill="0" applyBorder="0" applyAlignment="0" applyProtection="0"/>
    <xf numFmtId="9" fontId="31" fillId="0" borderId="0" applyFont="0" applyFill="0" applyBorder="0" applyAlignment="0" applyProtection="0"/>
    <xf numFmtId="0" fontId="29" fillId="0" borderId="0"/>
    <xf numFmtId="9" fontId="29" fillId="0" borderId="0" applyFont="0" applyFill="0" applyBorder="0" applyAlignment="0" applyProtection="0"/>
    <xf numFmtId="0" fontId="28" fillId="0" borderId="0"/>
    <xf numFmtId="9" fontId="28" fillId="0" borderId="0" applyFont="0" applyFill="0" applyBorder="0" applyAlignment="0" applyProtection="0"/>
    <xf numFmtId="0" fontId="27" fillId="0" borderId="0"/>
    <xf numFmtId="0" fontId="26" fillId="0" borderId="0"/>
    <xf numFmtId="0" fontId="31" fillId="0" borderId="0"/>
    <xf numFmtId="0" fontId="26" fillId="0" borderId="0"/>
    <xf numFmtId="0" fontId="31" fillId="0" borderId="0"/>
    <xf numFmtId="0" fontId="31" fillId="0" borderId="0"/>
    <xf numFmtId="0" fontId="31" fillId="0" borderId="0"/>
    <xf numFmtId="0" fontId="25" fillId="0" borderId="0"/>
    <xf numFmtId="0" fontId="56" fillId="0" borderId="0" applyNumberFormat="0" applyBorder="0" applyAlignment="0"/>
    <xf numFmtId="43" fontId="24" fillId="0" borderId="0" applyFont="0" applyFill="0" applyBorder="0" applyAlignment="0" applyProtection="0"/>
    <xf numFmtId="0" fontId="23" fillId="0" borderId="0"/>
    <xf numFmtId="0" fontId="23" fillId="0" borderId="0"/>
    <xf numFmtId="0" fontId="58" fillId="0" borderId="0" applyNumberFormat="0" applyFill="0" applyBorder="0" applyAlignment="0" applyProtection="0"/>
    <xf numFmtId="0" fontId="45" fillId="2" borderId="4" applyAlignment="0">
      <alignment horizontal="left" vertical="center"/>
      <protection locked="0"/>
    </xf>
    <xf numFmtId="0" fontId="22" fillId="0" borderId="0"/>
    <xf numFmtId="0" fontId="31" fillId="0" borderId="0"/>
    <xf numFmtId="0" fontId="31" fillId="0" borderId="0"/>
    <xf numFmtId="0" fontId="31" fillId="0" borderId="0"/>
    <xf numFmtId="0" fontId="31" fillId="0" borderId="0"/>
    <xf numFmtId="0" fontId="31" fillId="0" borderId="0"/>
    <xf numFmtId="0" fontId="31" fillId="0" borderId="0"/>
    <xf numFmtId="0" fontId="21" fillId="0" borderId="0"/>
    <xf numFmtId="0" fontId="31" fillId="0" borderId="0"/>
    <xf numFmtId="0" fontId="31" fillId="0" borderId="0"/>
    <xf numFmtId="43" fontId="21" fillId="0" borderId="0" applyFont="0" applyFill="0" applyBorder="0" applyAlignment="0" applyProtection="0"/>
    <xf numFmtId="0" fontId="61" fillId="0" borderId="0" applyNumberFormat="0" applyFill="0" applyBorder="0" applyAlignment="0" applyProtection="0"/>
    <xf numFmtId="0" fontId="21" fillId="0" borderId="0"/>
    <xf numFmtId="0" fontId="20" fillId="0" borderId="0"/>
    <xf numFmtId="0" fontId="19" fillId="0" borderId="0"/>
    <xf numFmtId="0" fontId="18" fillId="0" borderId="0"/>
    <xf numFmtId="0" fontId="74" fillId="0" borderId="0" applyNumberFormat="0" applyFill="0" applyBorder="0" applyAlignment="0" applyProtection="0"/>
    <xf numFmtId="0" fontId="16" fillId="0" borderId="0"/>
    <xf numFmtId="43" fontId="16" fillId="0" borderId="0" applyFont="0" applyFill="0" applyBorder="0" applyAlignment="0" applyProtection="0"/>
    <xf numFmtId="0" fontId="16" fillId="0" borderId="0"/>
    <xf numFmtId="0" fontId="31" fillId="0" borderId="0"/>
    <xf numFmtId="0" fontId="31" fillId="0" borderId="0"/>
    <xf numFmtId="9" fontId="15" fillId="0" borderId="0" applyFont="0" applyFill="0" applyBorder="0" applyAlignment="0" applyProtection="0"/>
    <xf numFmtId="0" fontId="14" fillId="0" borderId="0"/>
    <xf numFmtId="0" fontId="13" fillId="0" borderId="0"/>
    <xf numFmtId="0" fontId="10" fillId="0" borderId="0"/>
    <xf numFmtId="0" fontId="9" fillId="0" borderId="0"/>
    <xf numFmtId="0" fontId="7" fillId="0" borderId="0"/>
    <xf numFmtId="0" fontId="7" fillId="0" borderId="0"/>
    <xf numFmtId="0" fontId="7" fillId="0" borderId="0"/>
    <xf numFmtId="0" fontId="31" fillId="0" borderId="0"/>
    <xf numFmtId="0" fontId="31" fillId="0" borderId="0"/>
    <xf numFmtId="0" fontId="7" fillId="0" borderId="0"/>
    <xf numFmtId="0" fontId="31" fillId="0" borderId="0"/>
    <xf numFmtId="0" fontId="6" fillId="0" borderId="0"/>
    <xf numFmtId="0" fontId="5" fillId="0" borderId="0"/>
    <xf numFmtId="0" fontId="4" fillId="0" borderId="0"/>
  </cellStyleXfs>
  <cellXfs count="1235">
    <xf numFmtId="0" fontId="0" fillId="0" borderId="0" xfId="0"/>
    <xf numFmtId="3" fontId="0" fillId="0" borderId="0" xfId="0" applyNumberFormat="1"/>
    <xf numFmtId="164" fontId="0" fillId="0" borderId="0" xfId="0" applyNumberFormat="1"/>
    <xf numFmtId="0" fontId="32" fillId="0" borderId="0" xfId="0" applyFont="1"/>
    <xf numFmtId="1" fontId="0" fillId="0" borderId="0" xfId="0" applyNumberFormat="1"/>
    <xf numFmtId="164" fontId="0" fillId="0" borderId="0" xfId="0" applyNumberFormat="1" applyAlignment="1">
      <alignment horizontal="center"/>
    </xf>
    <xf numFmtId="1" fontId="0" fillId="0" borderId="0" xfId="0" applyNumberFormat="1" applyAlignment="1">
      <alignment horizontal="center"/>
    </xf>
    <xf numFmtId="9" fontId="0" fillId="0" borderId="0" xfId="5" applyFont="1"/>
    <xf numFmtId="3" fontId="0" fillId="0" borderId="0" xfId="0" applyNumberFormat="1" applyAlignment="1">
      <alignment horizontal="center"/>
    </xf>
    <xf numFmtId="3" fontId="33" fillId="0" borderId="0" xfId="0" applyNumberFormat="1" applyFont="1" applyAlignment="1">
      <alignment horizontal="center"/>
    </xf>
    <xf numFmtId="3" fontId="32" fillId="0" borderId="0" xfId="0" applyNumberFormat="1" applyFont="1" applyAlignment="1">
      <alignment horizontal="center"/>
    </xf>
    <xf numFmtId="49" fontId="0" fillId="0" borderId="0" xfId="0" applyNumberFormat="1"/>
    <xf numFmtId="165" fontId="32" fillId="0" borderId="0" xfId="0" applyNumberFormat="1" applyFont="1" applyAlignment="1">
      <alignment horizontal="center"/>
    </xf>
    <xf numFmtId="49" fontId="0" fillId="0" borderId="0" xfId="0" applyNumberFormat="1" applyAlignment="1">
      <alignment vertical="top" wrapText="1"/>
    </xf>
    <xf numFmtId="0" fontId="32" fillId="0" borderId="0" xfId="0" applyFont="1" applyAlignment="1">
      <alignment wrapText="1"/>
    </xf>
    <xf numFmtId="1" fontId="32" fillId="0" borderId="0" xfId="0" applyNumberFormat="1" applyFont="1" applyAlignment="1">
      <alignment horizontal="center"/>
    </xf>
    <xf numFmtId="0" fontId="32" fillId="0" borderId="0" xfId="0" applyFont="1" applyAlignment="1"/>
    <xf numFmtId="3" fontId="32" fillId="0" borderId="0" xfId="0" applyNumberFormat="1" applyFont="1" applyAlignment="1">
      <alignment horizontal="center" vertical="top"/>
    </xf>
    <xf numFmtId="3" fontId="35" fillId="0" borderId="0" xfId="0" applyNumberFormat="1" applyFont="1"/>
    <xf numFmtId="0" fontId="35" fillId="0" borderId="0" xfId="0" applyFont="1" applyAlignment="1">
      <alignment horizontal="center"/>
    </xf>
    <xf numFmtId="0" fontId="35" fillId="0" borderId="0" xfId="0" applyFont="1" applyAlignment="1">
      <alignment horizontal="center" wrapText="1"/>
    </xf>
    <xf numFmtId="0" fontId="0" fillId="0" borderId="0" xfId="0" applyFill="1"/>
    <xf numFmtId="0" fontId="32" fillId="0" borderId="0" xfId="0" applyFont="1" applyFill="1"/>
    <xf numFmtId="1" fontId="32" fillId="0" borderId="0" xfId="0" applyNumberFormat="1" applyFont="1" applyFill="1" applyAlignment="1">
      <alignment horizontal="center"/>
    </xf>
    <xf numFmtId="3" fontId="0" fillId="0" borderId="0" xfId="0" applyNumberFormat="1" applyFill="1" applyAlignment="1">
      <alignment horizontal="center"/>
    </xf>
    <xf numFmtId="1" fontId="0" fillId="0" borderId="0" xfId="0" applyNumberFormat="1" applyFill="1" applyAlignment="1">
      <alignment horizontal="center"/>
    </xf>
    <xf numFmtId="3" fontId="35" fillId="0" borderId="0" xfId="4" applyNumberFormat="1" applyFont="1" applyFill="1" applyAlignment="1" applyProtection="1">
      <alignment horizontal="left"/>
      <protection locked="0"/>
    </xf>
    <xf numFmtId="3" fontId="0" fillId="0" borderId="0" xfId="0" applyNumberFormat="1" applyFill="1"/>
    <xf numFmtId="0" fontId="34" fillId="0" borderId="0" xfId="0" applyFont="1"/>
    <xf numFmtId="3" fontId="39" fillId="0" borderId="0" xfId="0" applyNumberFormat="1" applyFont="1" applyBorder="1" applyAlignment="1">
      <alignment horizontal="right"/>
    </xf>
    <xf numFmtId="3" fontId="39" fillId="0" borderId="0" xfId="0" applyNumberFormat="1" applyFont="1" applyAlignment="1">
      <alignment horizontal="right"/>
    </xf>
    <xf numFmtId="164" fontId="0" fillId="0" borderId="0" xfId="0" applyNumberFormat="1" applyFill="1" applyAlignment="1">
      <alignment horizontal="center"/>
    </xf>
    <xf numFmtId="0" fontId="0" fillId="0" borderId="0" xfId="0" applyFill="1" applyAlignment="1">
      <alignment horizontal="left"/>
    </xf>
    <xf numFmtId="3" fontId="32" fillId="0" borderId="0" xfId="0" applyNumberFormat="1" applyFont="1" applyFill="1" applyAlignment="1">
      <alignment horizontal="center"/>
    </xf>
    <xf numFmtId="0" fontId="32" fillId="0" borderId="0" xfId="0" applyFont="1" applyBorder="1"/>
    <xf numFmtId="49" fontId="32" fillId="0" borderId="0" xfId="0" applyNumberFormat="1" applyFont="1" applyAlignment="1">
      <alignment horizontal="left"/>
    </xf>
    <xf numFmtId="0" fontId="38" fillId="0" borderId="0" xfId="0" applyFont="1" applyBorder="1" applyAlignment="1">
      <alignment horizontal="right" wrapText="1"/>
    </xf>
    <xf numFmtId="0" fontId="38" fillId="0" borderId="0" xfId="0" applyFont="1" applyBorder="1" applyAlignment="1">
      <alignment horizontal="center" vertical="top" wrapText="1"/>
    </xf>
    <xf numFmtId="1" fontId="0" fillId="0" borderId="0" xfId="0" applyNumberFormat="1" applyFill="1" applyAlignment="1">
      <alignment horizontal="left"/>
    </xf>
    <xf numFmtId="164" fontId="32" fillId="0" borderId="0" xfId="0" applyNumberFormat="1" applyFont="1" applyFill="1" applyAlignment="1">
      <alignment horizontal="center"/>
    </xf>
    <xf numFmtId="0" fontId="0" fillId="0" borderId="0" xfId="0" applyFont="1" applyFill="1" applyAlignment="1">
      <alignment horizontal="center"/>
    </xf>
    <xf numFmtId="1" fontId="0" fillId="0" borderId="0" xfId="0" applyNumberFormat="1" applyFont="1" applyFill="1" applyAlignment="1">
      <alignment horizontal="center"/>
    </xf>
    <xf numFmtId="1" fontId="0" fillId="0" borderId="0" xfId="0" applyNumberFormat="1" applyFont="1" applyFill="1" applyBorder="1" applyAlignment="1">
      <alignment horizontal="center"/>
    </xf>
    <xf numFmtId="1" fontId="40" fillId="0" borderId="0" xfId="0" applyNumberFormat="1" applyFont="1" applyFill="1" applyBorder="1" applyAlignment="1">
      <alignment horizontal="center"/>
    </xf>
    <xf numFmtId="1" fontId="40" fillId="0" borderId="0" xfId="0" applyNumberFormat="1" applyFont="1" applyBorder="1" applyAlignment="1">
      <alignment horizontal="center"/>
    </xf>
    <xf numFmtId="0" fontId="40" fillId="0" borderId="0" xfId="0" applyFont="1" applyBorder="1" applyAlignment="1">
      <alignment horizontal="center"/>
    </xf>
    <xf numFmtId="0" fontId="40" fillId="0" borderId="0" xfId="0" applyFont="1" applyBorder="1" applyAlignment="1">
      <alignment horizontal="left"/>
    </xf>
    <xf numFmtId="167" fontId="0" fillId="0" borderId="0" xfId="0" applyNumberFormat="1"/>
    <xf numFmtId="0" fontId="0" fillId="0" borderId="0" xfId="0" applyAlignment="1" applyProtection="1">
      <alignment horizontal="center"/>
      <protection locked="0"/>
    </xf>
    <xf numFmtId="0" fontId="0" fillId="0" borderId="0" xfId="0" applyFill="1" applyAlignment="1" applyProtection="1">
      <alignment horizontal="center"/>
      <protection locked="0"/>
    </xf>
    <xf numFmtId="0" fontId="0" fillId="0" borderId="0" xfId="0" applyAlignment="1">
      <alignment horizontal="center" vertical="center"/>
    </xf>
    <xf numFmtId="0" fontId="37" fillId="0" borderId="0" xfId="0" applyFont="1" applyAlignment="1">
      <alignment horizontal="left"/>
    </xf>
    <xf numFmtId="3" fontId="35" fillId="0" borderId="0" xfId="0" applyNumberFormat="1" applyFont="1" applyFill="1" applyAlignment="1">
      <alignment horizontal="right"/>
    </xf>
    <xf numFmtId="3" fontId="31" fillId="0" borderId="0" xfId="0" applyNumberFormat="1" applyFont="1" applyFill="1" applyAlignment="1">
      <alignment horizontal="center"/>
    </xf>
    <xf numFmtId="0" fontId="31" fillId="0" borderId="0" xfId="0" applyNumberFormat="1" applyFont="1" applyFill="1" applyAlignment="1">
      <alignment horizontal="left"/>
    </xf>
    <xf numFmtId="49" fontId="31" fillId="0" borderId="0" xfId="0" applyNumberFormat="1" applyFont="1" applyFill="1" applyAlignment="1">
      <alignment horizontal="center"/>
    </xf>
    <xf numFmtId="1" fontId="31" fillId="0" borderId="0" xfId="0" applyNumberFormat="1" applyFont="1" applyFill="1" applyAlignment="1">
      <alignment horizontal="center"/>
    </xf>
    <xf numFmtId="0" fontId="33" fillId="0" borderId="0" xfId="0" applyFont="1" applyAlignment="1">
      <alignment horizontal="left"/>
    </xf>
    <xf numFmtId="0" fontId="0" fillId="0" borderId="0" xfId="0" applyAlignment="1">
      <alignment horizontal="left"/>
    </xf>
    <xf numFmtId="0" fontId="33" fillId="0" borderId="0" xfId="0" applyFont="1" applyAlignment="1">
      <alignment horizontal="left"/>
    </xf>
    <xf numFmtId="0" fontId="0" fillId="0" borderId="0" xfId="0"/>
    <xf numFmtId="1" fontId="0" fillId="0" borderId="0" xfId="0" applyNumberFormat="1" applyAlignment="1" applyProtection="1">
      <alignment horizontal="center"/>
      <protection locked="0"/>
    </xf>
    <xf numFmtId="0" fontId="31" fillId="0" borderId="0" xfId="0" applyFont="1" applyFill="1"/>
    <xf numFmtId="0" fontId="31" fillId="0" borderId="0" xfId="10" applyFont="1"/>
    <xf numFmtId="0" fontId="31" fillId="0" borderId="0" xfId="10" applyFont="1" applyFill="1"/>
    <xf numFmtId="9" fontId="31" fillId="0" borderId="0" xfId="11" applyFont="1" applyFill="1"/>
    <xf numFmtId="9" fontId="31" fillId="0" borderId="0" xfId="11" applyFont="1" applyFill="1" applyAlignment="1">
      <alignment horizontal="center"/>
    </xf>
    <xf numFmtId="0" fontId="31" fillId="0" borderId="0" xfId="10" applyNumberFormat="1" applyFont="1" applyFill="1" applyAlignment="1">
      <alignment horizontal="left"/>
    </xf>
    <xf numFmtId="3" fontId="31" fillId="0" borderId="0" xfId="11" applyNumberFormat="1" applyFont="1" applyFill="1" applyBorder="1" applyAlignment="1">
      <alignment horizontal="center"/>
    </xf>
    <xf numFmtId="165" fontId="31" fillId="0" borderId="0" xfId="10" applyNumberFormat="1" applyFont="1" applyFill="1" applyBorder="1" applyAlignment="1">
      <alignment horizontal="center"/>
    </xf>
    <xf numFmtId="3" fontId="31" fillId="0" borderId="0" xfId="10" applyNumberFormat="1" applyFont="1" applyAlignment="1">
      <alignment horizontal="center"/>
    </xf>
    <xf numFmtId="3" fontId="31" fillId="0" borderId="0" xfId="10" applyNumberFormat="1" applyFont="1"/>
    <xf numFmtId="9" fontId="31" fillId="0" borderId="0" xfId="11" applyFont="1" applyAlignment="1">
      <alignment horizontal="center"/>
    </xf>
    <xf numFmtId="0" fontId="31" fillId="0" borderId="0" xfId="10" applyFont="1" applyAlignment="1">
      <alignment horizontal="left"/>
    </xf>
    <xf numFmtId="1" fontId="31" fillId="0" borderId="0" xfId="11" applyNumberFormat="1" applyFont="1" applyAlignment="1">
      <alignment horizontal="center"/>
    </xf>
    <xf numFmtId="3" fontId="31" fillId="0" borderId="0" xfId="10" applyNumberFormat="1" applyFont="1" applyFill="1" applyAlignment="1">
      <alignment horizontal="center"/>
    </xf>
    <xf numFmtId="1" fontId="31" fillId="0" borderId="0" xfId="10" applyNumberFormat="1" applyFont="1" applyAlignment="1">
      <alignment horizontal="left"/>
    </xf>
    <xf numFmtId="3" fontId="31" fillId="0" borderId="0" xfId="10" applyNumberFormat="1" applyFont="1" applyBorder="1" applyAlignment="1">
      <alignment horizontal="center"/>
    </xf>
    <xf numFmtId="3" fontId="31" fillId="0" borderId="0" xfId="10" quotePrefix="1" applyNumberFormat="1" applyFont="1" applyAlignment="1">
      <alignment horizontal="center"/>
    </xf>
    <xf numFmtId="3" fontId="31" fillId="0" borderId="0" xfId="10" applyNumberFormat="1" applyFont="1" applyFill="1" applyBorder="1" applyAlignment="1">
      <alignment horizontal="center"/>
    </xf>
    <xf numFmtId="3" fontId="31" fillId="0" borderId="0" xfId="10" quotePrefix="1" applyNumberFormat="1" applyFont="1" applyFill="1" applyAlignment="1">
      <alignment horizontal="center"/>
    </xf>
    <xf numFmtId="1" fontId="31" fillId="0" borderId="0" xfId="10" applyNumberFormat="1" applyFont="1" applyAlignment="1">
      <alignment horizontal="center"/>
    </xf>
    <xf numFmtId="3" fontId="31" fillId="0" borderId="0" xfId="10" applyNumberFormat="1" applyFont="1" applyFill="1"/>
    <xf numFmtId="9" fontId="31" fillId="0" borderId="0" xfId="10" applyNumberFormat="1" applyFont="1" applyFill="1"/>
    <xf numFmtId="1" fontId="31" fillId="0" borderId="0" xfId="11" applyNumberFormat="1" applyFont="1"/>
    <xf numFmtId="0" fontId="31" fillId="0" borderId="0" xfId="10"/>
    <xf numFmtId="0" fontId="32" fillId="0" borderId="0" xfId="10" applyFont="1"/>
    <xf numFmtId="1" fontId="32" fillId="0" borderId="0" xfId="10" applyNumberFormat="1" applyFont="1" applyAlignment="1">
      <alignment horizontal="center"/>
    </xf>
    <xf numFmtId="1" fontId="31" fillId="0" borderId="0" xfId="10" applyNumberFormat="1" applyFont="1" applyFill="1" applyAlignment="1">
      <alignment horizontal="left"/>
    </xf>
    <xf numFmtId="0" fontId="31" fillId="0" borderId="0" xfId="10" applyAlignment="1">
      <alignment horizontal="left"/>
    </xf>
    <xf numFmtId="164" fontId="31" fillId="0" borderId="0" xfId="0" applyNumberFormat="1" applyFont="1" applyAlignment="1">
      <alignment horizontal="center"/>
    </xf>
    <xf numFmtId="1" fontId="31" fillId="0" borderId="0" xfId="0" applyNumberFormat="1" applyFont="1" applyAlignment="1">
      <alignment horizontal="center"/>
    </xf>
    <xf numFmtId="164" fontId="31" fillId="0" borderId="0" xfId="0" applyNumberFormat="1" applyFont="1" applyFill="1" applyAlignment="1">
      <alignment horizontal="center"/>
    </xf>
    <xf numFmtId="0" fontId="31" fillId="0" borderId="0" xfId="0" applyFont="1" applyBorder="1" applyAlignment="1">
      <alignment horizontal="left"/>
    </xf>
    <xf numFmtId="3" fontId="31" fillId="0" borderId="0" xfId="0" applyNumberFormat="1" applyFont="1" applyBorder="1" applyAlignment="1">
      <alignment horizontal="center"/>
    </xf>
    <xf numFmtId="1" fontId="31" fillId="0" borderId="0" xfId="10" applyNumberFormat="1" applyFont="1" applyFill="1" applyAlignment="1">
      <alignment horizontal="center"/>
    </xf>
    <xf numFmtId="0" fontId="31" fillId="0" borderId="0" xfId="10" applyAlignment="1">
      <alignment horizontal="center"/>
    </xf>
    <xf numFmtId="0" fontId="31" fillId="0" borderId="0" xfId="10" applyFill="1" applyAlignment="1">
      <alignment horizontal="center"/>
    </xf>
    <xf numFmtId="49" fontId="31" fillId="0" borderId="0" xfId="10" applyNumberFormat="1" applyAlignment="1">
      <alignment wrapText="1"/>
    </xf>
    <xf numFmtId="3" fontId="46" fillId="0" borderId="0" xfId="10" applyNumberFormat="1" applyFont="1" applyAlignment="1">
      <alignment horizontal="center"/>
    </xf>
    <xf numFmtId="3" fontId="47" fillId="0" borderId="0" xfId="10" applyNumberFormat="1" applyFont="1" applyFill="1" applyAlignment="1">
      <alignment horizontal="center"/>
    </xf>
    <xf numFmtId="0" fontId="31" fillId="0" borderId="0" xfId="10" applyNumberFormat="1" applyAlignment="1">
      <alignment horizontal="center"/>
    </xf>
    <xf numFmtId="3" fontId="31" fillId="0" borderId="0" xfId="10" applyNumberFormat="1" applyAlignment="1">
      <alignment horizontal="center"/>
    </xf>
    <xf numFmtId="3" fontId="31" fillId="0" borderId="0" xfId="10" applyNumberFormat="1" applyFill="1" applyAlignment="1">
      <alignment horizontal="center"/>
    </xf>
    <xf numFmtId="49" fontId="31" fillId="0" borderId="0" xfId="0" applyNumberFormat="1" applyFont="1"/>
    <xf numFmtId="3" fontId="31" fillId="0" borderId="0" xfId="0" applyNumberFormat="1" applyFont="1" applyFill="1" applyBorder="1" applyAlignment="1">
      <alignment horizontal="center"/>
    </xf>
    <xf numFmtId="168" fontId="31" fillId="0" borderId="0" xfId="10" applyNumberFormat="1"/>
    <xf numFmtId="1" fontId="31" fillId="0" borderId="0" xfId="9" applyNumberFormat="1" applyFont="1" applyBorder="1" applyAlignment="1">
      <alignment horizontal="center"/>
    </xf>
    <xf numFmtId="1" fontId="31" fillId="0" borderId="0" xfId="9" applyNumberFormat="1" applyFont="1" applyFill="1" applyBorder="1" applyAlignment="1">
      <alignment horizontal="center"/>
    </xf>
    <xf numFmtId="1" fontId="31" fillId="0" borderId="0" xfId="0" applyNumberFormat="1" applyFont="1" applyBorder="1" applyAlignment="1">
      <alignment horizontal="center"/>
    </xf>
    <xf numFmtId="1" fontId="31" fillId="0" borderId="0" xfId="0" applyNumberFormat="1" applyFont="1" applyFill="1" applyBorder="1" applyAlignment="1">
      <alignment horizontal="center"/>
    </xf>
    <xf numFmtId="1" fontId="31" fillId="0" borderId="0" xfId="0" applyNumberFormat="1" applyFont="1" applyFill="1" applyAlignment="1">
      <alignment horizontal="left"/>
    </xf>
    <xf numFmtId="0" fontId="32" fillId="0" borderId="0" xfId="0" applyFont="1" applyAlignment="1">
      <alignment horizontal="center"/>
    </xf>
    <xf numFmtId="0" fontId="31" fillId="0" borderId="0" xfId="21"/>
    <xf numFmtId="0" fontId="31" fillId="0" borderId="0" xfId="10" applyNumberFormat="1" applyFont="1" applyBorder="1" applyAlignment="1">
      <alignment horizontal="left"/>
    </xf>
    <xf numFmtId="49" fontId="31" fillId="0" borderId="0" xfId="10" applyNumberFormat="1" applyFont="1" applyBorder="1" applyAlignment="1">
      <alignment horizontal="left"/>
    </xf>
    <xf numFmtId="1" fontId="31" fillId="0" borderId="0" xfId="10" applyNumberFormat="1" applyFont="1" applyBorder="1" applyAlignment="1">
      <alignment horizontal="left"/>
    </xf>
    <xf numFmtId="1" fontId="31" fillId="0" borderId="0" xfId="10" applyNumberFormat="1" applyFont="1" applyFill="1" applyBorder="1" applyAlignment="1">
      <alignment horizontal="left"/>
    </xf>
    <xf numFmtId="0" fontId="31" fillId="0" borderId="3" xfId="0" applyFont="1" applyBorder="1"/>
    <xf numFmtId="1" fontId="31" fillId="0" borderId="0" xfId="14" applyNumberFormat="1" applyFont="1" applyFill="1" applyAlignment="1">
      <alignment horizontal="center"/>
    </xf>
    <xf numFmtId="9" fontId="31" fillId="0" borderId="0" xfId="10" applyNumberFormat="1" applyFont="1"/>
    <xf numFmtId="0" fontId="31" fillId="0" borderId="0" xfId="0" applyFont="1" applyBorder="1"/>
    <xf numFmtId="0" fontId="0" fillId="0" borderId="3" xfId="0" applyBorder="1" applyAlignment="1">
      <alignment horizontal="left"/>
    </xf>
    <xf numFmtId="166" fontId="31" fillId="0" borderId="3" xfId="9" applyNumberFormat="1" applyFont="1" applyFill="1" applyBorder="1" applyAlignment="1">
      <alignment horizontal="center"/>
    </xf>
    <xf numFmtId="0" fontId="31" fillId="0" borderId="3" xfId="10" applyBorder="1" applyAlignment="1">
      <alignment horizontal="left"/>
    </xf>
    <xf numFmtId="3" fontId="31" fillId="0" borderId="3" xfId="10" applyNumberFormat="1" applyBorder="1" applyAlignment="1">
      <alignment horizontal="center"/>
    </xf>
    <xf numFmtId="3" fontId="31" fillId="0" borderId="3" xfId="10" applyNumberFormat="1" applyFill="1" applyBorder="1" applyAlignment="1">
      <alignment horizontal="center"/>
    </xf>
    <xf numFmtId="0" fontId="31" fillId="0" borderId="3" xfId="10" applyBorder="1" applyAlignment="1">
      <alignment horizontal="center"/>
    </xf>
    <xf numFmtId="0" fontId="31" fillId="0" borderId="3" xfId="10" applyFont="1" applyFill="1" applyBorder="1" applyAlignment="1">
      <alignment horizontal="left"/>
    </xf>
    <xf numFmtId="3" fontId="31" fillId="0" borderId="3" xfId="10" quotePrefix="1" applyNumberFormat="1" applyFont="1" applyBorder="1" applyAlignment="1">
      <alignment horizontal="center"/>
    </xf>
    <xf numFmtId="3" fontId="31" fillId="0" borderId="3" xfId="11" applyNumberFormat="1" applyFont="1" applyFill="1" applyBorder="1" applyAlignment="1">
      <alignment horizontal="center"/>
    </xf>
    <xf numFmtId="3" fontId="31" fillId="0" borderId="3" xfId="10" applyNumberFormat="1" applyFont="1" applyFill="1" applyBorder="1" applyAlignment="1">
      <alignment horizontal="center"/>
    </xf>
    <xf numFmtId="165" fontId="31" fillId="0" borderId="3" xfId="10" applyNumberFormat="1" applyFont="1" applyFill="1" applyBorder="1" applyAlignment="1">
      <alignment horizontal="center"/>
    </xf>
    <xf numFmtId="0" fontId="31" fillId="0" borderId="3" xfId="10" applyFont="1" applyBorder="1" applyAlignment="1">
      <alignment horizontal="left"/>
    </xf>
    <xf numFmtId="0" fontId="31" fillId="0" borderId="3" xfId="10" applyFont="1" applyBorder="1"/>
    <xf numFmtId="9" fontId="31" fillId="0" borderId="3" xfId="5" applyFont="1" applyBorder="1"/>
    <xf numFmtId="3" fontId="31" fillId="0" borderId="3" xfId="10" quotePrefix="1" applyNumberFormat="1" applyFont="1" applyFill="1" applyBorder="1" applyAlignment="1">
      <alignment horizontal="center"/>
    </xf>
    <xf numFmtId="0" fontId="31" fillId="0" borderId="3" xfId="0" applyFont="1" applyBorder="1" applyAlignment="1"/>
    <xf numFmtId="0" fontId="31" fillId="0" borderId="3" xfId="0" applyFont="1" applyBorder="1" applyAlignment="1">
      <alignment horizontal="center"/>
    </xf>
    <xf numFmtId="0" fontId="31" fillId="0" borderId="3" xfId="0" applyFont="1" applyFill="1" applyBorder="1" applyAlignment="1">
      <alignment horizontal="center"/>
    </xf>
    <xf numFmtId="0" fontId="0" fillId="0" borderId="3" xfId="0" applyBorder="1"/>
    <xf numFmtId="0" fontId="31" fillId="0" borderId="3" xfId="0" applyFont="1" applyBorder="1" applyAlignment="1">
      <alignment horizontal="left"/>
    </xf>
    <xf numFmtId="1" fontId="31" fillId="0" borderId="3" xfId="0" applyNumberFormat="1" applyFont="1" applyBorder="1" applyAlignment="1">
      <alignment horizontal="center"/>
    </xf>
    <xf numFmtId="0" fontId="31" fillId="0" borderId="0" xfId="0" applyFont="1" applyFill="1" applyBorder="1" applyAlignment="1">
      <alignment horizontal="center" wrapText="1"/>
    </xf>
    <xf numFmtId="0" fontId="31" fillId="0" borderId="3" xfId="0" applyFont="1" applyBorder="1" applyAlignment="1">
      <alignment wrapText="1"/>
    </xf>
    <xf numFmtId="0" fontId="31" fillId="0" borderId="0" xfId="0" applyFont="1"/>
    <xf numFmtId="0" fontId="31" fillId="0" borderId="3" xfId="0" applyFont="1" applyFill="1" applyBorder="1" applyAlignment="1">
      <alignment horizontal="left"/>
    </xf>
    <xf numFmtId="3" fontId="31" fillId="0" borderId="3" xfId="0" applyNumberFormat="1" applyFont="1" applyFill="1" applyBorder="1" applyAlignment="1">
      <alignment horizontal="center"/>
    </xf>
    <xf numFmtId="0" fontId="31" fillId="0" borderId="3" xfId="10" applyFont="1" applyFill="1" applyBorder="1"/>
    <xf numFmtId="3" fontId="31" fillId="0" borderId="0" xfId="0" quotePrefix="1" applyNumberFormat="1" applyFont="1" applyFill="1" applyAlignment="1">
      <alignment horizontal="center"/>
    </xf>
    <xf numFmtId="0" fontId="0" fillId="0" borderId="0" xfId="0" applyBorder="1"/>
    <xf numFmtId="164" fontId="44" fillId="0" borderId="0" xfId="9" applyNumberFormat="1" applyFont="1" applyBorder="1" applyAlignment="1">
      <alignment horizontal="center" vertical="center"/>
    </xf>
    <xf numFmtId="1" fontId="40" fillId="0" borderId="0" xfId="25" applyNumberFormat="1" applyFont="1" applyFill="1" applyBorder="1" applyAlignment="1">
      <alignment horizontal="center" vertical="center"/>
    </xf>
    <xf numFmtId="0" fontId="51" fillId="0" borderId="0" xfId="0" applyFont="1" applyBorder="1" applyAlignment="1">
      <alignment horizontal="center"/>
    </xf>
    <xf numFmtId="0" fontId="44" fillId="0" borderId="0" xfId="0" applyFont="1" applyBorder="1"/>
    <xf numFmtId="3" fontId="32" fillId="0" borderId="0" xfId="10" applyNumberFormat="1" applyFont="1" applyFill="1" applyAlignment="1">
      <alignment horizontal="center"/>
    </xf>
    <xf numFmtId="0" fontId="31" fillId="0" borderId="0" xfId="10" applyFont="1" applyAlignment="1">
      <alignment vertical="top" wrapText="1"/>
    </xf>
    <xf numFmtId="3" fontId="33" fillId="0" borderId="0" xfId="0" applyNumberFormat="1" applyFont="1" applyAlignment="1">
      <alignment horizontal="center"/>
    </xf>
    <xf numFmtId="0" fontId="31" fillId="0" borderId="0" xfId="0" applyFont="1" applyFill="1" applyAlignment="1">
      <alignment horizontal="left"/>
    </xf>
    <xf numFmtId="0" fontId="31" fillId="0" borderId="0" xfId="10" applyFill="1"/>
    <xf numFmtId="1" fontId="31" fillId="0" borderId="0" xfId="10" applyNumberFormat="1" applyFill="1" applyAlignment="1">
      <alignment horizontal="center"/>
    </xf>
    <xf numFmtId="0" fontId="31" fillId="0" borderId="0" xfId="10" applyFill="1" applyAlignment="1">
      <alignment wrapText="1"/>
    </xf>
    <xf numFmtId="164" fontId="31" fillId="0" borderId="0" xfId="10" applyNumberFormat="1"/>
    <xf numFmtId="1" fontId="41" fillId="0" borderId="2" xfId="10" applyNumberFormat="1" applyFont="1" applyFill="1" applyBorder="1" applyAlignment="1">
      <alignment horizontal="right"/>
    </xf>
    <xf numFmtId="1" fontId="41" fillId="0" borderId="0" xfId="10" applyNumberFormat="1" applyFont="1" applyFill="1" applyBorder="1" applyAlignment="1">
      <alignment horizontal="right"/>
    </xf>
    <xf numFmtId="0" fontId="57" fillId="0" borderId="0" xfId="27" applyFont="1" applyFill="1" applyAlignment="1" applyProtection="1">
      <alignment horizontal="center"/>
    </xf>
    <xf numFmtId="0" fontId="56" fillId="0" borderId="0" xfId="27" applyFill="1" applyAlignment="1" applyProtection="1">
      <alignment horizontal="center"/>
    </xf>
    <xf numFmtId="0" fontId="57" fillId="0" borderId="0" xfId="27" applyFont="1" applyFill="1" applyProtection="1"/>
    <xf numFmtId="0" fontId="56" fillId="0" borderId="0" xfId="27" applyFill="1" applyProtection="1"/>
    <xf numFmtId="1" fontId="32" fillId="0" borderId="0" xfId="10" applyNumberFormat="1" applyFont="1" applyFill="1" applyAlignment="1">
      <alignment horizontal="center"/>
    </xf>
    <xf numFmtId="0" fontId="0" fillId="0" borderId="0" xfId="0" applyBorder="1" applyAlignment="1">
      <alignment wrapText="1"/>
    </xf>
    <xf numFmtId="0" fontId="0" fillId="0" borderId="0" xfId="0" applyAlignment="1">
      <alignment wrapText="1"/>
    </xf>
    <xf numFmtId="0" fontId="31" fillId="0" borderId="0" xfId="0" applyFont="1" applyFill="1" applyAlignment="1">
      <alignment wrapText="1"/>
    </xf>
    <xf numFmtId="0" fontId="31" fillId="0" borderId="0" xfId="0" applyFont="1" applyAlignment="1">
      <alignment horizontal="center"/>
    </xf>
    <xf numFmtId="0" fontId="31" fillId="0" borderId="0" xfId="0" applyFont="1" applyAlignment="1">
      <alignment horizontal="left"/>
    </xf>
    <xf numFmtId="0" fontId="31" fillId="0" borderId="0" xfId="0" applyFont="1" applyAlignment="1">
      <alignment horizontal="left" wrapText="1"/>
    </xf>
    <xf numFmtId="0" fontId="0" fillId="0" borderId="0" xfId="0" applyAlignment="1">
      <alignment horizontal="center"/>
    </xf>
    <xf numFmtId="0" fontId="31" fillId="0" borderId="0" xfId="0" applyFont="1" applyAlignment="1">
      <alignment wrapText="1"/>
    </xf>
    <xf numFmtId="0" fontId="31" fillId="0" borderId="0" xfId="10" applyFont="1" applyFill="1" applyAlignment="1">
      <alignment horizontal="left"/>
    </xf>
    <xf numFmtId="0" fontId="31" fillId="0" borderId="0" xfId="10" applyFont="1" applyFill="1" applyAlignment="1">
      <alignment horizontal="center" wrapText="1"/>
    </xf>
    <xf numFmtId="0" fontId="31" fillId="0" borderId="0" xfId="10" applyFont="1" applyFill="1" applyAlignment="1">
      <alignment horizontal="center"/>
    </xf>
    <xf numFmtId="49" fontId="31" fillId="0" borderId="0" xfId="10" applyNumberFormat="1" applyFont="1" applyAlignment="1">
      <alignment horizontal="left"/>
    </xf>
    <xf numFmtId="0" fontId="0" fillId="0" borderId="0" xfId="0"/>
    <xf numFmtId="0" fontId="0" fillId="0" borderId="0" xfId="0" applyAlignment="1">
      <alignment horizontal="left"/>
    </xf>
    <xf numFmtId="0" fontId="51" fillId="0" borderId="0" xfId="0" applyFont="1" applyFill="1" applyBorder="1" applyAlignment="1">
      <alignment wrapText="1"/>
    </xf>
    <xf numFmtId="0" fontId="31" fillId="0" borderId="0" xfId="0" applyFont="1" applyFill="1" applyBorder="1" applyAlignment="1"/>
    <xf numFmtId="0" fontId="22" fillId="0" borderId="0" xfId="33" applyAlignment="1">
      <alignment wrapText="1"/>
    </xf>
    <xf numFmtId="0" fontId="22" fillId="0" borderId="0" xfId="33"/>
    <xf numFmtId="0" fontId="22" fillId="0" borderId="0" xfId="33" applyAlignment="1">
      <alignment horizontal="center"/>
    </xf>
    <xf numFmtId="0" fontId="31" fillId="0" borderId="0" xfId="0" applyFont="1" applyAlignment="1">
      <alignment horizontal="left"/>
    </xf>
    <xf numFmtId="0" fontId="0" fillId="0" borderId="0" xfId="0"/>
    <xf numFmtId="1" fontId="44" fillId="0" borderId="0" xfId="9" applyNumberFormat="1" applyFont="1" applyBorder="1" applyAlignment="1">
      <alignment horizontal="center" vertical="center"/>
    </xf>
    <xf numFmtId="1" fontId="40" fillId="0" borderId="0" xfId="23" applyNumberFormat="1" applyFont="1" applyBorder="1" applyAlignment="1">
      <alignment horizontal="center" vertical="center"/>
    </xf>
    <xf numFmtId="1" fontId="55" fillId="0" borderId="0" xfId="24" applyNumberFormat="1" applyFont="1" applyBorder="1" applyAlignment="1">
      <alignment horizontal="center" vertical="center"/>
    </xf>
    <xf numFmtId="0" fontId="44" fillId="0" borderId="0" xfId="0" applyFont="1" applyBorder="1" applyAlignment="1">
      <alignment horizontal="center"/>
    </xf>
    <xf numFmtId="1" fontId="40" fillId="0" borderId="0" xfId="9" applyNumberFormat="1" applyFont="1" applyBorder="1" applyAlignment="1">
      <alignment horizontal="center" vertical="center"/>
    </xf>
    <xf numFmtId="1" fontId="44" fillId="0" borderId="0" xfId="0" applyNumberFormat="1" applyFont="1" applyBorder="1" applyAlignment="1">
      <alignment horizontal="center"/>
    </xf>
    <xf numFmtId="1" fontId="51" fillId="0" borderId="0" xfId="0" applyNumberFormat="1" applyFont="1" applyBorder="1" applyAlignment="1">
      <alignment horizontal="center"/>
    </xf>
    <xf numFmtId="1" fontId="52" fillId="0" borderId="0" xfId="0" applyNumberFormat="1" applyFont="1" applyBorder="1" applyAlignment="1">
      <alignment horizontal="center"/>
    </xf>
    <xf numFmtId="3" fontId="31" fillId="0" borderId="0" xfId="10" applyNumberFormat="1"/>
    <xf numFmtId="0" fontId="32" fillId="0" borderId="0" xfId="0" applyFont="1" applyFill="1" applyAlignment="1"/>
    <xf numFmtId="0" fontId="0" fillId="0" borderId="0" xfId="0" applyFill="1" applyBorder="1" applyAlignment="1">
      <alignment horizontal="center" wrapText="1"/>
    </xf>
    <xf numFmtId="0" fontId="31" fillId="0" borderId="0" xfId="0" applyFont="1" applyFill="1" applyAlignment="1">
      <alignment wrapText="1"/>
    </xf>
    <xf numFmtId="0" fontId="31" fillId="0" borderId="0" xfId="0" applyFont="1" applyAlignment="1">
      <alignment horizontal="center"/>
    </xf>
    <xf numFmtId="0" fontId="31" fillId="0" borderId="0" xfId="0" applyFont="1" applyFill="1" applyAlignment="1"/>
    <xf numFmtId="0" fontId="31" fillId="0" borderId="0" xfId="0" applyFont="1" applyAlignment="1">
      <alignment horizontal="left"/>
    </xf>
    <xf numFmtId="0" fontId="0" fillId="0" borderId="0" xfId="0" applyAlignment="1">
      <alignment horizontal="center"/>
    </xf>
    <xf numFmtId="0" fontId="31" fillId="0" borderId="0" xfId="0" applyFont="1" applyFill="1" applyAlignment="1">
      <alignment horizontal="center"/>
    </xf>
    <xf numFmtId="0" fontId="0" fillId="0" borderId="0" xfId="0"/>
    <xf numFmtId="0" fontId="0" fillId="0" borderId="0" xfId="0" applyAlignment="1">
      <alignment horizontal="left"/>
    </xf>
    <xf numFmtId="0" fontId="0" fillId="0" borderId="0" xfId="0" applyFill="1" applyAlignment="1">
      <alignment horizontal="center"/>
    </xf>
    <xf numFmtId="3" fontId="31" fillId="0" borderId="0" xfId="0" applyNumberFormat="1" applyFont="1" applyAlignment="1">
      <alignment horizontal="center"/>
    </xf>
    <xf numFmtId="1" fontId="31" fillId="0" borderId="0" xfId="0" applyNumberFormat="1" applyFont="1" applyAlignment="1">
      <alignment horizontal="center" wrapText="1"/>
    </xf>
    <xf numFmtId="0" fontId="31" fillId="0" borderId="0" xfId="0" applyFont="1" applyFill="1" applyAlignment="1">
      <alignment vertical="top" wrapText="1"/>
    </xf>
    <xf numFmtId="0" fontId="31" fillId="0" borderId="0" xfId="0" applyFont="1" applyFill="1" applyAlignment="1">
      <alignment horizontal="center" vertical="center" wrapText="1"/>
    </xf>
    <xf numFmtId="0" fontId="31" fillId="0" borderId="0" xfId="0" applyFont="1" applyFill="1" applyAlignment="1">
      <alignment horizontal="left" vertical="center" wrapText="1"/>
    </xf>
    <xf numFmtId="1" fontId="31" fillId="0" borderId="0" xfId="0" applyNumberFormat="1" applyFont="1" applyFill="1" applyAlignment="1">
      <alignment horizontal="center" vertical="center" wrapText="1"/>
    </xf>
    <xf numFmtId="0" fontId="36" fillId="0" borderId="0" xfId="0" applyFont="1"/>
    <xf numFmtId="0" fontId="32" fillId="0" borderId="0" xfId="0" applyFont="1" applyBorder="1" applyAlignment="1">
      <alignment horizontal="left" wrapText="1"/>
    </xf>
    <xf numFmtId="0" fontId="31" fillId="0" borderId="0" xfId="0" applyFont="1" applyBorder="1" applyAlignment="1">
      <alignment horizontal="justify"/>
    </xf>
    <xf numFmtId="0" fontId="31" fillId="0" borderId="0" xfId="0" applyFont="1" applyBorder="1" applyAlignment="1">
      <alignment horizontal="center"/>
    </xf>
    <xf numFmtId="164" fontId="31" fillId="0" borderId="0" xfId="34" applyNumberFormat="1" applyFont="1" applyFill="1" applyBorder="1" applyAlignment="1">
      <alignment horizontal="center"/>
    </xf>
    <xf numFmtId="164" fontId="32" fillId="0" borderId="0" xfId="34" applyNumberFormat="1" applyFont="1" applyFill="1" applyBorder="1" applyAlignment="1">
      <alignment horizontal="center"/>
    </xf>
    <xf numFmtId="0" fontId="32" fillId="0" borderId="0" xfId="0" applyFont="1" applyFill="1" applyBorder="1" applyAlignment="1">
      <alignment horizontal="center" vertical="center"/>
    </xf>
    <xf numFmtId="170" fontId="31" fillId="0" borderId="0" xfId="25" applyNumberFormat="1" applyFont="1" applyFill="1" applyBorder="1" applyAlignment="1">
      <alignment horizontal="center" vertical="center"/>
    </xf>
    <xf numFmtId="0" fontId="31" fillId="0" borderId="0" xfId="0" applyFont="1" applyFill="1" applyBorder="1" applyAlignment="1">
      <alignment horizontal="center" vertical="center"/>
    </xf>
    <xf numFmtId="171" fontId="31" fillId="0" borderId="0" xfId="35" applyNumberFormat="1" applyFont="1" applyFill="1" applyBorder="1" applyAlignment="1">
      <alignment horizontal="center" vertical="center"/>
    </xf>
    <xf numFmtId="1" fontId="31" fillId="0" borderId="0" xfId="0" applyNumberFormat="1" applyFont="1" applyFill="1" applyBorder="1" applyAlignment="1">
      <alignment horizontal="center" vertical="center"/>
    </xf>
    <xf numFmtId="0" fontId="0" fillId="0" borderId="0" xfId="0" applyFont="1" applyBorder="1" applyAlignment="1">
      <alignment horizontal="left"/>
    </xf>
    <xf numFmtId="0" fontId="0" fillId="0" borderId="0" xfId="0" applyFont="1" applyBorder="1" applyAlignment="1">
      <alignment horizontal="center"/>
    </xf>
    <xf numFmtId="0" fontId="35" fillId="0" borderId="0" xfId="0" applyFont="1" applyBorder="1" applyAlignment="1">
      <alignment horizontal="center"/>
    </xf>
    <xf numFmtId="0" fontId="0" fillId="0" borderId="0" xfId="0" applyFont="1" applyBorder="1"/>
    <xf numFmtId="0" fontId="35" fillId="0" borderId="3" xfId="0" applyFont="1" applyBorder="1" applyAlignment="1">
      <alignment horizontal="center"/>
    </xf>
    <xf numFmtId="171" fontId="31" fillId="0" borderId="3" xfId="35" applyNumberFormat="1" applyFont="1" applyFill="1" applyBorder="1" applyAlignment="1">
      <alignment horizontal="center" vertical="center"/>
    </xf>
    <xf numFmtId="164" fontId="31" fillId="0" borderId="0" xfId="0" applyNumberFormat="1" applyFont="1" applyBorder="1" applyAlignment="1">
      <alignment horizontal="center"/>
    </xf>
    <xf numFmtId="0" fontId="43" fillId="0" borderId="0" xfId="0" applyFont="1" applyBorder="1" applyAlignment="1">
      <alignment horizontal="left"/>
    </xf>
    <xf numFmtId="0" fontId="52" fillId="0" borderId="0" xfId="0" applyFont="1" applyBorder="1" applyAlignment="1">
      <alignment wrapText="1"/>
    </xf>
    <xf numFmtId="0" fontId="40" fillId="0" borderId="0" xfId="0" applyFont="1" applyBorder="1"/>
    <xf numFmtId="1" fontId="44" fillId="0" borderId="0" xfId="0" applyNumberFormat="1" applyFont="1" applyBorder="1" applyAlignment="1">
      <alignment horizontal="center" vertical="center"/>
    </xf>
    <xf numFmtId="1" fontId="51" fillId="0" borderId="0" xfId="9" applyNumberFormat="1" applyFont="1" applyBorder="1" applyAlignment="1">
      <alignment horizontal="center" vertical="center"/>
    </xf>
    <xf numFmtId="1" fontId="59" fillId="0" borderId="0" xfId="0" applyNumberFormat="1" applyFont="1" applyBorder="1" applyAlignment="1">
      <alignment horizontal="center" vertical="center"/>
    </xf>
    <xf numFmtId="1" fontId="0" fillId="0" borderId="0" xfId="0" applyNumberFormat="1" applyBorder="1" applyAlignment="1">
      <alignment horizontal="center"/>
    </xf>
    <xf numFmtId="171" fontId="60" fillId="0" borderId="0" xfId="36" applyNumberFormat="1" applyFont="1"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49" fillId="0" borderId="0" xfId="0" applyFont="1" applyBorder="1" applyAlignment="1">
      <alignment horizontal="center"/>
    </xf>
    <xf numFmtId="171" fontId="31" fillId="0" borderId="0" xfId="36" applyNumberFormat="1" applyBorder="1"/>
    <xf numFmtId="0" fontId="52" fillId="0" borderId="0" xfId="0" applyFont="1" applyBorder="1" applyAlignment="1">
      <alignment horizontal="left" wrapText="1"/>
    </xf>
    <xf numFmtId="164" fontId="40" fillId="0" borderId="0" xfId="0" applyNumberFormat="1" applyFont="1" applyBorder="1" applyAlignment="1">
      <alignment horizontal="center"/>
    </xf>
    <xf numFmtId="0" fontId="49" fillId="0" borderId="3" xfId="0" applyFont="1" applyBorder="1" applyAlignment="1">
      <alignment horizontal="center"/>
    </xf>
    <xf numFmtId="0" fontId="44" fillId="0" borderId="0" xfId="0" applyFont="1" applyBorder="1" applyAlignment="1">
      <alignment horizontal="left"/>
    </xf>
    <xf numFmtId="0" fontId="51" fillId="0" borderId="0" xfId="0" applyFont="1" applyBorder="1" applyAlignment="1">
      <alignment horizontal="left"/>
    </xf>
    <xf numFmtId="0" fontId="44" fillId="0" borderId="3" xfId="0" applyFont="1" applyBorder="1"/>
    <xf numFmtId="171" fontId="40" fillId="0" borderId="0" xfId="36" applyNumberFormat="1" applyFont="1" applyBorder="1" applyAlignment="1">
      <alignment horizontal="center" vertical="center"/>
    </xf>
    <xf numFmtId="171" fontId="31" fillId="0" borderId="0" xfId="36" applyNumberFormat="1" applyFont="1" applyBorder="1"/>
    <xf numFmtId="171" fontId="40" fillId="0" borderId="0" xfId="37" applyNumberFormat="1" applyFont="1" applyBorder="1" applyAlignment="1">
      <alignment horizontal="center" vertical="center"/>
    </xf>
    <xf numFmtId="171" fontId="31" fillId="0" borderId="0" xfId="37" applyNumberFormat="1" applyFont="1" applyBorder="1"/>
    <xf numFmtId="0" fontId="40" fillId="0" borderId="0" xfId="25" applyFont="1" applyBorder="1" applyAlignment="1">
      <alignment horizontal="left" vertical="top" wrapText="1"/>
    </xf>
    <xf numFmtId="3" fontId="40" fillId="0" borderId="0" xfId="38" applyNumberFormat="1" applyFont="1" applyFill="1" applyBorder="1" applyAlignment="1">
      <alignment horizontal="center" vertical="center"/>
    </xf>
    <xf numFmtId="171" fontId="40" fillId="0" borderId="0" xfId="39" applyNumberFormat="1" applyFont="1" applyBorder="1" applyAlignment="1">
      <alignment horizontal="center" vertical="center"/>
    </xf>
    <xf numFmtId="171" fontId="40" fillId="0" borderId="0" xfId="41" applyNumberFormat="1" applyFont="1" applyBorder="1" applyAlignment="1">
      <alignment horizontal="center" vertical="center"/>
    </xf>
    <xf numFmtId="171" fontId="40" fillId="0" borderId="0" xfId="39" applyNumberFormat="1" applyFont="1" applyFill="1" applyBorder="1" applyAlignment="1">
      <alignment horizontal="center" vertical="center"/>
    </xf>
    <xf numFmtId="3" fontId="40" fillId="0" borderId="0" xfId="25" applyNumberFormat="1" applyFont="1" applyBorder="1" applyAlignment="1">
      <alignment horizontal="center" vertical="center"/>
    </xf>
    <xf numFmtId="3" fontId="40" fillId="0" borderId="0" xfId="42" applyNumberFormat="1" applyFont="1" applyBorder="1" applyAlignment="1">
      <alignment horizontal="center" wrapText="1"/>
    </xf>
    <xf numFmtId="171" fontId="40" fillId="0" borderId="0" xfId="42" applyNumberFormat="1" applyFont="1" applyBorder="1" applyAlignment="1">
      <alignment horizontal="center" wrapText="1"/>
    </xf>
    <xf numFmtId="3" fontId="40" fillId="0" borderId="0" xfId="42" applyNumberFormat="1" applyFont="1" applyBorder="1" applyAlignment="1">
      <alignment horizontal="center" vertical="center"/>
    </xf>
    <xf numFmtId="171" fontId="40" fillId="0" borderId="0" xfId="42" applyNumberFormat="1" applyFont="1" applyBorder="1" applyAlignment="1">
      <alignment horizontal="center" vertical="center"/>
    </xf>
    <xf numFmtId="0" fontId="0" fillId="0" borderId="0" xfId="0" applyFill="1" applyProtection="1"/>
    <xf numFmtId="0" fontId="57" fillId="0" borderId="0" xfId="0" applyFont="1" applyFill="1" applyProtection="1"/>
    <xf numFmtId="3" fontId="31" fillId="0" borderId="0" xfId="11" applyNumberFormat="1" applyFont="1" applyFill="1" applyAlignment="1">
      <alignment horizontal="center"/>
    </xf>
    <xf numFmtId="3" fontId="31" fillId="0" borderId="0" xfId="0" quotePrefix="1" applyNumberFormat="1" applyFont="1" applyAlignment="1">
      <alignment horizontal="center"/>
    </xf>
    <xf numFmtId="165" fontId="31" fillId="0" borderId="0" xfId="0" quotePrefix="1" applyNumberFormat="1" applyFont="1" applyAlignment="1">
      <alignment horizontal="center"/>
    </xf>
    <xf numFmtId="0" fontId="0" fillId="0" borderId="0" xfId="0" applyFill="1" applyAlignment="1">
      <alignment horizontal="left" vertical="center"/>
    </xf>
    <xf numFmtId="0" fontId="0" fillId="0" borderId="0" xfId="0" applyFill="1" applyAlignment="1">
      <alignment horizontal="center" vertical="center"/>
    </xf>
    <xf numFmtId="164" fontId="0" fillId="0" borderId="0" xfId="0" applyNumberFormat="1" applyFill="1" applyAlignment="1">
      <alignment horizontal="center" vertical="center"/>
    </xf>
    <xf numFmtId="1" fontId="0" fillId="0" borderId="0" xfId="0" applyNumberFormat="1" applyFill="1" applyAlignment="1">
      <alignment horizontal="center" vertical="center"/>
    </xf>
    <xf numFmtId="49" fontId="31" fillId="0" borderId="0" xfId="0" applyNumberFormat="1" applyFont="1" applyFill="1" applyBorder="1" applyAlignment="1">
      <alignment horizontal="center"/>
    </xf>
    <xf numFmtId="0" fontId="31" fillId="0" borderId="0" xfId="0" applyFont="1" applyFill="1" applyBorder="1" applyAlignment="1">
      <alignment horizontal="center"/>
    </xf>
    <xf numFmtId="164" fontId="31" fillId="0" borderId="0" xfId="0" quotePrefix="1" applyNumberFormat="1" applyFont="1" applyFill="1" applyAlignment="1">
      <alignment horizontal="center"/>
    </xf>
    <xf numFmtId="0" fontId="31" fillId="0" borderId="3" xfId="0" applyFont="1" applyFill="1" applyBorder="1" applyAlignment="1">
      <alignment wrapText="1"/>
    </xf>
    <xf numFmtId="0" fontId="31" fillId="0" borderId="0" xfId="0" applyFont="1" applyFill="1" applyBorder="1"/>
    <xf numFmtId="0" fontId="31" fillId="0" borderId="0" xfId="10" applyFont="1" applyFill="1" applyAlignment="1">
      <alignment horizontal="left"/>
    </xf>
    <xf numFmtId="3" fontId="44" fillId="0" borderId="0" xfId="47" applyNumberFormat="1" applyFont="1" applyAlignment="1">
      <alignment horizontal="center"/>
    </xf>
    <xf numFmtId="0" fontId="19" fillId="0" borderId="0" xfId="47"/>
    <xf numFmtId="0" fontId="19" fillId="0" borderId="0" xfId="47" applyAlignment="1">
      <alignment horizontal="left"/>
    </xf>
    <xf numFmtId="3" fontId="19" fillId="0" borderId="0" xfId="47" applyNumberFormat="1"/>
    <xf numFmtId="0" fontId="31" fillId="0" borderId="0" xfId="0" applyFont="1" applyFill="1" applyAlignment="1">
      <alignment horizontal="left"/>
    </xf>
    <xf numFmtId="164" fontId="31" fillId="0" borderId="3" xfId="0" applyNumberFormat="1" applyFont="1" applyBorder="1" applyAlignment="1">
      <alignment horizontal="center"/>
    </xf>
    <xf numFmtId="0" fontId="32" fillId="0" borderId="3" xfId="0" applyFont="1" applyBorder="1" applyAlignment="1">
      <alignment horizontal="center"/>
    </xf>
    <xf numFmtId="165" fontId="31" fillId="0" borderId="0" xfId="0" quotePrefix="1" applyNumberFormat="1" applyFont="1" applyFill="1" applyAlignment="1">
      <alignment horizontal="center"/>
    </xf>
    <xf numFmtId="0" fontId="31" fillId="0" borderId="0" xfId="0" applyFont="1"/>
    <xf numFmtId="0" fontId="0" fillId="0" borderId="0" xfId="0" applyAlignment="1">
      <alignment horizontal="left"/>
    </xf>
    <xf numFmtId="1" fontId="31" fillId="0" borderId="3" xfId="10" applyNumberFormat="1" applyFont="1" applyBorder="1" applyAlignment="1">
      <alignment horizontal="left"/>
    </xf>
    <xf numFmtId="0" fontId="31" fillId="0" borderId="3" xfId="10" applyFill="1" applyBorder="1" applyAlignment="1">
      <alignment horizontal="center"/>
    </xf>
    <xf numFmtId="0" fontId="34" fillId="0" borderId="3" xfId="0" applyFont="1" applyBorder="1" applyAlignment="1">
      <alignment wrapText="1"/>
    </xf>
    <xf numFmtId="3" fontId="34" fillId="0" borderId="3" xfId="0" applyNumberFormat="1" applyFont="1" applyBorder="1" applyAlignment="1">
      <alignment wrapText="1"/>
    </xf>
    <xf numFmtId="0" fontId="34" fillId="0" borderId="3" xfId="0" applyFont="1" applyBorder="1" applyAlignment="1">
      <alignment horizontal="left" wrapText="1"/>
    </xf>
    <xf numFmtId="9" fontId="31" fillId="0" borderId="3" xfId="11" applyFont="1" applyFill="1" applyBorder="1"/>
    <xf numFmtId="0" fontId="31" fillId="0" borderId="3" xfId="0" applyFont="1" applyFill="1" applyBorder="1"/>
    <xf numFmtId="0" fontId="34" fillId="0" borderId="3" xfId="0" applyFont="1" applyBorder="1" applyAlignment="1">
      <alignment horizontal="left"/>
    </xf>
    <xf numFmtId="0" fontId="31" fillId="0" borderId="0" xfId="0" applyFont="1" applyAlignment="1">
      <alignment horizontal="center"/>
    </xf>
    <xf numFmtId="0" fontId="31" fillId="0" borderId="0" xfId="0" applyFont="1" applyFill="1" applyAlignment="1">
      <alignment horizontal="center" wrapText="1"/>
    </xf>
    <xf numFmtId="0" fontId="31" fillId="0" borderId="0" xfId="0" applyFont="1" applyFill="1" applyAlignment="1">
      <alignment horizontal="left" wrapText="1"/>
    </xf>
    <xf numFmtId="0" fontId="31" fillId="0" borderId="0" xfId="0" applyFont="1" applyBorder="1" applyAlignment="1">
      <alignment horizontal="center" wrapText="1"/>
    </xf>
    <xf numFmtId="0" fontId="31" fillId="0" borderId="0" xfId="0" applyFont="1" applyFill="1" applyAlignment="1">
      <alignment horizontal="center"/>
    </xf>
    <xf numFmtId="49" fontId="31" fillId="0" borderId="0" xfId="0" applyNumberFormat="1" applyFont="1" applyAlignment="1">
      <alignment horizontal="center"/>
    </xf>
    <xf numFmtId="0" fontId="31" fillId="0" borderId="0" xfId="0" applyFont="1"/>
    <xf numFmtId="0" fontId="0" fillId="0" borderId="0" xfId="0"/>
    <xf numFmtId="0" fontId="0" fillId="0" borderId="0" xfId="0" applyAlignment="1">
      <alignment horizontal="left"/>
    </xf>
    <xf numFmtId="0" fontId="31" fillId="0" borderId="5" xfId="0" applyFont="1" applyBorder="1"/>
    <xf numFmtId="0" fontId="31" fillId="0" borderId="5" xfId="0" applyFont="1" applyBorder="1" applyAlignment="1">
      <alignment horizontal="center"/>
    </xf>
    <xf numFmtId="0" fontId="31" fillId="0" borderId="0" xfId="0" applyFont="1" applyFill="1" applyAlignment="1">
      <alignment horizontal="left"/>
    </xf>
    <xf numFmtId="0" fontId="31" fillId="0" borderId="0" xfId="0" applyFont="1" applyFill="1" applyAlignment="1">
      <alignment horizontal="center" wrapText="1"/>
    </xf>
    <xf numFmtId="0" fontId="31" fillId="0" borderId="5" xfId="0" applyFont="1" applyFill="1" applyBorder="1" applyAlignment="1">
      <alignment horizontal="left"/>
    </xf>
    <xf numFmtId="0" fontId="31" fillId="0" borderId="6" xfId="0" applyFont="1" applyFill="1" applyBorder="1" applyAlignment="1">
      <alignment horizontal="left"/>
    </xf>
    <xf numFmtId="0" fontId="31" fillId="0" borderId="6" xfId="0" applyFont="1" applyFill="1" applyBorder="1" applyAlignment="1">
      <alignment horizontal="center"/>
    </xf>
    <xf numFmtId="0" fontId="31" fillId="0" borderId="0" xfId="0" applyFont="1" applyFill="1" applyBorder="1" applyAlignment="1">
      <alignment horizontal="left"/>
    </xf>
    <xf numFmtId="164" fontId="31" fillId="0" borderId="5" xfId="0" applyNumberFormat="1" applyFont="1" applyFill="1" applyBorder="1" applyAlignment="1">
      <alignment horizontal="center"/>
    </xf>
    <xf numFmtId="1" fontId="31" fillId="0" borderId="5" xfId="0" applyNumberFormat="1" applyFont="1" applyFill="1" applyBorder="1" applyAlignment="1">
      <alignment horizontal="center"/>
    </xf>
    <xf numFmtId="0" fontId="31" fillId="0" borderId="5" xfId="0" applyFont="1" applyFill="1" applyBorder="1"/>
    <xf numFmtId="0" fontId="31" fillId="0" borderId="6" xfId="0" applyFont="1" applyFill="1" applyBorder="1" applyAlignment="1">
      <alignment horizontal="left" wrapText="1"/>
    </xf>
    <xf numFmtId="0" fontId="31" fillId="0" borderId="6" xfId="0" applyFont="1" applyFill="1" applyBorder="1" applyAlignment="1">
      <alignment horizontal="center" wrapText="1"/>
    </xf>
    <xf numFmtId="0" fontId="31" fillId="0" borderId="5" xfId="0" applyFont="1" applyFill="1" applyBorder="1" applyAlignment="1">
      <alignment horizontal="left" vertical="center" wrapText="1"/>
    </xf>
    <xf numFmtId="0" fontId="31" fillId="0" borderId="5" xfId="0" applyFont="1" applyFill="1" applyBorder="1" applyAlignment="1">
      <alignment horizontal="center" vertical="center" wrapText="1"/>
    </xf>
    <xf numFmtId="1" fontId="31" fillId="0" borderId="5" xfId="0" applyNumberFormat="1" applyFont="1" applyFill="1" applyBorder="1" applyAlignment="1">
      <alignment horizontal="center" vertical="center" wrapText="1"/>
    </xf>
    <xf numFmtId="0" fontId="32" fillId="0" borderId="5" xfId="0" applyFont="1" applyBorder="1" applyAlignment="1">
      <alignment horizontal="center" vertical="center" wrapText="1"/>
    </xf>
    <xf numFmtId="9" fontId="31" fillId="0" borderId="5" xfId="0" applyNumberFormat="1" applyFont="1" applyBorder="1" applyAlignment="1">
      <alignment horizontal="center" vertical="center" wrapText="1"/>
    </xf>
    <xf numFmtId="164" fontId="32" fillId="0" borderId="0" xfId="0" applyNumberFormat="1" applyFont="1" applyAlignment="1">
      <alignment horizontal="center" vertical="center"/>
    </xf>
    <xf numFmtId="164" fontId="32" fillId="0" borderId="0" xfId="0" applyNumberFormat="1" applyFont="1" applyAlignment="1">
      <alignment horizontal="center" vertical="center" wrapText="1"/>
    </xf>
    <xf numFmtId="164" fontId="31" fillId="0" borderId="0" xfId="0" applyNumberFormat="1" applyFont="1" applyAlignment="1">
      <alignment horizontal="center" vertical="center"/>
    </xf>
    <xf numFmtId="164" fontId="31" fillId="0" borderId="0" xfId="0" applyNumberFormat="1" applyFont="1" applyAlignment="1">
      <alignment horizontal="center" vertical="center" wrapText="1"/>
    </xf>
    <xf numFmtId="0" fontId="0" fillId="0" borderId="5" xfId="0" applyBorder="1" applyAlignment="1">
      <alignment horizontal="left"/>
    </xf>
    <xf numFmtId="0" fontId="40" fillId="0" borderId="5" xfId="0" applyFont="1" applyBorder="1"/>
    <xf numFmtId="0" fontId="40" fillId="0" borderId="5" xfId="0" applyFont="1" applyBorder="1" applyAlignment="1">
      <alignment horizontal="center"/>
    </xf>
    <xf numFmtId="1" fontId="31" fillId="0" borderId="5" xfId="10" applyNumberFormat="1" applyFont="1" applyFill="1" applyBorder="1" applyAlignment="1">
      <alignment horizontal="center"/>
    </xf>
    <xf numFmtId="1" fontId="31" fillId="0" borderId="5" xfId="0" applyNumberFormat="1" applyFont="1" applyBorder="1" applyAlignment="1">
      <alignment horizontal="center"/>
    </xf>
    <xf numFmtId="0" fontId="0" fillId="0" borderId="0" xfId="0" applyBorder="1" applyAlignment="1"/>
    <xf numFmtId="1" fontId="31" fillId="0" borderId="0" xfId="10" applyNumberFormat="1" applyFont="1" applyFill="1" applyBorder="1" applyAlignment="1">
      <alignment horizontal="center"/>
    </xf>
    <xf numFmtId="3" fontId="31" fillId="0" borderId="5" xfId="0" applyNumberFormat="1" applyFont="1" applyBorder="1" applyAlignment="1">
      <alignment horizontal="center"/>
    </xf>
    <xf numFmtId="0" fontId="31" fillId="0" borderId="6" xfId="0" applyFont="1" applyBorder="1" applyAlignment="1">
      <alignment horizontal="center"/>
    </xf>
    <xf numFmtId="1" fontId="0" fillId="0" borderId="5" xfId="0" applyNumberFormat="1" applyBorder="1" applyAlignment="1">
      <alignment horizontal="center"/>
    </xf>
    <xf numFmtId="0" fontId="31" fillId="0" borderId="6" xfId="0" applyFont="1" applyBorder="1" applyAlignment="1">
      <alignment horizontal="left"/>
    </xf>
    <xf numFmtId="0" fontId="31" fillId="0" borderId="5" xfId="0" applyFont="1" applyBorder="1" applyAlignment="1">
      <alignment horizontal="center" wrapText="1"/>
    </xf>
    <xf numFmtId="0" fontId="31" fillId="0" borderId="6" xfId="0" applyFont="1" applyBorder="1" applyAlignment="1">
      <alignment horizontal="center" wrapText="1"/>
    </xf>
    <xf numFmtId="0" fontId="31" fillId="0" borderId="5" xfId="10" applyFont="1" applyFill="1" applyBorder="1" applyAlignment="1">
      <alignment horizontal="center"/>
    </xf>
    <xf numFmtId="9" fontId="31" fillId="0" borderId="5" xfId="11" applyFont="1" applyFill="1" applyBorder="1" applyAlignment="1">
      <alignment horizontal="center"/>
    </xf>
    <xf numFmtId="0" fontId="31" fillId="0" borderId="5" xfId="10" applyFont="1" applyBorder="1" applyAlignment="1">
      <alignment horizontal="center"/>
    </xf>
    <xf numFmtId="9" fontId="31" fillId="0" borderId="5" xfId="11" applyFont="1" applyBorder="1" applyAlignment="1">
      <alignment horizontal="center"/>
    </xf>
    <xf numFmtId="0" fontId="31" fillId="0" borderId="0" xfId="10" applyFont="1" applyBorder="1" applyAlignment="1">
      <alignment horizontal="center"/>
    </xf>
    <xf numFmtId="9" fontId="31" fillId="0" borderId="0" xfId="11" applyFont="1" applyBorder="1" applyAlignment="1">
      <alignment horizontal="center"/>
    </xf>
    <xf numFmtId="0" fontId="31" fillId="0" borderId="5" xfId="10" applyFont="1" applyBorder="1" applyAlignment="1">
      <alignment horizontal="center" wrapText="1"/>
    </xf>
    <xf numFmtId="0" fontId="31" fillId="0" borderId="0" xfId="10" applyFont="1" applyBorder="1" applyAlignment="1">
      <alignment horizontal="left" wrapText="1"/>
    </xf>
    <xf numFmtId="0" fontId="31" fillId="0" borderId="0" xfId="10" applyFont="1" applyBorder="1" applyAlignment="1">
      <alignment horizontal="center" wrapText="1"/>
    </xf>
    <xf numFmtId="3" fontId="31" fillId="0" borderId="5" xfId="0" applyNumberFormat="1" applyFont="1" applyBorder="1" applyAlignment="1">
      <alignment horizontal="center" wrapText="1"/>
    </xf>
    <xf numFmtId="164" fontId="31" fillId="0" borderId="5" xfId="0" applyNumberFormat="1" applyFont="1" applyBorder="1" applyAlignment="1">
      <alignment horizontal="center" wrapText="1"/>
    </xf>
    <xf numFmtId="49" fontId="31" fillId="0" borderId="5" xfId="0" applyNumberFormat="1" applyFont="1" applyBorder="1" applyAlignment="1">
      <alignment horizontal="center" wrapText="1"/>
    </xf>
    <xf numFmtId="49" fontId="0" fillId="0" borderId="5" xfId="0" applyNumberFormat="1" applyBorder="1" applyAlignment="1">
      <alignment horizontal="center" wrapText="1"/>
    </xf>
    <xf numFmtId="49" fontId="0" fillId="0" borderId="3" xfId="0" applyNumberFormat="1" applyBorder="1" applyAlignment="1">
      <alignment horizontal="center"/>
    </xf>
    <xf numFmtId="3" fontId="31" fillId="0" borderId="0" xfId="0" quotePrefix="1" applyNumberFormat="1" applyFont="1" applyFill="1" applyBorder="1" applyAlignment="1">
      <alignment horizontal="center"/>
    </xf>
    <xf numFmtId="165" fontId="31" fillId="0" borderId="0" xfId="0" quotePrefix="1" applyNumberFormat="1" applyFont="1" applyFill="1" applyBorder="1" applyAlignment="1">
      <alignment horizontal="center"/>
    </xf>
    <xf numFmtId="1" fontId="0" fillId="0" borderId="5" xfId="0" applyNumberFormat="1" applyFill="1" applyBorder="1" applyAlignment="1">
      <alignment horizontal="center"/>
    </xf>
    <xf numFmtId="0" fontId="31" fillId="0" borderId="0" xfId="0" applyFont="1" applyFill="1" applyAlignment="1">
      <alignment horizontal="left"/>
    </xf>
    <xf numFmtId="0" fontId="31" fillId="0" borderId="0" xfId="0" applyFont="1" applyAlignment="1">
      <alignment horizontal="left"/>
    </xf>
    <xf numFmtId="0" fontId="31" fillId="0" borderId="0" xfId="0" applyFont="1" applyFill="1"/>
    <xf numFmtId="3" fontId="31" fillId="0" borderId="0" xfId="0" applyNumberFormat="1" applyFont="1" applyAlignment="1">
      <alignment horizontal="center"/>
    </xf>
    <xf numFmtId="0" fontId="31" fillId="0" borderId="6" xfId="0" applyFont="1" applyBorder="1" applyAlignment="1">
      <alignment wrapText="1"/>
    </xf>
    <xf numFmtId="0" fontId="31" fillId="0" borderId="5" xfId="0" applyFont="1" applyBorder="1" applyAlignment="1"/>
    <xf numFmtId="3" fontId="31" fillId="0" borderId="0" xfId="0" applyNumberFormat="1" applyFont="1" applyAlignment="1">
      <alignment horizontal="center"/>
    </xf>
    <xf numFmtId="164" fontId="32" fillId="0" borderId="0" xfId="0" applyNumberFormat="1" applyFont="1" applyAlignment="1">
      <alignment horizontal="center"/>
    </xf>
    <xf numFmtId="1" fontId="31" fillId="0" borderId="0" xfId="11" applyNumberFormat="1" applyFont="1" applyAlignment="1">
      <alignment horizontal="center" vertical="center"/>
    </xf>
    <xf numFmtId="3" fontId="31" fillId="0" borderId="0" xfId="10" applyNumberFormat="1" applyFont="1" applyFill="1" applyAlignment="1">
      <alignment horizontal="center" vertical="center"/>
    </xf>
    <xf numFmtId="1" fontId="31" fillId="0" borderId="0" xfId="11" applyNumberFormat="1" applyFont="1" applyFill="1" applyAlignment="1">
      <alignment horizontal="center" vertical="center"/>
    </xf>
    <xf numFmtId="3" fontId="44" fillId="0" borderId="0" xfId="47" applyNumberFormat="1" applyFont="1" applyAlignment="1">
      <alignment horizontal="center" vertical="center"/>
    </xf>
    <xf numFmtId="0" fontId="31" fillId="0" borderId="6" xfId="0" applyFont="1" applyBorder="1" applyAlignment="1">
      <alignment horizontal="center" vertical="center" wrapText="1"/>
    </xf>
    <xf numFmtId="49" fontId="31" fillId="0" borderId="0" xfId="0" applyNumberFormat="1" applyFont="1" applyAlignment="1">
      <alignment horizontal="left"/>
    </xf>
    <xf numFmtId="49" fontId="31" fillId="0" borderId="0" xfId="10" applyNumberFormat="1" applyFont="1" applyAlignment="1">
      <alignment horizontal="left"/>
    </xf>
    <xf numFmtId="0" fontId="31" fillId="0" borderId="0" xfId="0" applyFont="1" applyAlignment="1">
      <alignment horizontal="center"/>
    </xf>
    <xf numFmtId="0" fontId="31" fillId="0" borderId="0" xfId="0" applyFont="1" applyFill="1"/>
    <xf numFmtId="0" fontId="0" fillId="0" borderId="0" xfId="0" applyAlignment="1">
      <alignment horizontal="left"/>
    </xf>
    <xf numFmtId="0" fontId="0" fillId="0" borderId="0" xfId="0" applyAlignment="1">
      <alignment horizontal="center"/>
    </xf>
    <xf numFmtId="0" fontId="31" fillId="0" borderId="0" xfId="0" applyFont="1" applyFill="1" applyAlignment="1">
      <alignment horizontal="center"/>
    </xf>
    <xf numFmtId="1" fontId="44" fillId="0" borderId="0" xfId="33" applyNumberFormat="1" applyFont="1" applyAlignment="1">
      <alignment horizontal="center"/>
    </xf>
    <xf numFmtId="1" fontId="72" fillId="0" borderId="0" xfId="27" applyNumberFormat="1" applyFont="1" applyFill="1" applyAlignment="1" applyProtection="1">
      <alignment horizontal="center"/>
    </xf>
    <xf numFmtId="0" fontId="31" fillId="0" borderId="5" xfId="10" applyFont="1" applyBorder="1" applyAlignment="1">
      <alignment horizontal="left"/>
    </xf>
    <xf numFmtId="0" fontId="73" fillId="0" borderId="0" xfId="27" applyFont="1" applyFill="1" applyAlignment="1" applyProtection="1">
      <alignment horizontal="center"/>
    </xf>
    <xf numFmtId="1" fontId="31" fillId="0" borderId="0" xfId="0" applyNumberFormat="1" applyFont="1" applyFill="1" applyAlignment="1" applyProtection="1">
      <alignment horizontal="center"/>
    </xf>
    <xf numFmtId="0" fontId="0" fillId="0" borderId="0" xfId="0" applyAlignment="1">
      <alignment wrapText="1"/>
    </xf>
    <xf numFmtId="0" fontId="31" fillId="0" borderId="3" xfId="0" applyFont="1" applyBorder="1" applyAlignment="1">
      <alignment horizontal="center"/>
    </xf>
    <xf numFmtId="0" fontId="31" fillId="0" borderId="0" xfId="0" applyFont="1" applyAlignment="1">
      <alignment horizontal="center"/>
    </xf>
    <xf numFmtId="0" fontId="31" fillId="0" borderId="0" xfId="0" applyFont="1" applyFill="1" applyAlignment="1">
      <alignment wrapText="1"/>
    </xf>
    <xf numFmtId="0" fontId="31" fillId="0" borderId="0" xfId="0" applyFont="1" applyFill="1" applyAlignment="1">
      <alignment horizontal="left"/>
    </xf>
    <xf numFmtId="0" fontId="31" fillId="0" borderId="0" xfId="0" applyFont="1" applyFill="1" applyAlignment="1">
      <alignment horizontal="center" wrapText="1"/>
    </xf>
    <xf numFmtId="0" fontId="31" fillId="0" borderId="0" xfId="0" applyFont="1" applyAlignment="1">
      <alignment wrapText="1"/>
    </xf>
    <xf numFmtId="0" fontId="31" fillId="0" borderId="0" xfId="0" applyFont="1" applyAlignment="1">
      <alignment horizontal="left"/>
    </xf>
    <xf numFmtId="0" fontId="31" fillId="0" borderId="0" xfId="0" applyFont="1" applyAlignment="1">
      <alignment horizontal="center" wrapText="1"/>
    </xf>
    <xf numFmtId="0" fontId="31" fillId="0" borderId="0" xfId="0" applyFont="1" applyBorder="1" applyAlignment="1">
      <alignment horizontal="left" wrapText="1"/>
    </xf>
    <xf numFmtId="0" fontId="0" fillId="0" borderId="0" xfId="0" applyFont="1" applyBorder="1" applyAlignment="1">
      <alignment horizontal="left" wrapText="1"/>
    </xf>
    <xf numFmtId="0" fontId="31" fillId="0" borderId="3" xfId="0" applyFont="1" applyBorder="1" applyAlignment="1">
      <alignment horizontal="center" wrapText="1"/>
    </xf>
    <xf numFmtId="0" fontId="0" fillId="0" borderId="3" xfId="0" applyBorder="1" applyAlignment="1">
      <alignment horizontal="center"/>
    </xf>
    <xf numFmtId="0" fontId="40" fillId="0" borderId="0" xfId="0" applyFont="1" applyBorder="1" applyAlignment="1">
      <alignment horizontal="left" wrapText="1"/>
    </xf>
    <xf numFmtId="0" fontId="44" fillId="0" borderId="0" xfId="0" applyFont="1" applyBorder="1" applyAlignment="1">
      <alignment horizontal="left" wrapText="1"/>
    </xf>
    <xf numFmtId="0" fontId="0" fillId="0" borderId="0" xfId="0" applyBorder="1" applyAlignment="1">
      <alignment horizontal="left" wrapText="1"/>
    </xf>
    <xf numFmtId="0" fontId="0" fillId="0" borderId="0" xfId="0" applyBorder="1" applyAlignment="1">
      <alignment horizontal="left"/>
    </xf>
    <xf numFmtId="0" fontId="44" fillId="0" borderId="0" xfId="0" applyFont="1" applyBorder="1" applyAlignment="1">
      <alignment horizontal="left"/>
    </xf>
    <xf numFmtId="0" fontId="31" fillId="0" borderId="0" xfId="10" applyFont="1" applyFill="1" applyAlignment="1">
      <alignment wrapText="1"/>
    </xf>
    <xf numFmtId="0" fontId="31" fillId="0" borderId="0" xfId="0" applyFont="1" applyAlignment="1">
      <alignment vertical="top" wrapText="1"/>
    </xf>
    <xf numFmtId="0" fontId="32" fillId="0" borderId="0" xfId="0" applyFont="1" applyAlignment="1">
      <alignment wrapText="1"/>
    </xf>
    <xf numFmtId="0" fontId="31" fillId="0" borderId="3" xfId="0" applyFont="1" applyBorder="1" applyAlignment="1">
      <alignment horizontal="left"/>
    </xf>
    <xf numFmtId="0" fontId="31" fillId="0" borderId="0" xfId="0" applyFont="1" applyAlignment="1">
      <alignment vertical="top"/>
    </xf>
    <xf numFmtId="49" fontId="31" fillId="0" borderId="3" xfId="0" applyNumberFormat="1" applyFont="1" applyBorder="1" applyAlignment="1">
      <alignment horizontal="center" wrapText="1"/>
    </xf>
    <xf numFmtId="0" fontId="31" fillId="0" borderId="0" xfId="0" applyFont="1" applyFill="1" applyAlignment="1">
      <alignment vertical="top" wrapText="1"/>
    </xf>
    <xf numFmtId="0" fontId="31" fillId="0" borderId="0" xfId="0" applyFont="1" applyFill="1"/>
    <xf numFmtId="0" fontId="31" fillId="0" borderId="0" xfId="10" applyFont="1" applyAlignment="1">
      <alignment wrapText="1"/>
    </xf>
    <xf numFmtId="0" fontId="0" fillId="0" borderId="0" xfId="0" applyAlignment="1">
      <alignment horizontal="left"/>
    </xf>
    <xf numFmtId="0" fontId="0" fillId="0" borderId="0" xfId="0" applyAlignment="1">
      <alignment horizontal="center"/>
    </xf>
    <xf numFmtId="0" fontId="0" fillId="0" borderId="3" xfId="0" applyBorder="1" applyAlignment="1">
      <alignment horizontal="center" wrapText="1"/>
    </xf>
    <xf numFmtId="0" fontId="31" fillId="0" borderId="0" xfId="0" applyFont="1" applyFill="1" applyAlignment="1">
      <alignment horizontal="center"/>
    </xf>
    <xf numFmtId="0" fontId="18" fillId="0" borderId="0" xfId="48"/>
    <xf numFmtId="0" fontId="43" fillId="0" borderId="0" xfId="48" applyFont="1" applyBorder="1"/>
    <xf numFmtId="0" fontId="18" fillId="0" borderId="0" xfId="48" applyBorder="1"/>
    <xf numFmtId="0" fontId="18" fillId="0" borderId="0" xfId="48" applyBorder="1" applyAlignment="1">
      <alignment wrapText="1"/>
    </xf>
    <xf numFmtId="0" fontId="43" fillId="0" borderId="0" xfId="48" applyFont="1" applyBorder="1" applyAlignment="1">
      <alignment horizontal="right" wrapText="1"/>
    </xf>
    <xf numFmtId="0" fontId="43" fillId="0" borderId="0" xfId="48" applyFont="1" applyBorder="1" applyAlignment="1">
      <alignment wrapText="1"/>
    </xf>
    <xf numFmtId="49" fontId="43" fillId="0" borderId="0" xfId="48" applyNumberFormat="1" applyFont="1" applyBorder="1" applyAlignment="1">
      <alignment horizontal="right" vertical="top" wrapText="1"/>
    </xf>
    <xf numFmtId="0" fontId="43" fillId="0" borderId="0" xfId="48" applyFont="1" applyBorder="1" applyAlignment="1">
      <alignment horizontal="right" vertical="top" wrapText="1"/>
    </xf>
    <xf numFmtId="0" fontId="74" fillId="0" borderId="0" xfId="49" applyBorder="1" applyAlignment="1">
      <alignment wrapText="1"/>
    </xf>
    <xf numFmtId="0" fontId="43" fillId="0" borderId="0" xfId="48" applyFont="1" applyFill="1" applyBorder="1" applyAlignment="1">
      <alignment horizontal="right" vertical="top" wrapText="1"/>
    </xf>
    <xf numFmtId="0" fontId="18" fillId="0" borderId="0" xfId="48" applyFill="1" applyBorder="1" applyAlignment="1">
      <alignment wrapText="1"/>
    </xf>
    <xf numFmtId="0" fontId="43" fillId="0" borderId="0" xfId="48" applyFont="1" applyBorder="1" applyAlignment="1">
      <alignment horizontal="right" vertical="center" wrapText="1"/>
    </xf>
    <xf numFmtId="0" fontId="18" fillId="0" borderId="0" xfId="48" applyBorder="1" applyAlignment="1">
      <alignment vertical="center" wrapText="1"/>
    </xf>
    <xf numFmtId="49" fontId="18" fillId="0" borderId="0" xfId="48" applyNumberFormat="1" applyBorder="1" applyAlignment="1">
      <alignment wrapText="1"/>
    </xf>
    <xf numFmtId="0" fontId="18" fillId="0" borderId="0" xfId="48" applyBorder="1" applyAlignment="1">
      <alignment horizontal="right" wrapText="1"/>
    </xf>
    <xf numFmtId="0" fontId="18" fillId="0" borderId="0" xfId="48" applyAlignment="1">
      <alignment wrapText="1"/>
    </xf>
    <xf numFmtId="0" fontId="18" fillId="0" borderId="0" xfId="48" applyFont="1" applyBorder="1" applyAlignment="1">
      <alignment wrapText="1"/>
    </xf>
    <xf numFmtId="0" fontId="31" fillId="0" borderId="0" xfId="0" applyFont="1" applyAlignment="1"/>
    <xf numFmtId="0" fontId="0" fillId="0" borderId="3" xfId="0" applyBorder="1" applyAlignment="1">
      <alignment horizontal="center"/>
    </xf>
    <xf numFmtId="0" fontId="0" fillId="0" borderId="0" xfId="0" applyAlignment="1">
      <alignment wrapText="1"/>
    </xf>
    <xf numFmtId="0" fontId="31" fillId="0" borderId="0" xfId="10" applyAlignment="1">
      <alignment wrapText="1"/>
    </xf>
    <xf numFmtId="0" fontId="31" fillId="0" borderId="0" xfId="10" applyAlignment="1">
      <alignment horizontal="left" wrapText="1"/>
    </xf>
    <xf numFmtId="0" fontId="40" fillId="0" borderId="3" xfId="0" applyFont="1" applyBorder="1" applyAlignment="1">
      <alignment horizontal="left"/>
    </xf>
    <xf numFmtId="164" fontId="40" fillId="0" borderId="3" xfId="0" applyNumberFormat="1" applyFont="1" applyBorder="1" applyAlignment="1">
      <alignment horizontal="center"/>
    </xf>
    <xf numFmtId="0" fontId="31" fillId="0" borderId="3" xfId="0" applyFont="1" applyBorder="1" applyAlignment="1">
      <alignment horizontal="left" wrapText="1"/>
    </xf>
    <xf numFmtId="3" fontId="31" fillId="0" borderId="3" xfId="0" applyNumberFormat="1" applyFont="1" applyBorder="1" applyAlignment="1">
      <alignment horizontal="center" wrapText="1"/>
    </xf>
    <xf numFmtId="164" fontId="31" fillId="0" borderId="3" xfId="0" applyNumberFormat="1" applyFont="1" applyBorder="1" applyAlignment="1">
      <alignment horizontal="center" wrapText="1"/>
    </xf>
    <xf numFmtId="49" fontId="0" fillId="0" borderId="3" xfId="0" applyNumberFormat="1" applyBorder="1" applyAlignment="1">
      <alignment horizontal="center" wrapText="1"/>
    </xf>
    <xf numFmtId="0" fontId="17" fillId="0" borderId="0" xfId="48" applyFont="1" applyBorder="1" applyAlignment="1">
      <alignment wrapText="1"/>
    </xf>
    <xf numFmtId="49" fontId="17" fillId="0" borderId="0" xfId="48" applyNumberFormat="1" applyFont="1" applyBorder="1" applyAlignment="1">
      <alignment horizontal="left" vertical="top" wrapText="1"/>
    </xf>
    <xf numFmtId="49" fontId="17" fillId="0" borderId="0" xfId="48" applyNumberFormat="1" applyFont="1" applyBorder="1" applyAlignment="1">
      <alignment horizontal="left" wrapText="1"/>
    </xf>
    <xf numFmtId="1" fontId="43" fillId="0" borderId="0" xfId="48" applyNumberFormat="1" applyFont="1" applyBorder="1" applyAlignment="1">
      <alignment horizontal="right" vertical="top" wrapText="1"/>
    </xf>
    <xf numFmtId="0" fontId="31" fillId="0" borderId="5" xfId="0" applyFont="1" applyBorder="1" applyAlignment="1">
      <alignment horizontal="left"/>
    </xf>
    <xf numFmtId="0" fontId="31" fillId="0" borderId="5" xfId="10" applyFont="1" applyFill="1" applyBorder="1" applyAlignment="1">
      <alignment horizontal="left"/>
    </xf>
    <xf numFmtId="0" fontId="40" fillId="0" borderId="0" xfId="0" applyFont="1" applyBorder="1" applyAlignment="1">
      <alignment wrapText="1"/>
    </xf>
    <xf numFmtId="0" fontId="44" fillId="0" borderId="5" xfId="33" applyFont="1" applyBorder="1" applyAlignment="1">
      <alignment horizontal="center" wrapText="1"/>
    </xf>
    <xf numFmtId="0" fontId="35" fillId="0" borderId="6" xfId="0" applyFont="1" applyBorder="1" applyAlignment="1">
      <alignment horizontal="left"/>
    </xf>
    <xf numFmtId="0" fontId="33" fillId="0" borderId="6" xfId="0" applyFont="1" applyBorder="1" applyAlignment="1">
      <alignment horizontal="center"/>
    </xf>
    <xf numFmtId="0" fontId="74" fillId="0" borderId="0" xfId="49" applyAlignment="1">
      <alignment wrapText="1"/>
    </xf>
    <xf numFmtId="0" fontId="31" fillId="0" borderId="0" xfId="0" applyFont="1" applyAlignment="1"/>
    <xf numFmtId="0" fontId="31" fillId="0" borderId="0" xfId="0" applyFont="1" applyAlignment="1">
      <alignment horizontal="center"/>
    </xf>
    <xf numFmtId="0" fontId="31" fillId="0" borderId="0" xfId="0" applyFont="1" applyFill="1" applyAlignment="1">
      <alignment horizontal="center"/>
    </xf>
    <xf numFmtId="169" fontId="40" fillId="0" borderId="0" xfId="9" applyNumberFormat="1" applyFont="1" applyFill="1" applyBorder="1" applyAlignment="1">
      <alignment horizontal="center" vertical="center"/>
    </xf>
    <xf numFmtId="9" fontId="32" fillId="0" borderId="5" xfId="0" applyNumberFormat="1" applyFont="1" applyBorder="1" applyAlignment="1">
      <alignment horizontal="center" vertical="center" wrapText="1"/>
    </xf>
    <xf numFmtId="0" fontId="31" fillId="0" borderId="5" xfId="0" applyFont="1" applyBorder="1" applyAlignment="1">
      <alignment horizontal="center" vertical="center" wrapText="1"/>
    </xf>
    <xf numFmtId="164" fontId="32" fillId="0" borderId="0" xfId="0" applyNumberFormat="1" applyFont="1" applyBorder="1" applyAlignment="1">
      <alignment horizontal="center" vertical="center"/>
    </xf>
    <xf numFmtId="164" fontId="31" fillId="0" borderId="0" xfId="0" applyNumberFormat="1" applyFont="1" applyBorder="1" applyAlignment="1">
      <alignment horizontal="center" vertical="center"/>
    </xf>
    <xf numFmtId="164" fontId="31" fillId="0" borderId="0" xfId="0" applyNumberFormat="1" applyFont="1" applyBorder="1" applyAlignment="1">
      <alignment horizontal="center" vertical="center" wrapText="1"/>
    </xf>
    <xf numFmtId="9" fontId="31" fillId="0" borderId="0" xfId="0" applyNumberFormat="1" applyFont="1" applyAlignment="1">
      <alignment horizontal="center" wrapText="1"/>
    </xf>
    <xf numFmtId="9" fontId="32" fillId="0" borderId="0" xfId="0" applyNumberFormat="1" applyFont="1" applyAlignment="1">
      <alignment horizontal="center" wrapText="1"/>
    </xf>
    <xf numFmtId="0" fontId="32" fillId="0" borderId="0" xfId="0" applyFont="1" applyBorder="1" applyAlignment="1">
      <alignment horizontal="center" wrapText="1"/>
    </xf>
    <xf numFmtId="0" fontId="32" fillId="0" borderId="0" xfId="0" applyFont="1" applyAlignment="1">
      <alignment horizontal="center" wrapText="1"/>
    </xf>
    <xf numFmtId="0" fontId="31" fillId="0" borderId="5" xfId="0" applyFont="1" applyBorder="1" applyAlignment="1">
      <alignment horizontal="center" vertical="center"/>
    </xf>
    <xf numFmtId="0" fontId="32" fillId="0" borderId="5" xfId="0" applyFont="1" applyBorder="1" applyAlignment="1">
      <alignment horizontal="center" vertical="center"/>
    </xf>
    <xf numFmtId="1" fontId="0" fillId="0" borderId="0" xfId="0" applyNumberFormat="1" applyFill="1" applyBorder="1" applyAlignment="1">
      <alignment horizontal="center"/>
    </xf>
    <xf numFmtId="49" fontId="31" fillId="0" borderId="0" xfId="0" applyNumberFormat="1" applyFont="1" applyBorder="1"/>
    <xf numFmtId="49" fontId="31" fillId="0" borderId="5" xfId="0" applyNumberFormat="1" applyFont="1" applyBorder="1"/>
    <xf numFmtId="49" fontId="31" fillId="0" borderId="0" xfId="0" applyNumberFormat="1" applyFont="1" applyFill="1" applyBorder="1" applyAlignment="1">
      <alignment horizontal="left"/>
    </xf>
    <xf numFmtId="49" fontId="31" fillId="0" borderId="0" xfId="0" applyNumberFormat="1" applyFont="1" applyBorder="1" applyAlignment="1">
      <alignment horizontal="left"/>
    </xf>
    <xf numFmtId="49" fontId="31" fillId="0" borderId="5" xfId="0" applyNumberFormat="1" applyFont="1" applyBorder="1" applyAlignment="1">
      <alignment horizontal="left"/>
    </xf>
    <xf numFmtId="0" fontId="31" fillId="0" borderId="0" xfId="0" applyNumberFormat="1" applyFont="1" applyAlignment="1">
      <alignment horizontal="left"/>
    </xf>
    <xf numFmtId="0" fontId="31" fillId="0" borderId="3" xfId="0" applyFont="1" applyFill="1" applyBorder="1" applyAlignment="1">
      <alignment horizontal="center"/>
    </xf>
    <xf numFmtId="0" fontId="31" fillId="0" borderId="3" xfId="10" applyFont="1" applyFill="1" applyBorder="1" applyAlignment="1">
      <alignment horizontal="center" wrapText="1"/>
    </xf>
    <xf numFmtId="0" fontId="31" fillId="0" borderId="0" xfId="0" applyFont="1" applyFill="1" applyAlignment="1">
      <alignment horizontal="left"/>
    </xf>
    <xf numFmtId="0" fontId="0" fillId="0" borderId="0" xfId="0" applyAlignment="1">
      <alignment horizontal="left"/>
    </xf>
    <xf numFmtId="0" fontId="31" fillId="0" borderId="0" xfId="0" applyFont="1" applyAlignment="1">
      <alignment horizontal="center" wrapText="1"/>
    </xf>
    <xf numFmtId="0" fontId="31" fillId="0" borderId="5" xfId="0" applyFont="1" applyBorder="1" applyAlignment="1">
      <alignment horizontal="center"/>
    </xf>
    <xf numFmtId="0" fontId="31" fillId="0" borderId="5" xfId="0" applyFont="1" applyBorder="1" applyAlignment="1">
      <alignment horizontal="center" wrapText="1"/>
    </xf>
    <xf numFmtId="0" fontId="0" fillId="0" borderId="0" xfId="0" applyAlignment="1">
      <alignment horizontal="center"/>
    </xf>
    <xf numFmtId="0" fontId="31" fillId="0" borderId="0" xfId="0" applyFont="1" applyFill="1" applyAlignment="1">
      <alignment horizontal="center"/>
    </xf>
    <xf numFmtId="0" fontId="0" fillId="0" borderId="5" xfId="0" applyBorder="1" applyAlignment="1">
      <alignment horizontal="center"/>
    </xf>
    <xf numFmtId="171" fontId="40" fillId="0" borderId="0" xfId="35" applyNumberFormat="1" applyFont="1" applyFill="1" applyBorder="1" applyAlignment="1">
      <alignment horizontal="center" vertical="center"/>
    </xf>
    <xf numFmtId="1" fontId="40" fillId="0" borderId="0" xfId="0" applyNumberFormat="1" applyFont="1" applyFill="1" applyBorder="1" applyAlignment="1">
      <alignment horizontal="center" vertical="center"/>
    </xf>
    <xf numFmtId="172" fontId="40" fillId="0" borderId="0" xfId="35" applyNumberFormat="1" applyFont="1" applyFill="1" applyBorder="1" applyAlignment="1">
      <alignment horizontal="center" vertical="center"/>
    </xf>
    <xf numFmtId="164" fontId="0" fillId="0" borderId="0" xfId="0" applyNumberFormat="1" applyBorder="1" applyAlignment="1">
      <alignment horizontal="center"/>
    </xf>
    <xf numFmtId="0" fontId="0" fillId="0" borderId="0" xfId="0" applyFill="1" applyBorder="1" applyAlignment="1">
      <alignment horizontal="left"/>
    </xf>
    <xf numFmtId="0" fontId="0" fillId="0" borderId="0" xfId="0" applyFill="1" applyBorder="1" applyAlignment="1">
      <alignment horizontal="center"/>
    </xf>
    <xf numFmtId="1" fontId="31" fillId="0" borderId="6" xfId="0" applyNumberFormat="1" applyFont="1" applyFill="1" applyBorder="1" applyAlignment="1">
      <alignment horizontal="center"/>
    </xf>
    <xf numFmtId="1" fontId="31" fillId="0" borderId="6" xfId="10" applyNumberFormat="1" applyFont="1" applyFill="1" applyBorder="1" applyAlignment="1">
      <alignment horizontal="center"/>
    </xf>
    <xf numFmtId="0" fontId="76" fillId="0" borderId="0" xfId="50" applyFont="1" applyBorder="1" applyAlignment="1">
      <alignment horizontal="left"/>
    </xf>
    <xf numFmtId="0" fontId="76" fillId="0" borderId="0" xfId="50" applyFont="1" applyBorder="1" applyAlignment="1">
      <alignment horizontal="center"/>
    </xf>
    <xf numFmtId="0" fontId="76" fillId="0" borderId="0" xfId="50" applyFont="1" applyBorder="1"/>
    <xf numFmtId="0" fontId="52" fillId="0" borderId="0" xfId="50" applyFont="1" applyBorder="1" applyAlignment="1">
      <alignment horizontal="left" wrapText="1"/>
    </xf>
    <xf numFmtId="0" fontId="40" fillId="0" borderId="0" xfId="50" applyFont="1" applyBorder="1" applyAlignment="1">
      <alignment wrapText="1"/>
    </xf>
    <xf numFmtId="0" fontId="40" fillId="0" borderId="0" xfId="50" applyFont="1" applyFill="1" applyBorder="1" applyAlignment="1">
      <alignment horizontal="center" wrapText="1"/>
    </xf>
    <xf numFmtId="0" fontId="40" fillId="0" borderId="0" xfId="50" applyFont="1" applyBorder="1" applyAlignment="1">
      <alignment horizontal="center" wrapText="1"/>
    </xf>
    <xf numFmtId="0" fontId="40" fillId="0" borderId="3" xfId="25" applyFont="1" applyBorder="1" applyAlignment="1">
      <alignment horizontal="left" vertical="top" wrapText="1"/>
    </xf>
    <xf numFmtId="3" fontId="40" fillId="0" borderId="3" xfId="38" applyNumberFormat="1" applyFont="1" applyFill="1" applyBorder="1" applyAlignment="1">
      <alignment horizontal="center" vertical="center"/>
    </xf>
    <xf numFmtId="171" fontId="40" fillId="0" borderId="3" xfId="39" applyNumberFormat="1" applyFont="1" applyBorder="1" applyAlignment="1">
      <alignment horizontal="center" vertical="center"/>
    </xf>
    <xf numFmtId="171" fontId="52" fillId="0" borderId="3" xfId="39" applyNumberFormat="1" applyFont="1" applyBorder="1" applyAlignment="1">
      <alignment horizontal="center" vertical="center"/>
    </xf>
    <xf numFmtId="49" fontId="44" fillId="0" borderId="0" xfId="51" applyNumberFormat="1" applyFont="1" applyBorder="1"/>
    <xf numFmtId="166" fontId="40" fillId="0" borderId="0" xfId="51" applyNumberFormat="1" applyFont="1" applyBorder="1" applyAlignment="1">
      <alignment horizontal="center" vertical="center"/>
    </xf>
    <xf numFmtId="0" fontId="44" fillId="0" borderId="0" xfId="52" applyFont="1" applyBorder="1"/>
    <xf numFmtId="0" fontId="40" fillId="0" borderId="0" xfId="50" applyFont="1" applyBorder="1"/>
    <xf numFmtId="171" fontId="52" fillId="0" borderId="0" xfId="39" applyNumberFormat="1" applyFont="1" applyBorder="1" applyAlignment="1">
      <alignment horizontal="center" vertical="center"/>
    </xf>
    <xf numFmtId="0" fontId="44" fillId="0" borderId="0" xfId="52" applyFont="1" applyBorder="1" applyAlignment="1">
      <alignment horizontal="center"/>
    </xf>
    <xf numFmtId="172" fontId="40" fillId="0" borderId="0" xfId="53" applyNumberFormat="1" applyFont="1" applyFill="1" applyBorder="1" applyAlignment="1">
      <alignment horizontal="center" vertical="center"/>
    </xf>
    <xf numFmtId="0" fontId="44" fillId="0" borderId="0" xfId="50" applyFont="1" applyBorder="1" applyAlignment="1">
      <alignment horizontal="justify"/>
    </xf>
    <xf numFmtId="0" fontId="40" fillId="0" borderId="0" xfId="50" applyFont="1" applyBorder="1" applyAlignment="1">
      <alignment horizontal="center"/>
    </xf>
    <xf numFmtId="166" fontId="40" fillId="0" borderId="0" xfId="51" applyNumberFormat="1" applyFont="1" applyBorder="1" applyAlignment="1">
      <alignment horizontal="center"/>
    </xf>
    <xf numFmtId="171" fontId="40" fillId="0" borderId="0" xfId="50" applyNumberFormat="1" applyFont="1" applyBorder="1" applyAlignment="1">
      <alignment horizontal="center"/>
    </xf>
    <xf numFmtId="3" fontId="44" fillId="0" borderId="0" xfId="50" applyNumberFormat="1" applyFont="1" applyFill="1" applyBorder="1" applyAlignment="1">
      <alignment horizontal="center"/>
    </xf>
    <xf numFmtId="166" fontId="44" fillId="0" borderId="0" xfId="51" applyNumberFormat="1" applyFont="1" applyBorder="1" applyAlignment="1">
      <alignment horizontal="center"/>
    </xf>
    <xf numFmtId="171" fontId="40" fillId="0" borderId="5" xfId="39" applyNumberFormat="1" applyFont="1" applyBorder="1" applyAlignment="1">
      <alignment horizontal="center" vertical="center"/>
    </xf>
    <xf numFmtId="0" fontId="40" fillId="0" borderId="3" xfId="50" applyFont="1" applyBorder="1"/>
    <xf numFmtId="0" fontId="40" fillId="0" borderId="3" xfId="50" applyFont="1" applyFill="1" applyBorder="1"/>
    <xf numFmtId="0" fontId="40" fillId="0" borderId="3" xfId="50" applyFont="1" applyBorder="1" applyAlignment="1">
      <alignment horizontal="center"/>
    </xf>
    <xf numFmtId="0" fontId="16" fillId="0" borderId="0" xfId="50" applyBorder="1" applyAlignment="1">
      <alignment horizontal="left"/>
    </xf>
    <xf numFmtId="0" fontId="16" fillId="0" borderId="0" xfId="50" applyBorder="1" applyAlignment="1">
      <alignment horizontal="center"/>
    </xf>
    <xf numFmtId="0" fontId="49" fillId="0" borderId="0" xfId="50" applyFont="1" applyBorder="1" applyAlignment="1">
      <alignment horizontal="center"/>
    </xf>
    <xf numFmtId="0" fontId="16" fillId="0" borderId="0" xfId="50" applyBorder="1"/>
    <xf numFmtId="0" fontId="40" fillId="0" borderId="0" xfId="50" applyFont="1" applyFill="1" applyBorder="1"/>
    <xf numFmtId="49" fontId="44" fillId="0" borderId="3" xfId="51" applyNumberFormat="1" applyFont="1" applyBorder="1"/>
    <xf numFmtId="3" fontId="40" fillId="0" borderId="3" xfId="42" applyNumberFormat="1" applyFont="1" applyBorder="1" applyAlignment="1">
      <alignment horizontal="center" wrapText="1"/>
    </xf>
    <xf numFmtId="171" fontId="40" fillId="0" borderId="3" xfId="51" applyNumberFormat="1" applyFont="1" applyBorder="1" applyAlignment="1">
      <alignment horizontal="center" wrapText="1"/>
    </xf>
    <xf numFmtId="171" fontId="40" fillId="0" borderId="3" xfId="42" applyNumberFormat="1" applyFont="1" applyBorder="1" applyAlignment="1">
      <alignment horizontal="center" wrapText="1"/>
    </xf>
    <xf numFmtId="171" fontId="40" fillId="0" borderId="0" xfId="51" applyNumberFormat="1" applyFont="1" applyBorder="1" applyAlignment="1">
      <alignment horizontal="center" wrapText="1"/>
    </xf>
    <xf numFmtId="0" fontId="40" fillId="0" borderId="0" xfId="50" applyFont="1" applyBorder="1" applyAlignment="1">
      <alignment horizontal="left"/>
    </xf>
    <xf numFmtId="172" fontId="40" fillId="0" borderId="0" xfId="51" applyNumberFormat="1" applyFont="1" applyBorder="1"/>
    <xf numFmtId="0" fontId="51" fillId="0" borderId="0" xfId="50" applyFont="1" applyBorder="1" applyAlignment="1">
      <alignment horizontal="justify"/>
    </xf>
    <xf numFmtId="0" fontId="40" fillId="0" borderId="0" xfId="50" applyFont="1" applyFill="1" applyBorder="1" applyAlignment="1">
      <alignment horizontal="center"/>
    </xf>
    <xf numFmtId="0" fontId="44" fillId="0" borderId="0" xfId="50" applyFont="1" applyBorder="1" applyAlignment="1">
      <alignment horizontal="center" wrapText="1"/>
    </xf>
    <xf numFmtId="0" fontId="44" fillId="0" borderId="0" xfId="50" applyFont="1" applyBorder="1"/>
    <xf numFmtId="3" fontId="40" fillId="0" borderId="3" xfId="42" applyNumberFormat="1" applyFont="1" applyBorder="1" applyAlignment="1">
      <alignment horizontal="center" vertical="center"/>
    </xf>
    <xf numFmtId="171" fontId="40" fillId="0" borderId="3" xfId="25" applyNumberFormat="1" applyFont="1" applyFill="1" applyBorder="1" applyAlignment="1">
      <alignment horizontal="center" vertical="center"/>
    </xf>
    <xf numFmtId="171" fontId="52" fillId="0" borderId="3" xfId="25" applyNumberFormat="1" applyFont="1" applyFill="1" applyBorder="1" applyAlignment="1">
      <alignment horizontal="center" vertical="center"/>
    </xf>
    <xf numFmtId="171" fontId="40" fillId="0" borderId="0" xfId="25" applyNumberFormat="1" applyFont="1" applyFill="1" applyBorder="1" applyAlignment="1">
      <alignment horizontal="center" vertical="center"/>
    </xf>
    <xf numFmtId="171" fontId="52" fillId="0" borderId="0" xfId="25" applyNumberFormat="1" applyFont="1" applyFill="1" applyBorder="1" applyAlignment="1">
      <alignment horizontal="center" vertical="center"/>
    </xf>
    <xf numFmtId="172" fontId="40" fillId="0" borderId="0" xfId="38" applyNumberFormat="1" applyFont="1" applyFill="1" applyBorder="1" applyAlignment="1">
      <alignment horizontal="center" vertical="center"/>
    </xf>
    <xf numFmtId="0" fontId="44" fillId="0" borderId="0" xfId="50" applyFont="1" applyFill="1" applyBorder="1" applyAlignment="1">
      <alignment horizontal="justify"/>
    </xf>
    <xf numFmtId="0" fontId="40" fillId="0" borderId="5" xfId="50" applyFont="1" applyBorder="1"/>
    <xf numFmtId="3" fontId="40" fillId="0" borderId="5" xfId="25" applyNumberFormat="1" applyFont="1" applyBorder="1" applyAlignment="1">
      <alignment horizontal="center" vertical="center"/>
    </xf>
    <xf numFmtId="171" fontId="40" fillId="0" borderId="5" xfId="25" applyNumberFormat="1" applyFont="1" applyFill="1" applyBorder="1" applyAlignment="1">
      <alignment horizontal="center" vertical="center"/>
    </xf>
    <xf numFmtId="0" fontId="40" fillId="0" borderId="0" xfId="50" applyFont="1" applyBorder="1" applyAlignment="1"/>
    <xf numFmtId="171" fontId="40" fillId="0" borderId="3" xfId="54" applyNumberFormat="1" applyFont="1" applyBorder="1" applyAlignment="1">
      <alignment horizontal="center" wrapText="1"/>
    </xf>
    <xf numFmtId="171" fontId="40" fillId="0" borderId="0" xfId="54" applyNumberFormat="1" applyFont="1" applyBorder="1" applyAlignment="1">
      <alignment horizontal="center" wrapText="1"/>
    </xf>
    <xf numFmtId="165" fontId="40" fillId="0" borderId="0" xfId="54" applyNumberFormat="1" applyFont="1" applyBorder="1" applyAlignment="1">
      <alignment horizontal="center" wrapText="1"/>
    </xf>
    <xf numFmtId="171" fontId="40" fillId="0" borderId="0" xfId="54" applyNumberFormat="1" applyFont="1" applyBorder="1" applyAlignment="1">
      <alignment horizontal="right" vertical="center"/>
    </xf>
    <xf numFmtId="3" fontId="40" fillId="0" borderId="5" xfId="42" applyNumberFormat="1" applyFont="1" applyBorder="1" applyAlignment="1">
      <alignment horizontal="center" wrapText="1"/>
    </xf>
    <xf numFmtId="165" fontId="40" fillId="0" borderId="5" xfId="54" applyNumberFormat="1" applyFont="1" applyBorder="1" applyAlignment="1">
      <alignment horizontal="center" wrapText="1"/>
    </xf>
    <xf numFmtId="0" fontId="0" fillId="0" borderId="0" xfId="0" applyFill="1" applyAlignment="1">
      <alignment horizontal="center"/>
    </xf>
    <xf numFmtId="0" fontId="31" fillId="0" borderId="0" xfId="0" applyFont="1" applyFill="1" applyAlignment="1">
      <alignment horizontal="left"/>
    </xf>
    <xf numFmtId="0" fontId="31" fillId="0" borderId="0" xfId="0" applyFont="1" applyBorder="1" applyAlignment="1">
      <alignment horizontal="center"/>
    </xf>
    <xf numFmtId="0" fontId="0" fillId="0" borderId="0" xfId="0" applyBorder="1" applyAlignment="1">
      <alignment horizontal="left"/>
    </xf>
    <xf numFmtId="0" fontId="32" fillId="0" borderId="0" xfId="0" applyFont="1" applyFill="1"/>
    <xf numFmtId="0" fontId="0" fillId="0" borderId="5" xfId="0" applyFont="1" applyBorder="1" applyAlignment="1">
      <alignment horizontal="left"/>
    </xf>
    <xf numFmtId="1" fontId="0" fillId="0" borderId="5" xfId="0" applyNumberFormat="1" applyFont="1" applyBorder="1" applyAlignment="1">
      <alignment horizontal="center"/>
    </xf>
    <xf numFmtId="1" fontId="32" fillId="0" borderId="5" xfId="0" applyNumberFormat="1" applyFont="1" applyBorder="1" applyAlignment="1">
      <alignment horizontal="center"/>
    </xf>
    <xf numFmtId="0" fontId="31" fillId="0" borderId="0" xfId="0" applyFont="1" applyBorder="1" applyAlignment="1">
      <alignment horizontal="left" wrapText="1"/>
    </xf>
    <xf numFmtId="0" fontId="31" fillId="0" borderId="5" xfId="0" applyFont="1" applyBorder="1" applyAlignment="1">
      <alignment horizontal="left" wrapText="1"/>
    </xf>
    <xf numFmtId="0" fontId="31" fillId="0" borderId="0" xfId="0" applyFont="1" applyAlignment="1">
      <alignment horizontal="left"/>
    </xf>
    <xf numFmtId="0" fontId="31" fillId="0" borderId="5" xfId="0" applyFont="1" applyBorder="1" applyAlignment="1">
      <alignment horizontal="left"/>
    </xf>
    <xf numFmtId="0" fontId="31" fillId="0" borderId="5" xfId="0" applyFont="1" applyBorder="1" applyAlignment="1">
      <alignment horizontal="center"/>
    </xf>
    <xf numFmtId="0" fontId="31" fillId="0" borderId="0" xfId="0" applyFont="1" applyFill="1"/>
    <xf numFmtId="0" fontId="31" fillId="0" borderId="0" xfId="0" applyFont="1" applyAlignment="1">
      <alignment horizontal="center"/>
    </xf>
    <xf numFmtId="0" fontId="0" fillId="0" borderId="0" xfId="0" applyAlignment="1">
      <alignment wrapText="1"/>
    </xf>
    <xf numFmtId="0" fontId="31" fillId="0" borderId="0" xfId="0" applyFont="1" applyAlignment="1">
      <alignment wrapText="1"/>
    </xf>
    <xf numFmtId="0" fontId="0" fillId="0" borderId="0" xfId="0" applyBorder="1" applyAlignment="1">
      <alignment horizontal="left"/>
    </xf>
    <xf numFmtId="0" fontId="31" fillId="0" borderId="5" xfId="0" applyFont="1" applyBorder="1" applyAlignment="1">
      <alignment horizontal="left" wrapText="1"/>
    </xf>
    <xf numFmtId="0" fontId="31" fillId="0" borderId="0" xfId="0" applyFont="1" applyFill="1"/>
    <xf numFmtId="164" fontId="31" fillId="0" borderId="0" xfId="0" applyNumberFormat="1" applyFont="1" applyFill="1" applyBorder="1" applyAlignment="1">
      <alignment horizontal="center"/>
    </xf>
    <xf numFmtId="164" fontId="32" fillId="0" borderId="0" xfId="0" applyNumberFormat="1" applyFont="1" applyFill="1" applyBorder="1" applyAlignment="1">
      <alignment horizontal="center"/>
    </xf>
    <xf numFmtId="164" fontId="31" fillId="0" borderId="5" xfId="0" applyNumberFormat="1" applyFont="1" applyBorder="1" applyAlignment="1">
      <alignment horizontal="center"/>
    </xf>
    <xf numFmtId="0" fontId="74" fillId="0" borderId="0" xfId="49" applyAlignment="1">
      <alignment horizontal="center" wrapText="1"/>
    </xf>
    <xf numFmtId="0" fontId="31" fillId="0" borderId="0" xfId="10" applyFont="1" applyFill="1" applyAlignment="1">
      <alignment horizontal="center"/>
    </xf>
    <xf numFmtId="0" fontId="31" fillId="0" borderId="0" xfId="10" applyFont="1" applyFill="1" applyAlignment="1">
      <alignment horizontal="left"/>
    </xf>
    <xf numFmtId="164" fontId="0" fillId="0" borderId="5" xfId="0" applyNumberFormat="1" applyBorder="1" applyAlignment="1">
      <alignment horizontal="center" wrapText="1"/>
    </xf>
    <xf numFmtId="0" fontId="0" fillId="0" borderId="0" xfId="0" applyAlignment="1">
      <alignment horizontal="left"/>
    </xf>
    <xf numFmtId="0" fontId="31" fillId="0" borderId="0" xfId="0" applyFont="1" applyBorder="1" applyAlignment="1">
      <alignment horizontal="center" wrapText="1"/>
    </xf>
    <xf numFmtId="0" fontId="31" fillId="0" borderId="5" xfId="0" applyFont="1" applyBorder="1" applyAlignment="1">
      <alignment horizontal="left"/>
    </xf>
    <xf numFmtId="0" fontId="0" fillId="0" borderId="0" xfId="0" applyAlignment="1">
      <alignment horizontal="center"/>
    </xf>
    <xf numFmtId="0" fontId="31" fillId="0" borderId="0" xfId="10" applyFont="1" applyFill="1" applyBorder="1" applyAlignment="1">
      <alignment wrapText="1"/>
    </xf>
    <xf numFmtId="0" fontId="31" fillId="0" borderId="0" xfId="10" applyFont="1" applyFill="1" applyBorder="1" applyAlignment="1">
      <alignment horizontal="left"/>
    </xf>
    <xf numFmtId="0" fontId="31" fillId="0" borderId="0" xfId="10" applyFont="1" applyFill="1" applyBorder="1" applyAlignment="1">
      <alignment horizontal="center"/>
    </xf>
    <xf numFmtId="0" fontId="31" fillId="0" borderId="6" xfId="10" applyFont="1" applyFill="1" applyBorder="1" applyAlignment="1">
      <alignment horizontal="center"/>
    </xf>
    <xf numFmtId="0" fontId="31" fillId="0" borderId="6" xfId="10" applyFont="1" applyFill="1" applyBorder="1" applyAlignment="1">
      <alignment horizontal="left"/>
    </xf>
    <xf numFmtId="0" fontId="32" fillId="0" borderId="0" xfId="10" applyFont="1" applyFill="1"/>
    <xf numFmtId="0" fontId="31" fillId="0" borderId="0" xfId="0" applyFont="1" applyAlignment="1">
      <alignment wrapText="1"/>
    </xf>
    <xf numFmtId="0" fontId="31" fillId="0" borderId="0" xfId="0" applyFont="1" applyAlignment="1">
      <alignment wrapText="1"/>
    </xf>
    <xf numFmtId="0" fontId="51" fillId="0" borderId="0" xfId="0" applyFont="1" applyFill="1" applyAlignment="1">
      <alignment horizontal="center"/>
    </xf>
    <xf numFmtId="0" fontId="78" fillId="0" borderId="0" xfId="0" applyFont="1" applyAlignment="1">
      <alignment vertical="center"/>
    </xf>
    <xf numFmtId="0" fontId="31" fillId="0" borderId="0" xfId="0" applyFont="1" applyAlignment="1">
      <alignment horizontal="justify" vertical="center" wrapText="1"/>
    </xf>
    <xf numFmtId="0" fontId="31" fillId="0" borderId="0" xfId="10" applyFont="1" applyFill="1" applyAlignment="1">
      <alignment horizontal="left" wrapText="1"/>
    </xf>
    <xf numFmtId="0" fontId="31" fillId="0" borderId="0" xfId="10" applyFont="1" applyFill="1" applyAlignment="1">
      <alignment horizontal="left"/>
    </xf>
    <xf numFmtId="0" fontId="31" fillId="0" borderId="0" xfId="10" applyFont="1" applyAlignment="1">
      <alignment horizontal="left"/>
    </xf>
    <xf numFmtId="0" fontId="31" fillId="0" borderId="0" xfId="10" applyAlignment="1">
      <alignment horizontal="left"/>
    </xf>
    <xf numFmtId="0" fontId="31" fillId="0" borderId="0" xfId="10" applyFont="1" applyAlignment="1">
      <alignment horizontal="center"/>
    </xf>
    <xf numFmtId="0" fontId="31" fillId="0" borderId="0" xfId="0" applyFont="1" applyAlignment="1">
      <alignment horizontal="justify" vertical="center" wrapText="1"/>
    </xf>
    <xf numFmtId="0" fontId="31" fillId="0" borderId="6" xfId="10" applyFont="1" applyFill="1" applyBorder="1" applyAlignment="1">
      <alignment horizontal="center" wrapText="1"/>
    </xf>
    <xf numFmtId="0" fontId="31" fillId="0" borderId="0" xfId="10" applyFill="1" applyAlignment="1">
      <alignment horizontal="left"/>
    </xf>
    <xf numFmtId="9" fontId="0" fillId="0" borderId="0" xfId="55" applyFont="1"/>
    <xf numFmtId="0" fontId="31" fillId="0" borderId="0" xfId="0" applyFont="1" applyFill="1"/>
    <xf numFmtId="1" fontId="31" fillId="0" borderId="0" xfId="10" applyNumberFormat="1" applyFont="1"/>
    <xf numFmtId="0" fontId="31" fillId="0" borderId="0" xfId="0" applyFont="1" applyFill="1" applyBorder="1" applyAlignment="1">
      <alignment horizontal="left" vertical="center" wrapText="1"/>
    </xf>
    <xf numFmtId="0" fontId="31" fillId="0" borderId="0" xfId="0" applyFont="1" applyFill="1" applyBorder="1" applyAlignment="1">
      <alignment horizontal="center" vertical="center" wrapText="1"/>
    </xf>
    <xf numFmtId="1" fontId="31" fillId="0" borderId="0" xfId="0" applyNumberFormat="1" applyFont="1" applyFill="1" applyBorder="1" applyAlignment="1">
      <alignment horizontal="center" vertical="center" wrapText="1"/>
    </xf>
    <xf numFmtId="1" fontId="31" fillId="0" borderId="0" xfId="10" applyNumberFormat="1" applyFont="1" applyFill="1"/>
    <xf numFmtId="0" fontId="31" fillId="0" borderId="0" xfId="10" applyFont="1" applyAlignment="1">
      <alignment horizontal="left"/>
    </xf>
    <xf numFmtId="0" fontId="31" fillId="0" borderId="0" xfId="10" applyAlignment="1">
      <alignment horizontal="left"/>
    </xf>
    <xf numFmtId="0" fontId="31" fillId="0" borderId="0" xfId="10" applyAlignment="1">
      <alignment wrapText="1"/>
    </xf>
    <xf numFmtId="0" fontId="31" fillId="0" borderId="0" xfId="10" applyFont="1" applyFill="1" applyAlignment="1">
      <alignment horizontal="center" wrapText="1"/>
    </xf>
    <xf numFmtId="49" fontId="31" fillId="0" borderId="0" xfId="10" applyNumberFormat="1" applyFont="1" applyAlignment="1">
      <alignment horizontal="left"/>
    </xf>
    <xf numFmtId="0" fontId="31" fillId="0" borderId="0" xfId="10" applyAlignment="1">
      <alignment horizontal="left" wrapText="1"/>
    </xf>
    <xf numFmtId="0" fontId="31" fillId="0" borderId="0" xfId="10" applyFont="1" applyAlignment="1">
      <alignment horizontal="left"/>
    </xf>
    <xf numFmtId="0" fontId="31" fillId="0" borderId="0" xfId="10" applyAlignment="1">
      <alignment horizontal="left"/>
    </xf>
    <xf numFmtId="0" fontId="31" fillId="0" borderId="0" xfId="10" applyAlignment="1">
      <alignment wrapText="1"/>
    </xf>
    <xf numFmtId="0" fontId="31" fillId="0" borderId="0" xfId="10" applyFont="1" applyFill="1" applyAlignment="1">
      <alignment horizontal="center" wrapText="1"/>
    </xf>
    <xf numFmtId="49" fontId="31" fillId="0" borderId="0" xfId="10" applyNumberFormat="1" applyFont="1" applyAlignment="1">
      <alignment horizontal="left"/>
    </xf>
    <xf numFmtId="0" fontId="31" fillId="0" borderId="0" xfId="10" applyAlignment="1">
      <alignment horizontal="left" wrapText="1"/>
    </xf>
    <xf numFmtId="0" fontId="31" fillId="0" borderId="0" xfId="10" applyBorder="1"/>
    <xf numFmtId="0" fontId="31" fillId="0" borderId="0" xfId="10" applyBorder="1" applyAlignment="1">
      <alignment horizontal="left"/>
    </xf>
    <xf numFmtId="0" fontId="14" fillId="0" borderId="0" xfId="56" applyAlignment="1">
      <alignment wrapText="1"/>
    </xf>
    <xf numFmtId="0" fontId="31" fillId="0" borderId="0" xfId="10" applyFont="1" applyAlignment="1">
      <alignment horizontal="left"/>
    </xf>
    <xf numFmtId="0" fontId="31" fillId="0" borderId="5" xfId="10" applyBorder="1" applyAlignment="1">
      <alignment horizontal="left"/>
    </xf>
    <xf numFmtId="0" fontId="13" fillId="0" borderId="0" xfId="57" applyAlignment="1">
      <alignment wrapText="1"/>
    </xf>
    <xf numFmtId="0" fontId="31" fillId="0" borderId="0" xfId="10" applyFont="1" applyBorder="1" applyAlignment="1">
      <alignment horizontal="left"/>
    </xf>
    <xf numFmtId="1" fontId="72" fillId="0" borderId="0" xfId="27" applyNumberFormat="1" applyFont="1" applyFill="1" applyBorder="1" applyAlignment="1" applyProtection="1">
      <alignment horizontal="center"/>
    </xf>
    <xf numFmtId="1" fontId="44" fillId="0" borderId="0" xfId="33" applyNumberFormat="1" applyFont="1" applyBorder="1" applyAlignment="1">
      <alignment horizontal="center"/>
    </xf>
    <xf numFmtId="1" fontId="44" fillId="0" borderId="5" xfId="33" applyNumberFormat="1" applyFont="1" applyBorder="1" applyAlignment="1">
      <alignment horizontal="center"/>
    </xf>
    <xf numFmtId="1" fontId="72" fillId="0" borderId="5" xfId="27" applyNumberFormat="1" applyFont="1" applyFill="1" applyBorder="1" applyAlignment="1" applyProtection="1">
      <alignment horizontal="center"/>
    </xf>
    <xf numFmtId="0" fontId="31" fillId="0" borderId="5" xfId="10" applyBorder="1"/>
    <xf numFmtId="1" fontId="32" fillId="0" borderId="5" xfId="10" applyNumberFormat="1" applyFont="1" applyFill="1" applyBorder="1" applyAlignment="1">
      <alignment horizontal="center"/>
    </xf>
    <xf numFmtId="0" fontId="31" fillId="0" borderId="0" xfId="0" applyFont="1" applyFill="1"/>
    <xf numFmtId="0" fontId="32" fillId="0" borderId="0" xfId="0" applyFont="1" applyFill="1" applyBorder="1"/>
    <xf numFmtId="0" fontId="0" fillId="0" borderId="0" xfId="0" applyFill="1" applyBorder="1"/>
    <xf numFmtId="0" fontId="0" fillId="0" borderId="3" xfId="0" applyFill="1" applyBorder="1"/>
    <xf numFmtId="0" fontId="0" fillId="0" borderId="3" xfId="0" applyFill="1" applyBorder="1" applyAlignment="1">
      <alignment horizontal="center"/>
    </xf>
    <xf numFmtId="164" fontId="0" fillId="0" borderId="0" xfId="0" applyNumberFormat="1" applyFill="1" applyBorder="1" applyAlignment="1">
      <alignment horizontal="center"/>
    </xf>
    <xf numFmtId="0" fontId="31" fillId="0" borderId="0" xfId="0" applyFont="1" applyAlignment="1">
      <alignment horizontal="left"/>
    </xf>
    <xf numFmtId="0" fontId="0" fillId="0" borderId="0" xfId="0" applyBorder="1" applyAlignment="1">
      <alignment horizontal="left"/>
    </xf>
    <xf numFmtId="0" fontId="31" fillId="0" borderId="0" xfId="10" applyFont="1" applyFill="1" applyAlignment="1">
      <alignment horizontal="left"/>
    </xf>
    <xf numFmtId="0" fontId="12" fillId="0" borderId="0" xfId="48" applyFont="1" applyFill="1" applyBorder="1" applyAlignment="1">
      <alignment wrapText="1"/>
    </xf>
    <xf numFmtId="0" fontId="11" fillId="0" borderId="0" xfId="48" applyFont="1" applyFill="1" applyAlignment="1">
      <alignment wrapText="1"/>
    </xf>
    <xf numFmtId="0" fontId="0" fillId="4" borderId="9" xfId="0" applyFont="1" applyFill="1" applyBorder="1" applyAlignment="1">
      <alignment horizontal="right"/>
    </xf>
    <xf numFmtId="0" fontId="0" fillId="4" borderId="10" xfId="0" applyFont="1" applyFill="1" applyBorder="1" applyAlignment="1">
      <alignment horizontal="right"/>
    </xf>
    <xf numFmtId="174" fontId="0" fillId="4" borderId="9" xfId="0" applyNumberFormat="1" applyFont="1" applyFill="1" applyBorder="1" applyAlignment="1">
      <alignment horizontal="right"/>
    </xf>
    <xf numFmtId="175" fontId="0" fillId="4" borderId="9" xfId="0" applyNumberFormat="1" applyFont="1" applyFill="1" applyBorder="1" applyAlignment="1">
      <alignment horizontal="right"/>
    </xf>
    <xf numFmtId="0" fontId="0" fillId="4" borderId="9" xfId="0" applyFont="1" applyFill="1" applyBorder="1" applyAlignment="1">
      <alignment horizontal="center"/>
    </xf>
    <xf numFmtId="174" fontId="0" fillId="4" borderId="9" xfId="0" applyNumberFormat="1" applyFont="1" applyFill="1" applyBorder="1" applyAlignment="1">
      <alignment horizontal="center"/>
    </xf>
    <xf numFmtId="175" fontId="0" fillId="4" borderId="9" xfId="0" applyNumberFormat="1" applyFont="1" applyFill="1" applyBorder="1" applyAlignment="1">
      <alignment horizontal="center"/>
    </xf>
    <xf numFmtId="0" fontId="0" fillId="4" borderId="11" xfId="0" applyFont="1" applyFill="1" applyBorder="1" applyAlignment="1">
      <alignment horizontal="center"/>
    </xf>
    <xf numFmtId="174" fontId="0" fillId="4" borderId="11" xfId="0" applyNumberFormat="1" applyFont="1" applyFill="1" applyBorder="1" applyAlignment="1">
      <alignment horizontal="center"/>
    </xf>
    <xf numFmtId="175" fontId="0" fillId="4" borderId="11" xfId="0" applyNumberFormat="1" applyFont="1" applyFill="1" applyBorder="1" applyAlignment="1">
      <alignment horizontal="center"/>
    </xf>
    <xf numFmtId="0" fontId="0" fillId="4" borderId="9" xfId="0" applyFont="1" applyFill="1" applyBorder="1" applyAlignment="1">
      <alignment horizontal="left"/>
    </xf>
    <xf numFmtId="174" fontId="0" fillId="4" borderId="9" xfId="0" applyNumberFormat="1" applyFont="1" applyFill="1" applyBorder="1" applyAlignment="1">
      <alignment horizontal="left"/>
    </xf>
    <xf numFmtId="174" fontId="0" fillId="4" borderId="11" xfId="0" applyNumberFormat="1" applyFont="1" applyFill="1" applyBorder="1" applyAlignment="1">
      <alignment horizontal="left"/>
    </xf>
    <xf numFmtId="0" fontId="0" fillId="4" borderId="11" xfId="0" applyFont="1" applyFill="1" applyBorder="1" applyAlignment="1">
      <alignment horizontal="left"/>
    </xf>
    <xf numFmtId="0" fontId="31" fillId="0" borderId="0" xfId="10" applyNumberFormat="1" applyFont="1" applyAlignment="1">
      <alignment horizontal="left"/>
    </xf>
    <xf numFmtId="3" fontId="32" fillId="0" borderId="0" xfId="10" applyNumberFormat="1" applyFont="1" applyAlignment="1">
      <alignment horizontal="center"/>
    </xf>
    <xf numFmtId="1" fontId="31" fillId="0" borderId="3" xfId="10" applyNumberFormat="1" applyFont="1" applyBorder="1" applyAlignment="1">
      <alignment horizontal="center"/>
    </xf>
    <xf numFmtId="0" fontId="31" fillId="0" borderId="0" xfId="10" applyFont="1" applyAlignment="1">
      <alignment horizontal="right"/>
    </xf>
    <xf numFmtId="0" fontId="31" fillId="0" borderId="3" xfId="10" applyFont="1" applyBorder="1" applyAlignment="1">
      <alignment horizontal="right"/>
    </xf>
    <xf numFmtId="165" fontId="31" fillId="0" borderId="0" xfId="10" applyNumberFormat="1" applyFont="1" applyAlignment="1">
      <alignment horizontal="center"/>
    </xf>
    <xf numFmtId="3" fontId="31" fillId="0" borderId="0" xfId="10" applyNumberFormat="1" applyFont="1" applyAlignment="1">
      <alignment horizontal="center" vertical="center"/>
    </xf>
    <xf numFmtId="165" fontId="31" fillId="0" borderId="0" xfId="10" applyNumberFormat="1" applyFont="1" applyFill="1" applyAlignment="1">
      <alignment horizontal="center"/>
    </xf>
    <xf numFmtId="0" fontId="0" fillId="0" borderId="0" xfId="0" applyFill="1" applyBorder="1" applyAlignment="1" applyProtection="1">
      <alignment horizontal="center"/>
      <protection locked="0"/>
    </xf>
    <xf numFmtId="1" fontId="31" fillId="0" borderId="3" xfId="10" applyNumberFormat="1" applyFont="1" applyFill="1" applyBorder="1" applyAlignment="1">
      <alignment horizontal="center"/>
    </xf>
    <xf numFmtId="0" fontId="0" fillId="0" borderId="0" xfId="0" applyAlignment="1">
      <alignment wrapText="1"/>
    </xf>
    <xf numFmtId="0" fontId="31" fillId="0" borderId="0" xfId="0" applyFont="1" applyAlignment="1">
      <alignment wrapText="1"/>
    </xf>
    <xf numFmtId="0" fontId="0" fillId="0" borderId="0" xfId="0" applyAlignment="1"/>
    <xf numFmtId="0" fontId="31" fillId="0" borderId="0" xfId="0" applyFont="1" applyFill="1" applyAlignment="1">
      <alignment wrapText="1"/>
    </xf>
    <xf numFmtId="0" fontId="0" fillId="0" borderId="0" xfId="0" applyAlignment="1">
      <alignment horizontal="left"/>
    </xf>
    <xf numFmtId="0" fontId="31" fillId="0" borderId="0" xfId="0" applyFont="1" applyAlignment="1">
      <alignment horizontal="left"/>
    </xf>
    <xf numFmtId="0" fontId="31" fillId="0" borderId="0" xfId="0" applyFont="1" applyAlignment="1">
      <alignment horizontal="center" wrapText="1"/>
    </xf>
    <xf numFmtId="0" fontId="32" fillId="0" borderId="0" xfId="0" applyFont="1" applyBorder="1" applyAlignment="1">
      <alignment wrapText="1"/>
    </xf>
    <xf numFmtId="0" fontId="31" fillId="0" borderId="5" xfId="0" applyFont="1" applyBorder="1" applyAlignment="1">
      <alignment horizontal="center"/>
    </xf>
    <xf numFmtId="0" fontId="31" fillId="0" borderId="0" xfId="0" applyFont="1" applyAlignment="1">
      <alignment horizontal="center"/>
    </xf>
    <xf numFmtId="0" fontId="33" fillId="0" borderId="0" xfId="0" applyFont="1" applyAlignment="1">
      <alignment horizontal="left"/>
    </xf>
    <xf numFmtId="0" fontId="0" fillId="0" borderId="0" xfId="0" applyAlignment="1">
      <alignment horizontal="center"/>
    </xf>
    <xf numFmtId="0" fontId="0" fillId="0" borderId="0" xfId="0" applyFill="1" applyAlignment="1">
      <alignment horizontal="center"/>
    </xf>
    <xf numFmtId="0" fontId="0" fillId="0" borderId="5" xfId="0" applyBorder="1" applyAlignment="1">
      <alignment horizontal="center"/>
    </xf>
    <xf numFmtId="0" fontId="0" fillId="0" borderId="3" xfId="0" applyBorder="1" applyAlignment="1">
      <alignment horizontal="center" wrapText="1"/>
    </xf>
    <xf numFmtId="0" fontId="31" fillId="0" borderId="5" xfId="0" applyFont="1" applyBorder="1" applyAlignment="1">
      <alignment horizontal="center"/>
    </xf>
    <xf numFmtId="0" fontId="0" fillId="0" borderId="5" xfId="0" applyFill="1" applyBorder="1" applyAlignment="1">
      <alignment horizontal="center"/>
    </xf>
    <xf numFmtId="3" fontId="31" fillId="0" borderId="5" xfId="0" applyNumberFormat="1" applyFont="1" applyFill="1" applyBorder="1" applyAlignment="1">
      <alignment horizontal="center"/>
    </xf>
    <xf numFmtId="1" fontId="40" fillId="0" borderId="5" xfId="25" applyNumberFormat="1" applyFont="1" applyFill="1" applyBorder="1" applyAlignment="1">
      <alignment horizontal="center" vertical="center"/>
    </xf>
    <xf numFmtId="3" fontId="32" fillId="0" borderId="0" xfId="0" applyNumberFormat="1" applyFont="1" applyBorder="1" applyAlignment="1">
      <alignment horizontal="center"/>
    </xf>
    <xf numFmtId="0" fontId="10" fillId="0" borderId="0" xfId="58"/>
    <xf numFmtId="0" fontId="10" fillId="0" borderId="0" xfId="58" applyAlignment="1">
      <alignment horizontal="center"/>
    </xf>
    <xf numFmtId="0" fontId="10" fillId="0" borderId="5" xfId="58" applyBorder="1"/>
    <xf numFmtId="0" fontId="10" fillId="0" borderId="5" xfId="58" applyBorder="1" applyAlignment="1">
      <alignment horizontal="center"/>
    </xf>
    <xf numFmtId="0" fontId="31" fillId="0" borderId="5" xfId="33" applyFont="1" applyBorder="1" applyAlignment="1">
      <alignment horizontal="center" wrapText="1"/>
    </xf>
    <xf numFmtId="0" fontId="9" fillId="0" borderId="0" xfId="59"/>
    <xf numFmtId="0" fontId="9" fillId="0" borderId="5" xfId="59" applyBorder="1"/>
    <xf numFmtId="0" fontId="8" fillId="0" borderId="0" xfId="58" applyFont="1" applyAlignment="1">
      <alignment wrapText="1"/>
    </xf>
    <xf numFmtId="0" fontId="31" fillId="0" borderId="3" xfId="10" applyFont="1" applyBorder="1" applyAlignment="1">
      <alignment horizontal="center"/>
    </xf>
    <xf numFmtId="0" fontId="31" fillId="0" borderId="0" xfId="10" applyFont="1" applyAlignment="1">
      <alignment horizontal="left"/>
    </xf>
    <xf numFmtId="0" fontId="31" fillId="0" borderId="0" xfId="10" applyFont="1" applyAlignment="1">
      <alignment horizontal="center"/>
    </xf>
    <xf numFmtId="0" fontId="31" fillId="0" borderId="0" xfId="10" applyFont="1"/>
    <xf numFmtId="0" fontId="31" fillId="0" borderId="0" xfId="10" applyFont="1" applyAlignment="1">
      <alignment horizontal="left" wrapText="1"/>
    </xf>
    <xf numFmtId="3" fontId="31" fillId="0" borderId="3" xfId="10" applyNumberFormat="1" applyFont="1" applyBorder="1" applyAlignment="1">
      <alignment horizontal="center"/>
    </xf>
    <xf numFmtId="0" fontId="32" fillId="0" borderId="0" xfId="10" applyFont="1" applyAlignment="1">
      <alignment horizontal="center"/>
    </xf>
    <xf numFmtId="2" fontId="31" fillId="0" borderId="0" xfId="10" applyNumberFormat="1" applyFont="1"/>
    <xf numFmtId="0" fontId="31" fillId="0" borderId="0" xfId="0" applyFont="1" applyAlignment="1">
      <alignment horizontal="justify" vertical="center" wrapText="1"/>
    </xf>
    <xf numFmtId="0" fontId="31" fillId="0" borderId="0" xfId="0" applyFont="1" applyAlignment="1">
      <alignment wrapText="1"/>
    </xf>
    <xf numFmtId="0" fontId="52" fillId="0" borderId="0" xfId="50" applyFont="1" applyBorder="1" applyAlignment="1">
      <alignment horizontal="left" wrapText="1"/>
    </xf>
    <xf numFmtId="0" fontId="31" fillId="0" borderId="0" xfId="0" applyFont="1" applyAlignment="1">
      <alignment horizontal="justify" vertical="center" wrapText="1"/>
    </xf>
    <xf numFmtId="0" fontId="31" fillId="0" borderId="0" xfId="0" applyFont="1" applyAlignment="1">
      <alignment wrapText="1"/>
    </xf>
    <xf numFmtId="0" fontId="74" fillId="0" borderId="0" xfId="49" applyAlignment="1">
      <alignment horizontal="center" wrapText="1"/>
    </xf>
    <xf numFmtId="0" fontId="31" fillId="0" borderId="3" xfId="0" applyFont="1" applyBorder="1" applyAlignment="1">
      <alignment horizontal="center"/>
    </xf>
    <xf numFmtId="0" fontId="31" fillId="0" borderId="0" xfId="0" applyFont="1" applyFill="1" applyAlignment="1">
      <alignment horizontal="left"/>
    </xf>
    <xf numFmtId="0" fontId="31" fillId="0" borderId="0" xfId="0" applyFont="1" applyFill="1" applyAlignment="1">
      <alignment wrapText="1"/>
    </xf>
    <xf numFmtId="0" fontId="31" fillId="0" borderId="0" xfId="0" applyFont="1" applyFill="1" applyAlignment="1">
      <alignment horizontal="center" wrapText="1"/>
    </xf>
    <xf numFmtId="0" fontId="0" fillId="0" borderId="0" xfId="0" applyAlignment="1">
      <alignment horizontal="left"/>
    </xf>
    <xf numFmtId="0" fontId="31" fillId="0" borderId="0" xfId="0" applyFont="1" applyAlignment="1">
      <alignment horizontal="left"/>
    </xf>
    <xf numFmtId="0" fontId="31" fillId="0" borderId="0" xfId="0" applyFont="1" applyAlignment="1">
      <alignment horizontal="center" wrapText="1"/>
    </xf>
    <xf numFmtId="0" fontId="0" fillId="0" borderId="0" xfId="0" applyAlignment="1">
      <alignment horizontal="center" wrapText="1"/>
    </xf>
    <xf numFmtId="0" fontId="31" fillId="0" borderId="0" xfId="0" applyFont="1" applyBorder="1" applyAlignment="1"/>
    <xf numFmtId="0" fontId="31" fillId="0" borderId="3" xfId="0" applyFont="1" applyBorder="1" applyAlignment="1">
      <alignment horizontal="center" wrapText="1"/>
    </xf>
    <xf numFmtId="0" fontId="31" fillId="0" borderId="0" xfId="0" applyFont="1" applyFill="1" applyBorder="1" applyAlignment="1">
      <alignment horizontal="center"/>
    </xf>
    <xf numFmtId="0" fontId="0" fillId="0" borderId="0" xfId="0" applyFill="1" applyBorder="1" applyAlignment="1">
      <alignment horizontal="center"/>
    </xf>
    <xf numFmtId="0" fontId="0" fillId="0" borderId="0" xfId="0" applyBorder="1" applyAlignment="1">
      <alignment horizontal="center"/>
    </xf>
    <xf numFmtId="0" fontId="31" fillId="0" borderId="0" xfId="10" applyFont="1" applyFill="1" applyAlignment="1">
      <alignment wrapText="1"/>
    </xf>
    <xf numFmtId="0" fontId="31" fillId="0" borderId="3" xfId="0" applyFont="1" applyFill="1" applyBorder="1" applyAlignment="1">
      <alignment horizontal="center"/>
    </xf>
    <xf numFmtId="0" fontId="31" fillId="0" borderId="3" xfId="0" applyFont="1" applyBorder="1" applyAlignment="1">
      <alignment horizontal="left"/>
    </xf>
    <xf numFmtId="3" fontId="31" fillId="0" borderId="3" xfId="0" applyNumberFormat="1" applyFont="1" applyBorder="1" applyAlignment="1">
      <alignment horizontal="center"/>
    </xf>
    <xf numFmtId="0" fontId="31" fillId="0" borderId="0" xfId="10" applyFont="1" applyFill="1" applyAlignment="1">
      <alignment horizontal="left"/>
    </xf>
    <xf numFmtId="0" fontId="31" fillId="0" borderId="0" xfId="10" applyFont="1" applyFill="1" applyBorder="1" applyAlignment="1">
      <alignment wrapText="1"/>
    </xf>
    <xf numFmtId="0" fontId="31" fillId="0" borderId="0" xfId="0" applyFont="1" applyFill="1" applyAlignment="1">
      <alignment vertical="top"/>
    </xf>
    <xf numFmtId="0" fontId="31" fillId="0" borderId="0" xfId="10" applyFont="1" applyAlignment="1"/>
    <xf numFmtId="0" fontId="31" fillId="0" borderId="3" xfId="10" applyFont="1" applyFill="1" applyBorder="1" applyAlignment="1">
      <alignment horizontal="center"/>
    </xf>
    <xf numFmtId="0" fontId="31" fillId="0" borderId="0" xfId="10" applyFont="1" applyFill="1" applyAlignment="1"/>
    <xf numFmtId="49" fontId="31" fillId="0" borderId="3" xfId="10" applyNumberFormat="1" applyFont="1" applyBorder="1" applyAlignment="1">
      <alignment horizontal="left"/>
    </xf>
    <xf numFmtId="0" fontId="31" fillId="0" borderId="3" xfId="10" applyFont="1" applyBorder="1" applyAlignment="1">
      <alignment horizontal="center"/>
    </xf>
    <xf numFmtId="0" fontId="31" fillId="0" borderId="0" xfId="0" applyFont="1" applyAlignment="1">
      <alignment vertical="top"/>
    </xf>
    <xf numFmtId="49" fontId="31" fillId="0" borderId="3" xfId="0" applyNumberFormat="1" applyFont="1" applyBorder="1" applyAlignment="1">
      <alignment horizontal="left" wrapText="1"/>
    </xf>
    <xf numFmtId="0" fontId="31" fillId="0" borderId="0" xfId="0" applyFont="1" applyFill="1" applyAlignment="1">
      <alignment horizontal="left" wrapText="1"/>
    </xf>
    <xf numFmtId="0" fontId="31" fillId="0" borderId="0" xfId="0" applyFont="1" applyFill="1"/>
    <xf numFmtId="0" fontId="31" fillId="0" borderId="0" xfId="0" applyFont="1" applyAlignment="1">
      <alignment horizontal="left" wrapText="1"/>
    </xf>
    <xf numFmtId="0" fontId="31" fillId="0" borderId="0" xfId="0" applyFont="1" applyAlignment="1"/>
    <xf numFmtId="0" fontId="31" fillId="0" borderId="0" xfId="10" applyFont="1" applyAlignment="1">
      <alignment wrapText="1"/>
    </xf>
    <xf numFmtId="0" fontId="31" fillId="0" borderId="0" xfId="10" applyFont="1" applyAlignment="1">
      <alignment horizontal="left"/>
    </xf>
    <xf numFmtId="0" fontId="31" fillId="0" borderId="0" xfId="10" applyFont="1" applyFill="1" applyAlignment="1">
      <alignment horizontal="center"/>
    </xf>
    <xf numFmtId="0" fontId="31" fillId="0" borderId="0" xfId="10" applyFont="1" applyAlignment="1">
      <alignment horizontal="center"/>
    </xf>
    <xf numFmtId="0" fontId="31" fillId="0" borderId="0" xfId="10" applyFont="1" applyFill="1"/>
    <xf numFmtId="0" fontId="31" fillId="0" borderId="0" xfId="10" applyFont="1"/>
    <xf numFmtId="0" fontId="31" fillId="0" borderId="0" xfId="10" applyFont="1" applyAlignment="1">
      <alignment horizontal="left" wrapText="1"/>
    </xf>
    <xf numFmtId="0" fontId="31" fillId="0" borderId="0" xfId="10" applyAlignment="1">
      <alignment horizontal="left"/>
    </xf>
    <xf numFmtId="0" fontId="31" fillId="0" borderId="0" xfId="0" applyFont="1" applyAlignment="1">
      <alignment horizontal="center"/>
    </xf>
    <xf numFmtId="0" fontId="31" fillId="0" borderId="0" xfId="0" applyFont="1" applyFill="1" applyBorder="1" applyAlignment="1">
      <alignment wrapText="1"/>
    </xf>
    <xf numFmtId="0" fontId="31" fillId="0" borderId="0" xfId="0" applyFont="1" applyBorder="1" applyAlignment="1">
      <alignment wrapText="1"/>
    </xf>
    <xf numFmtId="0" fontId="0" fillId="0" borderId="0" xfId="0" applyAlignment="1">
      <alignment horizontal="center"/>
    </xf>
    <xf numFmtId="49" fontId="31" fillId="0" borderId="0" xfId="0" applyNumberFormat="1" applyFont="1" applyAlignment="1">
      <alignment horizontal="center" wrapText="1"/>
    </xf>
    <xf numFmtId="49" fontId="31" fillId="0" borderId="0" xfId="0" applyNumberFormat="1" applyFont="1" applyAlignment="1">
      <alignment horizontal="left" wrapText="1"/>
    </xf>
    <xf numFmtId="49" fontId="0" fillId="0" borderId="0" xfId="0" applyNumberFormat="1" applyAlignment="1">
      <alignment horizontal="left"/>
    </xf>
    <xf numFmtId="49" fontId="31" fillId="0" borderId="0" xfId="10" applyNumberFormat="1" applyFont="1" applyAlignment="1">
      <alignment horizontal="center" wrapText="1"/>
    </xf>
    <xf numFmtId="49" fontId="31" fillId="0" borderId="0" xfId="10" applyNumberFormat="1" applyFont="1" applyFill="1" applyAlignment="1">
      <alignment horizontal="left"/>
    </xf>
    <xf numFmtId="0" fontId="31" fillId="0" borderId="3" xfId="10" applyFont="1" applyFill="1" applyBorder="1" applyAlignment="1">
      <alignment horizontal="center" wrapText="1"/>
    </xf>
    <xf numFmtId="0" fontId="31" fillId="0" borderId="0" xfId="10" applyFont="1" applyFill="1" applyAlignment="1">
      <alignment horizontal="center" wrapText="1"/>
    </xf>
    <xf numFmtId="49" fontId="31" fillId="0" borderId="0" xfId="10" applyNumberFormat="1" applyFont="1" applyAlignment="1">
      <alignment wrapText="1"/>
    </xf>
    <xf numFmtId="49" fontId="31" fillId="0" borderId="0" xfId="10" applyNumberFormat="1" applyFont="1" applyAlignment="1">
      <alignment horizontal="left"/>
    </xf>
    <xf numFmtId="0" fontId="31" fillId="0" borderId="0" xfId="10" applyFont="1" applyAlignment="1">
      <alignment horizontal="center" wrapText="1"/>
    </xf>
    <xf numFmtId="0" fontId="0" fillId="0" borderId="0" xfId="0" applyFill="1" applyAlignment="1">
      <alignment horizontal="center"/>
    </xf>
    <xf numFmtId="0" fontId="31" fillId="0" borderId="0" xfId="0" applyFont="1" applyFill="1" applyAlignment="1">
      <alignment horizontal="center"/>
    </xf>
    <xf numFmtId="0" fontId="31" fillId="0" borderId="0" xfId="0" applyFont="1" applyFill="1" applyBorder="1" applyAlignment="1">
      <alignment horizontal="center" wrapText="1"/>
    </xf>
    <xf numFmtId="0" fontId="83" fillId="0" borderId="0" xfId="48" applyFont="1" applyBorder="1" applyAlignment="1">
      <alignment horizontal="center" vertical="center" wrapText="1"/>
    </xf>
    <xf numFmtId="0" fontId="83" fillId="0" borderId="0" xfId="48" applyFont="1" applyAlignment="1">
      <alignment horizontal="center" vertical="center" wrapText="1"/>
    </xf>
    <xf numFmtId="0" fontId="83" fillId="0" borderId="0" xfId="48" applyFont="1" applyAlignment="1">
      <alignment vertical="center" wrapText="1"/>
    </xf>
    <xf numFmtId="0" fontId="84" fillId="0" borderId="0" xfId="48" applyNumberFormat="1" applyFont="1" applyBorder="1" applyAlignment="1">
      <alignment vertical="center" wrapText="1"/>
    </xf>
    <xf numFmtId="0" fontId="85" fillId="0" borderId="0" xfId="44" applyFont="1"/>
    <xf numFmtId="0" fontId="85" fillId="0" borderId="0" xfId="44" applyFont="1" applyAlignment="1">
      <alignment vertical="center"/>
    </xf>
    <xf numFmtId="3" fontId="85" fillId="0" borderId="0" xfId="44" applyNumberFormat="1" applyFont="1" applyAlignment="1">
      <alignment vertical="center"/>
    </xf>
    <xf numFmtId="49" fontId="85" fillId="0" borderId="0" xfId="44" applyNumberFormat="1" applyFont="1" applyAlignment="1">
      <alignment vertical="center"/>
    </xf>
    <xf numFmtId="0" fontId="82" fillId="0" borderId="0" xfId="48" applyNumberFormat="1" applyFont="1" applyBorder="1" applyAlignment="1">
      <alignment wrapText="1"/>
    </xf>
    <xf numFmtId="0" fontId="31" fillId="0" borderId="0" xfId="0" applyFont="1" applyAlignment="1">
      <alignment horizontal="justify" vertical="center" wrapText="1"/>
    </xf>
    <xf numFmtId="0" fontId="44" fillId="0" borderId="0" xfId="60" applyFont="1" applyBorder="1"/>
    <xf numFmtId="0" fontId="44" fillId="0" borderId="0" xfId="60" applyFont="1" applyBorder="1" applyAlignment="1">
      <alignment wrapText="1"/>
    </xf>
    <xf numFmtId="0" fontId="7" fillId="0" borderId="0" xfId="60" applyBorder="1"/>
    <xf numFmtId="0" fontId="44" fillId="0" borderId="0" xfId="60" applyFont="1" applyBorder="1" applyAlignment="1">
      <alignment horizontal="left" wrapText="1"/>
    </xf>
    <xf numFmtId="0" fontId="44" fillId="0" borderId="3" xfId="60" applyFont="1" applyBorder="1"/>
    <xf numFmtId="164" fontId="44" fillId="0" borderId="0" xfId="60" applyNumberFormat="1" applyFont="1" applyBorder="1"/>
    <xf numFmtId="1" fontId="44" fillId="0" borderId="0" xfId="60" applyNumberFormat="1" applyFont="1" applyBorder="1"/>
    <xf numFmtId="1" fontId="44" fillId="0" borderId="0" xfId="60" applyNumberFormat="1" applyFont="1" applyBorder="1" applyAlignment="1">
      <alignment horizontal="center"/>
    </xf>
    <xf numFmtId="0" fontId="44" fillId="0" borderId="0" xfId="60" applyFont="1" applyFill="1" applyBorder="1"/>
    <xf numFmtId="0" fontId="44" fillId="0" borderId="0" xfId="60" applyFont="1" applyFill="1" applyBorder="1" applyAlignment="1">
      <alignment horizontal="center"/>
    </xf>
    <xf numFmtId="0" fontId="44" fillId="0" borderId="0" xfId="60" applyFont="1" applyFill="1" applyBorder="1" applyAlignment="1">
      <alignment horizontal="left"/>
    </xf>
    <xf numFmtId="1" fontId="51" fillId="0" borderId="0" xfId="60" applyNumberFormat="1" applyFont="1" applyBorder="1" applyAlignment="1">
      <alignment horizontal="center"/>
    </xf>
    <xf numFmtId="0" fontId="51" fillId="0" borderId="0" xfId="60" applyFont="1" applyFill="1" applyBorder="1" applyAlignment="1">
      <alignment horizontal="center"/>
    </xf>
    <xf numFmtId="0" fontId="51" fillId="0" borderId="0" xfId="60" applyFont="1" applyFill="1" applyBorder="1"/>
    <xf numFmtId="0" fontId="51" fillId="0" borderId="0" xfId="60" applyFont="1" applyBorder="1" applyAlignment="1">
      <alignment horizontal="center"/>
    </xf>
    <xf numFmtId="0" fontId="51" fillId="0" borderId="3" xfId="60" applyFont="1" applyBorder="1" applyAlignment="1">
      <alignment horizontal="center"/>
    </xf>
    <xf numFmtId="0" fontId="44" fillId="0" borderId="3" xfId="61" applyFont="1" applyFill="1" applyBorder="1" applyAlignment="1">
      <alignment horizontal="center"/>
    </xf>
    <xf numFmtId="0" fontId="31" fillId="0" borderId="0" xfId="60" applyFont="1" applyFill="1" applyBorder="1" applyAlignment="1">
      <alignment horizontal="center" wrapText="1"/>
    </xf>
    <xf numFmtId="0" fontId="31" fillId="0" borderId="0" xfId="60" applyFont="1" applyFill="1" applyBorder="1"/>
    <xf numFmtId="0" fontId="31" fillId="0" borderId="0" xfId="60" applyFont="1" applyBorder="1"/>
    <xf numFmtId="164" fontId="31" fillId="0" borderId="3" xfId="0" applyNumberFormat="1" applyFont="1" applyFill="1" applyBorder="1" applyAlignment="1">
      <alignment horizontal="center"/>
    </xf>
    <xf numFmtId="0" fontId="31" fillId="0" borderId="3" xfId="0" applyNumberFormat="1" applyFont="1" applyBorder="1" applyAlignment="1">
      <alignment horizontal="left"/>
    </xf>
    <xf numFmtId="1" fontId="52" fillId="0" borderId="0" xfId="0" applyNumberFormat="1" applyFont="1" applyFill="1" applyBorder="1" applyAlignment="1">
      <alignment horizontal="center"/>
    </xf>
    <xf numFmtId="0" fontId="31" fillId="0" borderId="3" xfId="0" applyNumberFormat="1" applyFont="1" applyFill="1" applyBorder="1" applyAlignment="1">
      <alignment horizontal="left"/>
    </xf>
    <xf numFmtId="0" fontId="31" fillId="0" borderId="3" xfId="0" applyFont="1" applyFill="1" applyBorder="1" applyAlignment="1">
      <alignment horizontal="left" wrapText="1"/>
    </xf>
    <xf numFmtId="165" fontId="31" fillId="0" borderId="0" xfId="0" applyNumberFormat="1" applyFont="1" applyAlignment="1">
      <alignment horizontal="center"/>
    </xf>
    <xf numFmtId="0" fontId="31" fillId="0" borderId="0" xfId="0" applyNumberFormat="1" applyFont="1"/>
    <xf numFmtId="3" fontId="31" fillId="0" borderId="3" xfId="0" applyNumberFormat="1" applyFont="1" applyBorder="1"/>
    <xf numFmtId="49" fontId="31" fillId="0" borderId="3" xfId="0" applyNumberFormat="1" applyFont="1" applyBorder="1"/>
    <xf numFmtId="2" fontId="31" fillId="0" borderId="3" xfId="10" applyNumberFormat="1" applyFont="1" applyFill="1" applyBorder="1" applyAlignment="1">
      <alignment horizontal="center"/>
    </xf>
    <xf numFmtId="1" fontId="31" fillId="0" borderId="0" xfId="0" applyNumberFormat="1" applyFont="1" applyAlignment="1">
      <alignment horizontal="left"/>
    </xf>
    <xf numFmtId="1" fontId="31" fillId="0" borderId="0" xfId="0" applyNumberFormat="1" applyFont="1" applyFill="1" applyBorder="1" applyAlignment="1">
      <alignment horizontal="left"/>
    </xf>
    <xf numFmtId="2" fontId="31" fillId="0" borderId="3" xfId="0" applyNumberFormat="1" applyFont="1" applyBorder="1"/>
    <xf numFmtId="1" fontId="31" fillId="0" borderId="0" xfId="0" applyNumberFormat="1" applyFont="1" applyBorder="1" applyAlignment="1">
      <alignment horizontal="center" vertical="top" wrapText="1"/>
    </xf>
    <xf numFmtId="3" fontId="31" fillId="0" borderId="0" xfId="0" applyNumberFormat="1" applyFont="1" applyBorder="1" applyAlignment="1">
      <alignment horizontal="center" wrapText="1"/>
    </xf>
    <xf numFmtId="3" fontId="31" fillId="0" borderId="3" xfId="0" applyNumberFormat="1" applyFont="1" applyBorder="1" applyAlignment="1">
      <alignment horizontal="center" vertical="top"/>
    </xf>
    <xf numFmtId="3" fontId="31" fillId="0" borderId="0" xfId="0" applyNumberFormat="1" applyFont="1" applyFill="1" applyAlignment="1">
      <alignment horizontal="center" vertical="top"/>
    </xf>
    <xf numFmtId="3" fontId="31" fillId="0" borderId="0" xfId="0" applyNumberFormat="1" applyFont="1" applyAlignment="1">
      <alignment horizontal="center" vertical="top"/>
    </xf>
    <xf numFmtId="0" fontId="31" fillId="0" borderId="0" xfId="0" applyNumberFormat="1" applyFont="1" applyBorder="1" applyAlignment="1">
      <alignment horizontal="left"/>
    </xf>
    <xf numFmtId="49" fontId="31" fillId="0" borderId="3" xfId="0" applyNumberFormat="1" applyFont="1" applyBorder="1" applyAlignment="1">
      <alignment horizontal="left"/>
    </xf>
    <xf numFmtId="166" fontId="31" fillId="0" borderId="0" xfId="9" applyNumberFormat="1" applyFont="1" applyBorder="1" applyAlignment="1">
      <alignment horizontal="center"/>
    </xf>
    <xf numFmtId="166" fontId="31" fillId="0" borderId="0" xfId="9" applyNumberFormat="1" applyFont="1" applyFill="1" applyBorder="1" applyAlignment="1">
      <alignment horizontal="center"/>
    </xf>
    <xf numFmtId="166" fontId="31" fillId="0" borderId="0" xfId="9" applyNumberFormat="1" applyFont="1" applyAlignment="1">
      <alignment horizontal="center"/>
    </xf>
    <xf numFmtId="168" fontId="46" fillId="0" borderId="0" xfId="0" applyNumberFormat="1" applyFont="1"/>
    <xf numFmtId="0" fontId="44" fillId="0" borderId="0" xfId="62" applyFont="1"/>
    <xf numFmtId="0" fontId="44" fillId="0" borderId="0" xfId="62" applyFont="1" applyAlignment="1">
      <alignment horizontal="center"/>
    </xf>
    <xf numFmtId="0" fontId="44" fillId="0" borderId="0" xfId="62" applyFont="1" applyAlignment="1">
      <alignment horizontal="left"/>
    </xf>
    <xf numFmtId="0" fontId="44" fillId="0" borderId="0" xfId="62" applyFont="1" applyAlignment="1">
      <alignment horizontal="left" wrapText="1"/>
    </xf>
    <xf numFmtId="3" fontId="44" fillId="0" borderId="3" xfId="62" applyNumberFormat="1" applyFont="1" applyBorder="1" applyAlignment="1">
      <alignment horizontal="center"/>
    </xf>
    <xf numFmtId="0" fontId="44" fillId="0" borderId="3" xfId="62" applyFont="1" applyBorder="1" applyAlignment="1">
      <alignment horizontal="left"/>
    </xf>
    <xf numFmtId="3" fontId="44" fillId="0" borderId="0" xfId="62" applyNumberFormat="1" applyFont="1" applyAlignment="1">
      <alignment horizontal="center"/>
    </xf>
    <xf numFmtId="3" fontId="51" fillId="0" borderId="0" xfId="62" applyNumberFormat="1" applyFont="1" applyFill="1" applyAlignment="1">
      <alignment horizontal="center"/>
    </xf>
    <xf numFmtId="3" fontId="44" fillId="0" borderId="0" xfId="62" applyNumberFormat="1" applyFont="1" applyFill="1" applyAlignment="1">
      <alignment horizontal="center"/>
    </xf>
    <xf numFmtId="3" fontId="51" fillId="0" borderId="0" xfId="62" applyNumberFormat="1" applyFont="1" applyAlignment="1">
      <alignment horizontal="center"/>
    </xf>
    <xf numFmtId="0" fontId="44" fillId="0" borderId="0" xfId="62" applyFont="1" applyAlignment="1">
      <alignment horizontal="center" wrapText="1"/>
    </xf>
    <xf numFmtId="166" fontId="31" fillId="0" borderId="0" xfId="9" applyNumberFormat="1" applyFont="1"/>
    <xf numFmtId="166" fontId="31" fillId="0" borderId="3" xfId="9" applyNumberFormat="1" applyFont="1" applyBorder="1"/>
    <xf numFmtId="3" fontId="31" fillId="0" borderId="0" xfId="9" applyNumberFormat="1" applyFont="1" applyAlignment="1">
      <alignment horizontal="center"/>
    </xf>
    <xf numFmtId="3" fontId="31" fillId="0" borderId="0" xfId="9" applyNumberFormat="1" applyFont="1" applyFill="1" applyAlignment="1">
      <alignment horizontal="center"/>
    </xf>
    <xf numFmtId="3" fontId="31" fillId="0" borderId="0" xfId="0" applyNumberFormat="1" applyFont="1"/>
    <xf numFmtId="1" fontId="31" fillId="0" borderId="0" xfId="9" applyNumberFormat="1" applyFont="1" applyAlignment="1">
      <alignment horizontal="center"/>
    </xf>
    <xf numFmtId="1" fontId="31" fillId="0" borderId="3" xfId="5" applyNumberFormat="1" applyFont="1" applyBorder="1" applyAlignment="1">
      <alignment horizontal="center"/>
    </xf>
    <xf numFmtId="1" fontId="31" fillId="0" borderId="0" xfId="0" applyNumberFormat="1" applyFont="1"/>
    <xf numFmtId="1" fontId="31" fillId="0" borderId="0" xfId="5" applyNumberFormat="1" applyFont="1" applyAlignment="1">
      <alignment horizontal="center"/>
    </xf>
    <xf numFmtId="9" fontId="31" fillId="0" borderId="0" xfId="5" applyFont="1" applyAlignment="1">
      <alignment horizontal="center"/>
    </xf>
    <xf numFmtId="3" fontId="44" fillId="0" borderId="0" xfId="61" applyNumberFormat="1" applyFont="1" applyAlignment="1">
      <alignment horizontal="center"/>
    </xf>
    <xf numFmtId="1" fontId="31" fillId="0" borderId="3" xfId="0" applyNumberFormat="1" applyFont="1" applyFill="1" applyBorder="1" applyAlignment="1">
      <alignment horizontal="center"/>
    </xf>
    <xf numFmtId="1" fontId="31" fillId="0" borderId="3" xfId="63" applyNumberFormat="1" applyFont="1" applyFill="1" applyBorder="1" applyAlignment="1">
      <alignment horizontal="center"/>
    </xf>
    <xf numFmtId="3" fontId="31" fillId="0" borderId="3" xfId="63" applyNumberFormat="1" applyFont="1" applyFill="1" applyBorder="1"/>
    <xf numFmtId="0" fontId="31" fillId="0" borderId="3" xfId="63" applyFont="1" applyFill="1" applyBorder="1"/>
    <xf numFmtId="165" fontId="31" fillId="0" borderId="3" xfId="63" applyNumberFormat="1" applyFont="1" applyFill="1" applyBorder="1" applyAlignment="1">
      <alignment horizontal="center"/>
    </xf>
    <xf numFmtId="3" fontId="31" fillId="0" borderId="3" xfId="63" applyNumberFormat="1" applyFont="1" applyFill="1" applyBorder="1" applyAlignment="1">
      <alignment horizontal="center"/>
    </xf>
    <xf numFmtId="0" fontId="31" fillId="0" borderId="3" xfId="63" applyFont="1" applyFill="1" applyBorder="1" applyAlignment="1">
      <alignment horizontal="left"/>
    </xf>
    <xf numFmtId="1" fontId="31" fillId="0" borderId="0" xfId="0" applyNumberFormat="1" applyFont="1" applyBorder="1"/>
    <xf numFmtId="1" fontId="31" fillId="0" borderId="0" xfId="63" applyNumberFormat="1" applyFont="1" applyFill="1" applyAlignment="1">
      <alignment horizontal="center"/>
    </xf>
    <xf numFmtId="164" fontId="31" fillId="0" borderId="0" xfId="63" applyNumberFormat="1" applyFont="1" applyFill="1" applyAlignment="1" applyProtection="1">
      <alignment horizontal="center"/>
      <protection locked="0"/>
    </xf>
    <xf numFmtId="164" fontId="31" fillId="0" borderId="0" xfId="63" quotePrefix="1" applyNumberFormat="1" applyFont="1" applyFill="1" applyAlignment="1">
      <alignment horizontal="center"/>
    </xf>
    <xf numFmtId="0" fontId="31" fillId="0" borderId="0" xfId="64" applyFont="1" applyFill="1" applyAlignment="1">
      <alignment horizontal="left"/>
    </xf>
    <xf numFmtId="0" fontId="31" fillId="0" borderId="0" xfId="63" applyFont="1" applyFill="1" applyAlignment="1">
      <alignment horizontal="left"/>
    </xf>
    <xf numFmtId="1" fontId="31" fillId="0" borderId="0" xfId="63" applyNumberFormat="1" applyFont="1" applyFill="1" applyBorder="1" applyAlignment="1">
      <alignment horizontal="center"/>
    </xf>
    <xf numFmtId="0" fontId="31" fillId="0" borderId="0" xfId="63" applyFont="1" applyFill="1" applyBorder="1" applyAlignment="1">
      <alignment horizontal="left"/>
    </xf>
    <xf numFmtId="164" fontId="31" fillId="0" borderId="0" xfId="63" applyNumberFormat="1" applyFont="1" applyFill="1" applyBorder="1" applyAlignment="1" applyProtection="1">
      <alignment horizontal="center"/>
      <protection locked="0"/>
    </xf>
    <xf numFmtId="164" fontId="31" fillId="0" borderId="0" xfId="63" quotePrefix="1" applyNumberFormat="1" applyFont="1" applyFill="1" applyBorder="1" applyAlignment="1">
      <alignment horizontal="center"/>
    </xf>
    <xf numFmtId="0" fontId="31" fillId="0" borderId="0" xfId="63" applyNumberFormat="1" applyFont="1" applyFill="1" applyBorder="1" applyAlignment="1">
      <alignment horizontal="left"/>
    </xf>
    <xf numFmtId="0" fontId="31" fillId="0" borderId="0" xfId="63" applyNumberFormat="1" applyFont="1" applyFill="1" applyAlignment="1">
      <alignment horizontal="left"/>
    </xf>
    <xf numFmtId="0" fontId="31" fillId="0" borderId="3" xfId="63" applyFont="1" applyFill="1" applyBorder="1" applyAlignment="1">
      <alignment horizontal="center"/>
    </xf>
    <xf numFmtId="0" fontId="31" fillId="0" borderId="3" xfId="63" applyFont="1" applyFill="1" applyBorder="1" applyAlignment="1"/>
    <xf numFmtId="0" fontId="31" fillId="0" borderId="0" xfId="63" applyFont="1" applyFill="1" applyAlignment="1">
      <alignment horizontal="center" wrapText="1"/>
    </xf>
    <xf numFmtId="0" fontId="31" fillId="0" borderId="0" xfId="63" applyFont="1" applyFill="1" applyAlignment="1">
      <alignment horizontal="center"/>
    </xf>
    <xf numFmtId="3" fontId="31" fillId="0" borderId="3" xfId="0" quotePrefix="1" applyNumberFormat="1" applyFont="1" applyBorder="1" applyAlignment="1">
      <alignment horizontal="center"/>
    </xf>
    <xf numFmtId="3" fontId="31" fillId="0" borderId="0" xfId="0" quotePrefix="1" applyNumberFormat="1" applyFont="1" applyBorder="1" applyAlignment="1">
      <alignment horizontal="center"/>
    </xf>
    <xf numFmtId="3" fontId="31" fillId="0" borderId="0" xfId="64" applyNumberFormat="1" applyFont="1" applyFill="1" applyAlignment="1">
      <alignment horizontal="center"/>
    </xf>
    <xf numFmtId="3" fontId="31" fillId="0" borderId="3" xfId="64" applyNumberFormat="1" applyFont="1" applyFill="1" applyBorder="1"/>
    <xf numFmtId="0" fontId="31" fillId="0" borderId="3" xfId="64" applyFont="1" applyFill="1" applyBorder="1"/>
    <xf numFmtId="165" fontId="31" fillId="0" borderId="3" xfId="64" applyNumberFormat="1" applyFont="1" applyFill="1" applyBorder="1" applyAlignment="1">
      <alignment horizontal="center"/>
    </xf>
    <xf numFmtId="3" fontId="31" fillId="0" borderId="3" xfId="64" applyNumberFormat="1" applyFont="1" applyFill="1" applyBorder="1" applyAlignment="1">
      <alignment horizontal="center"/>
    </xf>
    <xf numFmtId="0" fontId="31" fillId="0" borderId="3" xfId="64" applyFont="1" applyFill="1" applyBorder="1" applyAlignment="1">
      <alignment horizontal="left"/>
    </xf>
    <xf numFmtId="165" fontId="31" fillId="0" borderId="0" xfId="64" applyNumberFormat="1" applyFont="1" applyFill="1" applyAlignment="1">
      <alignment horizontal="center"/>
    </xf>
    <xf numFmtId="0" fontId="31" fillId="0" borderId="3" xfId="64" applyFont="1" applyFill="1" applyBorder="1" applyAlignment="1"/>
    <xf numFmtId="0" fontId="31" fillId="0" borderId="0" xfId="64" applyFont="1" applyFill="1" applyAlignment="1">
      <alignment horizontal="center" wrapText="1"/>
    </xf>
    <xf numFmtId="0" fontId="31" fillId="0" borderId="0" xfId="64" applyFont="1" applyFill="1" applyAlignment="1">
      <alignment horizontal="center"/>
    </xf>
    <xf numFmtId="1" fontId="44" fillId="0" borderId="0" xfId="61" applyNumberFormat="1" applyFont="1" applyFill="1" applyBorder="1" applyAlignment="1">
      <alignment horizontal="center"/>
    </xf>
    <xf numFmtId="0" fontId="44" fillId="0" borderId="0" xfId="61" applyFont="1" applyFill="1" applyBorder="1" applyAlignment="1">
      <alignment horizontal="center"/>
    </xf>
    <xf numFmtId="0" fontId="44" fillId="0" borderId="0" xfId="61" applyFont="1" applyBorder="1"/>
    <xf numFmtId="0" fontId="7" fillId="0" borderId="0" xfId="61" applyBorder="1"/>
    <xf numFmtId="0" fontId="44" fillId="0" borderId="0" xfId="61" applyFont="1" applyBorder="1" applyAlignment="1">
      <alignment horizontal="left" wrapText="1"/>
    </xf>
    <xf numFmtId="0" fontId="44" fillId="0" borderId="3" xfId="61" applyFont="1" applyBorder="1"/>
    <xf numFmtId="1" fontId="51" fillId="0" borderId="0" xfId="61" applyNumberFormat="1" applyFont="1" applyBorder="1" applyAlignment="1">
      <alignment horizontal="center"/>
    </xf>
    <xf numFmtId="164" fontId="44" fillId="0" borderId="3" xfId="61" applyNumberFormat="1" applyFont="1" applyFill="1" applyBorder="1" applyAlignment="1">
      <alignment horizontal="center"/>
    </xf>
    <xf numFmtId="0" fontId="51" fillId="0" borderId="3" xfId="61" applyFont="1" applyBorder="1" applyAlignment="1">
      <alignment horizontal="center"/>
    </xf>
    <xf numFmtId="0" fontId="31" fillId="0" borderId="0" xfId="61" applyFont="1" applyFill="1" applyBorder="1" applyAlignment="1">
      <alignment horizontal="center" wrapText="1"/>
    </xf>
    <xf numFmtId="0" fontId="31" fillId="0" borderId="0" xfId="61" applyFont="1" applyFill="1" applyBorder="1"/>
    <xf numFmtId="0" fontId="44" fillId="0" borderId="0" xfId="61" applyFont="1" applyBorder="1" applyAlignment="1">
      <alignment wrapText="1"/>
    </xf>
    <xf numFmtId="0" fontId="31" fillId="0" borderId="0" xfId="61" applyFont="1" applyBorder="1" applyAlignment="1">
      <alignment wrapText="1"/>
    </xf>
    <xf numFmtId="0" fontId="51" fillId="0" borderId="0" xfId="61" applyFont="1" applyBorder="1" applyAlignment="1">
      <alignment horizontal="left" wrapText="1"/>
    </xf>
    <xf numFmtId="3" fontId="31" fillId="0" borderId="3" xfId="0" applyNumberFormat="1" applyFont="1" applyFill="1" applyBorder="1"/>
    <xf numFmtId="0" fontId="44" fillId="0" borderId="0" xfId="65" applyFont="1" applyBorder="1"/>
    <xf numFmtId="0" fontId="7" fillId="0" borderId="0" xfId="65" applyBorder="1"/>
    <xf numFmtId="0" fontId="44" fillId="0" borderId="0" xfId="65" applyFont="1" applyBorder="1" applyAlignment="1">
      <alignment horizontal="left" wrapText="1"/>
    </xf>
    <xf numFmtId="0" fontId="44" fillId="0" borderId="3" xfId="65" applyFont="1" applyBorder="1"/>
    <xf numFmtId="1" fontId="31" fillId="0" borderId="0" xfId="65" applyNumberFormat="1" applyFont="1" applyFill="1" applyBorder="1" applyAlignment="1">
      <alignment horizontal="center" wrapText="1"/>
    </xf>
    <xf numFmtId="0" fontId="31" fillId="0" borderId="0" xfId="65" applyNumberFormat="1" applyFont="1" applyBorder="1" applyAlignment="1">
      <alignment horizontal="left"/>
    </xf>
    <xf numFmtId="49" fontId="31" fillId="0" borderId="0" xfId="65" applyNumberFormat="1" applyFont="1" applyBorder="1" applyAlignment="1">
      <alignment horizontal="left"/>
    </xf>
    <xf numFmtId="1" fontId="32" fillId="0" borderId="0" xfId="65" applyNumberFormat="1" applyFont="1" applyFill="1" applyBorder="1" applyAlignment="1">
      <alignment horizontal="center" wrapText="1"/>
    </xf>
    <xf numFmtId="164" fontId="31" fillId="0" borderId="3" xfId="65" applyNumberFormat="1" applyFont="1" applyFill="1" applyBorder="1" applyAlignment="1">
      <alignment horizontal="center" wrapText="1"/>
    </xf>
    <xf numFmtId="164" fontId="32" fillId="0" borderId="3" xfId="65" applyNumberFormat="1" applyFont="1" applyFill="1" applyBorder="1" applyAlignment="1">
      <alignment horizontal="center" wrapText="1"/>
    </xf>
    <xf numFmtId="49" fontId="31" fillId="0" borderId="3" xfId="65" applyNumberFormat="1" applyFont="1" applyBorder="1" applyAlignment="1">
      <alignment horizontal="left"/>
    </xf>
    <xf numFmtId="0" fontId="44" fillId="0" borderId="0" xfId="65" applyFont="1" applyBorder="1" applyAlignment="1">
      <alignment horizontal="center"/>
    </xf>
    <xf numFmtId="0" fontId="31" fillId="0" borderId="0" xfId="65" applyFont="1" applyFill="1" applyBorder="1" applyAlignment="1">
      <alignment horizontal="center" wrapText="1"/>
    </xf>
    <xf numFmtId="0" fontId="31" fillId="0" borderId="0" xfId="65" applyFont="1" applyFill="1" applyBorder="1"/>
    <xf numFmtId="0" fontId="44" fillId="0" borderId="0" xfId="65" applyFont="1" applyBorder="1" applyAlignment="1">
      <alignment horizontal="center" wrapText="1"/>
    </xf>
    <xf numFmtId="0" fontId="31" fillId="0" borderId="0" xfId="65" applyFont="1" applyBorder="1" applyAlignment="1">
      <alignment horizontal="center" wrapText="1"/>
    </xf>
    <xf numFmtId="0" fontId="31" fillId="0" borderId="0" xfId="66"/>
    <xf numFmtId="0" fontId="49" fillId="0" borderId="3" xfId="65" applyFont="1" applyBorder="1" applyAlignment="1">
      <alignment horizontal="center"/>
    </xf>
    <xf numFmtId="0" fontId="7" fillId="0" borderId="3" xfId="65" applyBorder="1" applyAlignment="1">
      <alignment horizontal="center"/>
    </xf>
    <xf numFmtId="0" fontId="7" fillId="0" borderId="3" xfId="65" applyBorder="1" applyAlignment="1">
      <alignment horizontal="left"/>
    </xf>
    <xf numFmtId="0" fontId="31" fillId="0" borderId="3" xfId="65" applyNumberFormat="1" applyFont="1" applyBorder="1" applyAlignment="1">
      <alignment horizontal="left"/>
    </xf>
    <xf numFmtId="0" fontId="31" fillId="0" borderId="0" xfId="0" applyFont="1" applyFill="1" applyAlignment="1">
      <alignment horizontal="left"/>
    </xf>
    <xf numFmtId="1" fontId="31" fillId="0" borderId="5" xfId="0" applyNumberFormat="1" applyFont="1" applyFill="1" applyBorder="1" applyAlignment="1">
      <alignment horizontal="left"/>
    </xf>
    <xf numFmtId="0" fontId="74" fillId="0" borderId="0" xfId="49" applyAlignment="1">
      <alignment horizontal="center" wrapText="1"/>
    </xf>
    <xf numFmtId="0" fontId="74" fillId="0" borderId="0" xfId="49" applyAlignment="1">
      <alignment wrapText="1"/>
    </xf>
    <xf numFmtId="0" fontId="0" fillId="0" borderId="0" xfId="0" applyAlignment="1"/>
    <xf numFmtId="0" fontId="0" fillId="0" borderId="0" xfId="0" applyAlignment="1">
      <alignment horizontal="left"/>
    </xf>
    <xf numFmtId="0" fontId="0" fillId="0" borderId="0" xfId="0" applyAlignment="1">
      <alignment horizontal="center" wrapText="1"/>
    </xf>
    <xf numFmtId="0" fontId="35" fillId="0" borderId="5" xfId="25" applyFont="1" applyFill="1" applyBorder="1" applyAlignment="1"/>
    <xf numFmtId="1" fontId="86" fillId="0" borderId="0" xfId="68" applyNumberFormat="1" applyFont="1" applyFill="1" applyAlignment="1">
      <alignment horizontal="center"/>
    </xf>
    <xf numFmtId="0" fontId="31" fillId="0" borderId="0" xfId="0" applyFont="1" applyAlignment="1">
      <alignment horizontal="justify" vertical="center" wrapText="1"/>
    </xf>
    <xf numFmtId="0" fontId="55" fillId="0" borderId="0" xfId="69" applyFont="1" applyFill="1"/>
    <xf numFmtId="0" fontId="55" fillId="0" borderId="0" xfId="69" applyFont="1" applyFill="1" applyAlignment="1"/>
    <xf numFmtId="1" fontId="86" fillId="0" borderId="0" xfId="69" applyNumberFormat="1" applyFont="1" applyFill="1" applyAlignment="1">
      <alignment horizontal="center"/>
    </xf>
    <xf numFmtId="0" fontId="35" fillId="0" borderId="0" xfId="25" applyFont="1" applyFill="1" applyAlignment="1"/>
    <xf numFmtId="49" fontId="55" fillId="0" borderId="0" xfId="69" applyNumberFormat="1" applyFont="1" applyFill="1"/>
    <xf numFmtId="49" fontId="86" fillId="0" borderId="5" xfId="69" applyNumberFormat="1" applyFont="1" applyFill="1" applyBorder="1" applyAlignment="1"/>
    <xf numFmtId="49" fontId="86" fillId="0" borderId="0" xfId="69" applyNumberFormat="1" applyFont="1" applyFill="1" applyBorder="1" applyAlignment="1"/>
    <xf numFmtId="0" fontId="55" fillId="0" borderId="0" xfId="69" applyFont="1" applyFill="1" applyAlignment="1">
      <alignment wrapText="1"/>
    </xf>
    <xf numFmtId="1" fontId="86" fillId="0" borderId="0" xfId="69" applyNumberFormat="1" applyFont="1" applyFill="1" applyBorder="1" applyAlignment="1">
      <alignment horizontal="center"/>
    </xf>
    <xf numFmtId="0" fontId="87" fillId="0" borderId="0" xfId="69" applyFont="1" applyFill="1" applyBorder="1" applyAlignment="1"/>
    <xf numFmtId="1" fontId="59" fillId="0" borderId="0" xfId="68" applyNumberFormat="1" applyFont="1" applyFill="1" applyBorder="1" applyAlignment="1">
      <alignment horizontal="center"/>
    </xf>
    <xf numFmtId="1" fontId="86" fillId="0" borderId="5" xfId="69" applyNumberFormat="1" applyFont="1" applyFill="1" applyBorder="1" applyAlignment="1">
      <alignment horizontal="center"/>
    </xf>
    <xf numFmtId="1" fontId="86" fillId="0" borderId="5" xfId="68" applyNumberFormat="1" applyFont="1" applyFill="1" applyBorder="1" applyAlignment="1">
      <alignment horizontal="center"/>
    </xf>
    <xf numFmtId="1" fontId="87" fillId="0" borderId="0" xfId="69" applyNumberFormat="1" applyFont="1" applyFill="1" applyBorder="1" applyAlignment="1">
      <alignment horizontal="center"/>
    </xf>
    <xf numFmtId="1" fontId="87" fillId="0" borderId="0" xfId="69" applyNumberFormat="1" applyFont="1" applyFill="1" applyAlignment="1">
      <alignment horizontal="center"/>
    </xf>
    <xf numFmtId="49" fontId="55" fillId="0" borderId="5" xfId="69" applyNumberFormat="1" applyFont="1" applyFill="1" applyBorder="1" applyAlignment="1">
      <alignment horizontal="center" wrapText="1"/>
    </xf>
    <xf numFmtId="49" fontId="55" fillId="0" borderId="5" xfId="69" applyNumberFormat="1" applyFont="1" applyFill="1" applyBorder="1" applyAlignment="1">
      <alignment horizontal="center"/>
    </xf>
    <xf numFmtId="0" fontId="31" fillId="0" borderId="0" xfId="10" applyFont="1"/>
    <xf numFmtId="0" fontId="31" fillId="0" borderId="0" xfId="10" applyAlignment="1">
      <alignment wrapText="1"/>
    </xf>
    <xf numFmtId="0" fontId="31" fillId="0" borderId="0" xfId="10" applyAlignment="1">
      <alignment horizontal="left" wrapText="1"/>
    </xf>
    <xf numFmtId="0" fontId="3" fillId="0" borderId="0" xfId="58" applyFont="1" applyAlignment="1">
      <alignment horizontal="center" wrapText="1"/>
    </xf>
    <xf numFmtId="0" fontId="35" fillId="0" borderId="0" xfId="25" applyFont="1" applyFill="1" applyAlignment="1">
      <alignment wrapText="1"/>
    </xf>
    <xf numFmtId="0" fontId="85" fillId="0" borderId="0" xfId="44" quotePrefix="1" applyFont="1" applyAlignment="1">
      <alignment vertical="center"/>
    </xf>
    <xf numFmtId="0" fontId="83" fillId="0" borderId="0" xfId="48" applyFont="1" applyAlignment="1">
      <alignment horizontal="center" wrapText="1"/>
    </xf>
    <xf numFmtId="0" fontId="31" fillId="0" borderId="0" xfId="10" applyFont="1" applyAlignment="1">
      <alignment horizontal="left"/>
    </xf>
    <xf numFmtId="0" fontId="31" fillId="0" borderId="0" xfId="10" applyFont="1"/>
    <xf numFmtId="0" fontId="2" fillId="0" borderId="0" xfId="58" applyFont="1"/>
    <xf numFmtId="0" fontId="89" fillId="0" borderId="0" xfId="48" applyFont="1" applyFill="1" applyBorder="1" applyAlignment="1">
      <alignment vertical="top" wrapText="1"/>
    </xf>
    <xf numFmtId="49" fontId="89" fillId="0" borderId="0" xfId="48" applyNumberFormat="1" applyFont="1" applyFill="1" applyBorder="1" applyAlignment="1">
      <alignment horizontal="left" wrapText="1"/>
    </xf>
    <xf numFmtId="0" fontId="31" fillId="0" borderId="5" xfId="0" applyFont="1" applyBorder="1" applyAlignment="1">
      <alignment horizontal="left"/>
    </xf>
    <xf numFmtId="0" fontId="32" fillId="0" borderId="0" xfId="0" applyFont="1" applyBorder="1" applyAlignment="1">
      <alignment wrapText="1"/>
    </xf>
    <xf numFmtId="0" fontId="81" fillId="0" borderId="0" xfId="48" applyFont="1" applyFill="1" applyAlignment="1">
      <alignment horizontal="center" vertical="center" wrapText="1"/>
    </xf>
    <xf numFmtId="0" fontId="89" fillId="0" borderId="0" xfId="48" applyFont="1" applyFill="1" applyAlignment="1">
      <alignment horizontal="center" vertical="center" wrapText="1"/>
    </xf>
    <xf numFmtId="0" fontId="1" fillId="3" borderId="0" xfId="48" applyFont="1" applyFill="1" applyAlignment="1">
      <alignment wrapText="1"/>
    </xf>
    <xf numFmtId="0" fontId="0" fillId="3" borderId="0" xfId="0" applyFill="1" applyAlignment="1">
      <alignment wrapText="1"/>
    </xf>
    <xf numFmtId="0" fontId="43" fillId="0" borderId="0" xfId="48" applyFont="1" applyBorder="1" applyAlignment="1">
      <alignment horizontal="left" wrapText="1"/>
    </xf>
    <xf numFmtId="0" fontId="43" fillId="0" borderId="0" xfId="48" applyFont="1" applyBorder="1" applyAlignment="1">
      <alignment wrapText="1"/>
    </xf>
    <xf numFmtId="0" fontId="75" fillId="0" borderId="7" xfId="48" applyFont="1" applyBorder="1" applyAlignment="1">
      <alignment horizontal="left" vertical="center" wrapText="1"/>
    </xf>
    <xf numFmtId="0" fontId="81" fillId="0" borderId="8" xfId="0" applyFont="1" applyBorder="1" applyAlignment="1">
      <alignment horizontal="left" vertical="center" wrapText="1"/>
    </xf>
    <xf numFmtId="0" fontId="78" fillId="0" borderId="0" xfId="0" applyFont="1" applyAlignment="1">
      <alignment vertical="center" wrapText="1"/>
    </xf>
    <xf numFmtId="0" fontId="0" fillId="0" borderId="0" xfId="0" applyAlignment="1">
      <alignment wrapText="1"/>
    </xf>
    <xf numFmtId="0" fontId="31" fillId="0" borderId="0" xfId="0" applyFont="1" applyAlignment="1">
      <alignment horizontal="justify" vertical="center" wrapText="1"/>
    </xf>
    <xf numFmtId="0" fontId="31" fillId="0" borderId="0" xfId="0" applyFont="1" applyAlignment="1">
      <alignment wrapText="1"/>
    </xf>
    <xf numFmtId="0" fontId="31" fillId="0" borderId="0" xfId="0" applyFont="1" applyAlignment="1">
      <alignment horizontal="center" vertical="center"/>
    </xf>
    <xf numFmtId="0" fontId="0" fillId="0" borderId="0" xfId="0" applyAlignment="1">
      <alignment horizontal="center" vertical="center"/>
    </xf>
    <xf numFmtId="0" fontId="74" fillId="0" borderId="0" xfId="49" applyAlignment="1">
      <alignment horizontal="center" wrapText="1"/>
    </xf>
    <xf numFmtId="0" fontId="74" fillId="0" borderId="0" xfId="49" applyAlignment="1">
      <alignment wrapText="1"/>
    </xf>
    <xf numFmtId="0" fontId="51" fillId="0" borderId="0" xfId="0" applyFont="1" applyAlignment="1">
      <alignment horizontal="justify" wrapText="1"/>
    </xf>
    <xf numFmtId="0" fontId="31" fillId="0" borderId="3" xfId="0" applyFont="1" applyBorder="1" applyAlignment="1">
      <alignment horizontal="center"/>
    </xf>
    <xf numFmtId="0" fontId="31" fillId="0" borderId="0" xfId="0" applyFont="1" applyFill="1" applyAlignment="1">
      <alignment horizontal="left"/>
    </xf>
    <xf numFmtId="0" fontId="0" fillId="0" borderId="0" xfId="0" applyAlignment="1"/>
    <xf numFmtId="0" fontId="31" fillId="0" borderId="0" xfId="0" applyFont="1" applyFill="1" applyAlignment="1">
      <alignment wrapText="1"/>
    </xf>
    <xf numFmtId="0" fontId="32" fillId="0" borderId="1" xfId="0" applyFont="1" applyFill="1" applyBorder="1" applyAlignment="1">
      <alignment horizontal="left" wrapText="1"/>
    </xf>
    <xf numFmtId="0" fontId="32" fillId="0" borderId="1" xfId="0" applyFont="1" applyFill="1" applyBorder="1" applyAlignment="1">
      <alignment wrapText="1"/>
    </xf>
    <xf numFmtId="0" fontId="31" fillId="0" borderId="0" xfId="0" applyFont="1" applyFill="1" applyAlignment="1">
      <alignment horizontal="center" wrapText="1"/>
    </xf>
    <xf numFmtId="0" fontId="0" fillId="0" borderId="0" xfId="0" applyAlignment="1">
      <alignment horizontal="left"/>
    </xf>
    <xf numFmtId="0" fontId="32" fillId="0" borderId="5" xfId="0" applyFont="1" applyBorder="1" applyAlignment="1">
      <alignment wrapText="1"/>
    </xf>
    <xf numFmtId="0" fontId="31" fillId="0" borderId="0" xfId="0" applyFont="1" applyAlignment="1">
      <alignment horizontal="left"/>
    </xf>
    <xf numFmtId="0" fontId="31" fillId="0" borderId="0" xfId="0" applyFont="1" applyAlignment="1">
      <alignment horizontal="center" wrapText="1"/>
    </xf>
    <xf numFmtId="0" fontId="0" fillId="0" borderId="0" xfId="0" applyAlignment="1">
      <alignment horizontal="center" wrapText="1"/>
    </xf>
    <xf numFmtId="0" fontId="32" fillId="0" borderId="5" xfId="0" applyFont="1" applyFill="1" applyBorder="1" applyAlignment="1">
      <alignment horizontal="left" wrapText="1"/>
    </xf>
    <xf numFmtId="0" fontId="32" fillId="0" borderId="5" xfId="0" applyFont="1" applyFill="1" applyBorder="1" applyAlignment="1">
      <alignment wrapText="1"/>
    </xf>
    <xf numFmtId="0" fontId="31" fillId="0" borderId="0" xfId="0" applyFont="1" applyFill="1" applyAlignment="1"/>
    <xf numFmtId="0" fontId="32" fillId="0" borderId="0" xfId="0" applyFont="1" applyBorder="1" applyAlignment="1">
      <alignment wrapText="1"/>
    </xf>
    <xf numFmtId="0" fontId="0" fillId="0" borderId="0" xfId="0" applyBorder="1" applyAlignment="1">
      <alignment wrapText="1"/>
    </xf>
    <xf numFmtId="0" fontId="32" fillId="0" borderId="3" xfId="0" applyFont="1" applyBorder="1" applyAlignment="1">
      <alignment wrapText="1"/>
    </xf>
    <xf numFmtId="0" fontId="0" fillId="0" borderId="5" xfId="0" applyBorder="1" applyAlignment="1"/>
    <xf numFmtId="0" fontId="32" fillId="0" borderId="3" xfId="0" applyFont="1" applyBorder="1" applyAlignment="1">
      <alignment horizontal="center" vertical="center" wrapText="1"/>
    </xf>
    <xf numFmtId="0" fontId="0" fillId="0" borderId="5" xfId="0" applyBorder="1" applyAlignment="1">
      <alignment wrapText="1"/>
    </xf>
    <xf numFmtId="0" fontId="31" fillId="0" borderId="0" xfId="0" applyFont="1" applyBorder="1" applyAlignment="1">
      <alignment horizontal="center" vertical="center" wrapText="1"/>
    </xf>
    <xf numFmtId="0" fontId="0" fillId="0" borderId="0" xfId="0" applyBorder="1" applyAlignment="1">
      <alignment horizontal="center" vertical="center" wrapText="1"/>
    </xf>
    <xf numFmtId="0" fontId="31" fillId="0" borderId="0" xfId="0" applyFont="1" applyBorder="1" applyAlignment="1">
      <alignment horizontal="center" wrapText="1"/>
    </xf>
    <xf numFmtId="0" fontId="31" fillId="0" borderId="0" xfId="0" applyFont="1" applyBorder="1" applyAlignment="1"/>
    <xf numFmtId="0" fontId="32" fillId="0" borderId="1" xfId="0" applyFont="1" applyBorder="1" applyAlignment="1">
      <alignment horizontal="left" wrapText="1"/>
    </xf>
    <xf numFmtId="0" fontId="62" fillId="0" borderId="1" xfId="0" applyFont="1" applyBorder="1" applyAlignment="1">
      <alignment horizontal="left" wrapText="1"/>
    </xf>
    <xf numFmtId="0" fontId="31" fillId="0" borderId="0" xfId="0" applyFont="1" applyBorder="1" applyAlignment="1">
      <alignment horizontal="left" wrapText="1"/>
    </xf>
    <xf numFmtId="0" fontId="0" fillId="0" borderId="0" xfId="0" applyFont="1" applyBorder="1" applyAlignment="1">
      <alignment horizontal="left" wrapText="1"/>
    </xf>
    <xf numFmtId="0" fontId="31" fillId="0" borderId="3" xfId="0" applyFont="1" applyBorder="1" applyAlignment="1">
      <alignment horizontal="center" wrapText="1"/>
    </xf>
    <xf numFmtId="0" fontId="0" fillId="0" borderId="0" xfId="0" applyFill="1" applyAlignment="1">
      <alignment wrapText="1"/>
    </xf>
    <xf numFmtId="0" fontId="31" fillId="0" borderId="3" xfId="0" applyFont="1" applyFill="1" applyBorder="1" applyAlignment="1">
      <alignment horizontal="center" wrapText="1"/>
    </xf>
    <xf numFmtId="0" fontId="31" fillId="0" borderId="5" xfId="0" applyFont="1" applyFill="1" applyBorder="1" applyAlignment="1">
      <alignment horizontal="center" wrapText="1"/>
    </xf>
    <xf numFmtId="0" fontId="74" fillId="0" borderId="0" xfId="49" applyFill="1" applyAlignment="1">
      <alignment horizontal="center" wrapText="1"/>
    </xf>
    <xf numFmtId="0" fontId="0" fillId="0" borderId="5" xfId="0" applyFill="1" applyBorder="1" applyAlignment="1">
      <alignment wrapText="1"/>
    </xf>
    <xf numFmtId="0" fontId="31" fillId="0" borderId="0" xfId="0" applyFont="1" applyFill="1" applyBorder="1" applyAlignment="1">
      <alignment horizontal="center"/>
    </xf>
    <xf numFmtId="0" fontId="0" fillId="0" borderId="0" xfId="0" applyFill="1" applyBorder="1" applyAlignment="1">
      <alignment horizontal="center"/>
    </xf>
    <xf numFmtId="0" fontId="0" fillId="0" borderId="0" xfId="0" applyFill="1" applyAlignment="1"/>
    <xf numFmtId="0" fontId="0" fillId="0" borderId="0" xfId="0" applyBorder="1" applyAlignment="1"/>
    <xf numFmtId="0" fontId="44" fillId="0" borderId="0" xfId="0" applyFont="1" applyFill="1" applyBorder="1" applyAlignment="1">
      <alignment wrapText="1"/>
    </xf>
    <xf numFmtId="173" fontId="44" fillId="0" borderId="0" xfId="0" applyNumberFormat="1" applyFont="1" applyFill="1" applyBorder="1" applyAlignment="1"/>
    <xf numFmtId="173" fontId="0" fillId="0" borderId="0" xfId="0" applyNumberFormat="1" applyBorder="1" applyAlignment="1"/>
    <xf numFmtId="0" fontId="40" fillId="0" borderId="0" xfId="0" applyFont="1" applyBorder="1" applyAlignment="1">
      <alignment horizontal="left" wrapText="1"/>
    </xf>
    <xf numFmtId="0" fontId="44" fillId="0" borderId="0" xfId="0" applyFont="1" applyBorder="1" applyAlignment="1">
      <alignment horizontal="left" wrapText="1"/>
    </xf>
    <xf numFmtId="0" fontId="0" fillId="0" borderId="0" xfId="0" applyBorder="1" applyAlignment="1">
      <alignment horizontal="left" wrapText="1"/>
    </xf>
    <xf numFmtId="0" fontId="0" fillId="0" borderId="0" xfId="0" applyBorder="1" applyAlignment="1">
      <alignment horizontal="left"/>
    </xf>
    <xf numFmtId="0" fontId="52" fillId="0" borderId="1" xfId="0" applyFont="1" applyBorder="1" applyAlignment="1">
      <alignment horizontal="left" vertical="top" wrapText="1"/>
    </xf>
    <xf numFmtId="0" fontId="51" fillId="0" borderId="1" xfId="0" applyFont="1" applyBorder="1" applyAlignment="1">
      <alignment horizontal="left" vertical="top" wrapText="1"/>
    </xf>
    <xf numFmtId="0" fontId="43" fillId="0" borderId="1" xfId="0" applyFont="1" applyBorder="1" applyAlignment="1">
      <alignment horizontal="left" vertical="top" wrapText="1"/>
    </xf>
    <xf numFmtId="0" fontId="43" fillId="0" borderId="1" xfId="0" applyFont="1" applyBorder="1" applyAlignment="1">
      <alignment horizontal="left" vertical="top"/>
    </xf>
    <xf numFmtId="0" fontId="40" fillId="0" borderId="0" xfId="0" applyFont="1" applyBorder="1" applyAlignment="1">
      <alignment horizontal="center" wrapText="1"/>
    </xf>
    <xf numFmtId="0" fontId="0" fillId="0" borderId="0" xfId="0" applyBorder="1" applyAlignment="1">
      <alignment horizontal="center" wrapText="1"/>
    </xf>
    <xf numFmtId="0" fontId="0" fillId="0" borderId="0" xfId="0" applyBorder="1" applyAlignment="1">
      <alignment horizontal="center"/>
    </xf>
    <xf numFmtId="0" fontId="40" fillId="0" borderId="0" xfId="0" applyFont="1" applyFill="1" applyBorder="1" applyAlignment="1">
      <alignment horizontal="center" wrapText="1"/>
    </xf>
    <xf numFmtId="0" fontId="44" fillId="0" borderId="0" xfId="0" applyFont="1" applyBorder="1" applyAlignment="1"/>
    <xf numFmtId="0" fontId="44" fillId="0" borderId="0" xfId="0" applyFont="1" applyBorder="1" applyAlignment="1">
      <alignment horizontal="left"/>
    </xf>
    <xf numFmtId="0" fontId="52" fillId="0" borderId="1" xfId="0" applyFont="1" applyBorder="1" applyAlignment="1">
      <alignment horizontal="left" wrapText="1"/>
    </xf>
    <xf numFmtId="0" fontId="51" fillId="0" borderId="1" xfId="0" applyFont="1" applyBorder="1" applyAlignment="1">
      <alignment horizontal="left" wrapText="1"/>
    </xf>
    <xf numFmtId="0" fontId="51" fillId="0" borderId="1" xfId="0" applyFont="1" applyBorder="1" applyAlignment="1">
      <alignment horizontal="left"/>
    </xf>
    <xf numFmtId="0" fontId="40" fillId="0" borderId="3" xfId="0" applyFont="1" applyBorder="1" applyAlignment="1">
      <alignment horizontal="center" wrapText="1"/>
    </xf>
    <xf numFmtId="0" fontId="44" fillId="0" borderId="3" xfId="0" applyFont="1" applyBorder="1" applyAlignment="1">
      <alignment horizontal="center" wrapText="1"/>
    </xf>
    <xf numFmtId="0" fontId="44" fillId="0" borderId="3" xfId="0" applyFont="1" applyBorder="1" applyAlignment="1">
      <alignment horizontal="center"/>
    </xf>
    <xf numFmtId="0" fontId="31" fillId="0" borderId="0" xfId="10" applyFont="1" applyFill="1" applyAlignment="1">
      <alignment wrapText="1"/>
    </xf>
    <xf numFmtId="0" fontId="32" fillId="0" borderId="0" xfId="10" applyFont="1" applyFill="1" applyAlignment="1">
      <alignment wrapText="1"/>
    </xf>
    <xf numFmtId="0" fontId="32" fillId="0" borderId="0" xfId="0" applyFont="1" applyFill="1" applyAlignment="1">
      <alignment wrapText="1"/>
    </xf>
    <xf numFmtId="0" fontId="31" fillId="0" borderId="3" xfId="0" applyFont="1" applyFill="1" applyBorder="1" applyAlignment="1">
      <alignment horizontal="center"/>
    </xf>
    <xf numFmtId="0" fontId="40" fillId="0" borderId="0" xfId="50" applyFont="1" applyBorder="1" applyAlignment="1">
      <alignment horizontal="left" wrapText="1"/>
    </xf>
    <xf numFmtId="0" fontId="44" fillId="0" borderId="0" xfId="50" applyFont="1" applyBorder="1" applyAlignment="1">
      <alignment horizontal="left" wrapText="1"/>
    </xf>
    <xf numFmtId="0" fontId="16" fillId="0" borderId="0" xfId="50" applyBorder="1" applyAlignment="1">
      <alignment horizontal="left" wrapText="1"/>
    </xf>
    <xf numFmtId="0" fontId="74" fillId="0" borderId="0" xfId="49" applyBorder="1" applyAlignment="1">
      <alignment horizontal="center" wrapText="1"/>
    </xf>
    <xf numFmtId="0" fontId="16" fillId="0" borderId="0" xfId="50" applyAlignment="1"/>
    <xf numFmtId="0" fontId="52" fillId="0" borderId="5" xfId="50" applyFont="1" applyBorder="1" applyAlignment="1">
      <alignment horizontal="left" wrapText="1"/>
    </xf>
    <xf numFmtId="0" fontId="51" fillId="0" borderId="5" xfId="50" applyFont="1" applyBorder="1" applyAlignment="1">
      <alignment horizontal="left" wrapText="1"/>
    </xf>
    <xf numFmtId="0" fontId="43" fillId="0" borderId="5" xfId="50" applyFont="1" applyBorder="1" applyAlignment="1">
      <alignment horizontal="left" wrapText="1"/>
    </xf>
    <xf numFmtId="0" fontId="16" fillId="0" borderId="5" xfId="50" applyBorder="1" applyAlignment="1">
      <alignment horizontal="left" wrapText="1"/>
    </xf>
    <xf numFmtId="0" fontId="51" fillId="0" borderId="0" xfId="50" applyFont="1" applyBorder="1" applyAlignment="1">
      <alignment horizontal="left" wrapText="1"/>
    </xf>
    <xf numFmtId="0" fontId="16" fillId="0" borderId="0" xfId="50" applyBorder="1" applyAlignment="1">
      <alignment wrapText="1"/>
    </xf>
    <xf numFmtId="0" fontId="40" fillId="0" borderId="0" xfId="50" applyFont="1" applyBorder="1" applyAlignment="1">
      <alignment wrapText="1"/>
    </xf>
    <xf numFmtId="0" fontId="51" fillId="0" borderId="0" xfId="50" applyFont="1" applyBorder="1" applyAlignment="1">
      <alignment wrapText="1"/>
    </xf>
    <xf numFmtId="0" fontId="52" fillId="0" borderId="0" xfId="50" applyFont="1" applyBorder="1" applyAlignment="1">
      <alignment horizontal="left" wrapText="1"/>
    </xf>
    <xf numFmtId="0" fontId="31" fillId="0" borderId="0" xfId="0" applyFont="1" applyAlignment="1">
      <alignment vertical="top" wrapText="1"/>
    </xf>
    <xf numFmtId="0" fontId="32" fillId="0" borderId="0" xfId="0" applyFont="1" applyAlignment="1">
      <alignment horizontal="left" wrapText="1"/>
    </xf>
    <xf numFmtId="0" fontId="32" fillId="0" borderId="0" xfId="0" applyFont="1" applyAlignment="1">
      <alignment wrapText="1"/>
    </xf>
    <xf numFmtId="0" fontId="31" fillId="0" borderId="3" xfId="0" applyFont="1" applyBorder="1" applyAlignment="1">
      <alignment horizontal="left"/>
    </xf>
    <xf numFmtId="0" fontId="31" fillId="0" borderId="5" xfId="0" applyFont="1" applyBorder="1" applyAlignment="1">
      <alignment horizontal="left"/>
    </xf>
    <xf numFmtId="3" fontId="31" fillId="0" borderId="3" xfId="0" applyNumberFormat="1" applyFont="1" applyBorder="1" applyAlignment="1">
      <alignment horizontal="center"/>
    </xf>
    <xf numFmtId="0" fontId="31" fillId="0" borderId="5" xfId="0" applyFont="1" applyBorder="1" applyAlignment="1">
      <alignment horizontal="center"/>
    </xf>
    <xf numFmtId="0" fontId="31" fillId="0" borderId="5" xfId="0" applyFont="1" applyBorder="1" applyAlignment="1">
      <alignment horizontal="center" wrapText="1"/>
    </xf>
    <xf numFmtId="0" fontId="31" fillId="0" borderId="0" xfId="10" applyFont="1" applyFill="1" applyAlignment="1">
      <alignment horizontal="left" wrapText="1"/>
    </xf>
    <xf numFmtId="0" fontId="31" fillId="0" borderId="0" xfId="10" applyFont="1" applyFill="1" applyAlignment="1">
      <alignment horizontal="left"/>
    </xf>
    <xf numFmtId="0" fontId="31" fillId="0" borderId="0" xfId="10" applyAlignment="1"/>
    <xf numFmtId="0" fontId="32" fillId="0" borderId="5" xfId="10" applyFont="1" applyFill="1" applyBorder="1" applyAlignment="1">
      <alignment horizontal="left" wrapText="1"/>
    </xf>
    <xf numFmtId="0" fontId="31" fillId="0" borderId="5" xfId="10" applyBorder="1" applyAlignment="1">
      <alignment wrapText="1"/>
    </xf>
    <xf numFmtId="0" fontId="31" fillId="0" borderId="0" xfId="10" applyFont="1" applyFill="1" applyBorder="1" applyAlignment="1">
      <alignment wrapText="1"/>
    </xf>
    <xf numFmtId="0" fontId="31" fillId="0" borderId="0" xfId="0" applyFont="1" applyFill="1" applyAlignment="1">
      <alignment vertical="top"/>
    </xf>
    <xf numFmtId="0" fontId="32" fillId="0" borderId="0" xfId="0" applyFont="1" applyAlignment="1" applyProtection="1">
      <alignment horizontal="left" vertical="top" wrapText="1"/>
      <protection locked="0"/>
    </xf>
    <xf numFmtId="0" fontId="31" fillId="0" borderId="0" xfId="10" applyFont="1" applyAlignment="1">
      <alignment horizontal="left" vertical="top" wrapText="1"/>
    </xf>
    <xf numFmtId="0" fontId="0" fillId="0" borderId="0" xfId="0" applyAlignment="1">
      <alignment horizontal="left" vertical="top" wrapText="1"/>
    </xf>
    <xf numFmtId="0" fontId="31" fillId="0" borderId="0" xfId="10" applyFont="1" applyAlignment="1"/>
    <xf numFmtId="0" fontId="32" fillId="0" borderId="0" xfId="10" applyFont="1" applyFill="1" applyAlignment="1">
      <alignment horizontal="left" wrapText="1"/>
    </xf>
    <xf numFmtId="49" fontId="31" fillId="0" borderId="3" xfId="10" applyNumberFormat="1" applyFont="1" applyFill="1" applyBorder="1" applyAlignment="1">
      <alignment horizontal="left"/>
    </xf>
    <xf numFmtId="0" fontId="31" fillId="0" borderId="5" xfId="10" applyFont="1" applyFill="1" applyBorder="1" applyAlignment="1">
      <alignment horizontal="left"/>
    </xf>
    <xf numFmtId="0" fontId="31" fillId="0" borderId="3" xfId="10" applyFont="1" applyFill="1" applyBorder="1" applyAlignment="1">
      <alignment horizontal="center"/>
    </xf>
    <xf numFmtId="3" fontId="31" fillId="0" borderId="3" xfId="10" applyNumberFormat="1" applyFont="1" applyFill="1" applyBorder="1" applyAlignment="1">
      <alignment horizontal="center" vertical="top" wrapText="1"/>
    </xf>
    <xf numFmtId="0" fontId="31" fillId="0" borderId="5" xfId="10" applyFont="1" applyFill="1" applyBorder="1" applyAlignment="1">
      <alignment horizontal="center" vertical="top" wrapText="1"/>
    </xf>
    <xf numFmtId="0" fontId="31" fillId="0" borderId="3" xfId="10" applyFont="1" applyFill="1" applyBorder="1" applyAlignment="1">
      <alignment horizontal="center" vertical="top" wrapText="1"/>
    </xf>
    <xf numFmtId="0" fontId="31" fillId="0" borderId="0" xfId="10" applyFont="1" applyFill="1" applyAlignment="1"/>
    <xf numFmtId="0" fontId="32" fillId="0" borderId="0" xfId="10" applyFont="1" applyAlignment="1">
      <alignment horizontal="left" wrapText="1"/>
    </xf>
    <xf numFmtId="0" fontId="32" fillId="0" borderId="0" xfId="10" applyFont="1" applyAlignment="1">
      <alignment wrapText="1"/>
    </xf>
    <xf numFmtId="49" fontId="31" fillId="0" borderId="3" xfId="10" applyNumberFormat="1" applyFont="1" applyBorder="1" applyAlignment="1">
      <alignment horizontal="left"/>
    </xf>
    <xf numFmtId="49" fontId="31" fillId="0" borderId="5" xfId="10" applyNumberFormat="1" applyFont="1" applyBorder="1" applyAlignment="1">
      <alignment horizontal="left"/>
    </xf>
    <xf numFmtId="0" fontId="31" fillId="0" borderId="3" xfId="10" applyFont="1" applyBorder="1" applyAlignment="1">
      <alignment horizontal="center"/>
    </xf>
    <xf numFmtId="3" fontId="32" fillId="0" borderId="0" xfId="10" applyNumberFormat="1" applyFont="1" applyAlignment="1">
      <alignment horizontal="left" wrapText="1"/>
    </xf>
    <xf numFmtId="0" fontId="31" fillId="0" borderId="3" xfId="10" applyFont="1" applyBorder="1" applyAlignment="1">
      <alignment horizontal="left" wrapText="1"/>
    </xf>
    <xf numFmtId="0" fontId="31" fillId="0" borderId="5" xfId="10" applyFont="1" applyBorder="1" applyAlignment="1">
      <alignment horizontal="left" wrapText="1"/>
    </xf>
    <xf numFmtId="0" fontId="31" fillId="0" borderId="3" xfId="10" applyFont="1" applyBorder="1" applyAlignment="1">
      <alignment horizontal="center" wrapText="1"/>
    </xf>
    <xf numFmtId="0" fontId="0" fillId="0" borderId="0" xfId="0" applyAlignment="1">
      <alignment vertical="top" wrapText="1"/>
    </xf>
    <xf numFmtId="0" fontId="31" fillId="0" borderId="0" xfId="0" applyFont="1" applyAlignment="1">
      <alignment vertical="top"/>
    </xf>
    <xf numFmtId="49" fontId="31" fillId="0" borderId="3" xfId="0" applyNumberFormat="1" applyFont="1" applyBorder="1" applyAlignment="1">
      <alignment horizontal="left" wrapText="1"/>
    </xf>
    <xf numFmtId="0" fontId="31" fillId="0" borderId="5" xfId="0" applyFont="1" applyBorder="1" applyAlignment="1">
      <alignment horizontal="left" wrapText="1"/>
    </xf>
    <xf numFmtId="49" fontId="31" fillId="0" borderId="3" xfId="0" applyNumberFormat="1" applyFont="1" applyBorder="1" applyAlignment="1">
      <alignment horizontal="center" wrapText="1"/>
    </xf>
    <xf numFmtId="49" fontId="31" fillId="0" borderId="3" xfId="0" applyNumberFormat="1" applyFont="1" applyBorder="1" applyAlignment="1">
      <alignment horizontal="center"/>
    </xf>
    <xf numFmtId="49" fontId="0" fillId="0" borderId="3" xfId="0" applyNumberFormat="1" applyBorder="1" applyAlignment="1">
      <alignment horizontal="center"/>
    </xf>
    <xf numFmtId="0" fontId="31" fillId="0" borderId="0" xfId="0" applyFont="1" applyAlignment="1">
      <alignment horizontal="left" vertical="top"/>
    </xf>
    <xf numFmtId="0" fontId="0" fillId="0" borderId="0" xfId="0" applyAlignment="1">
      <alignment horizontal="left" vertical="top"/>
    </xf>
    <xf numFmtId="0" fontId="32" fillId="0" borderId="0" xfId="0" applyFont="1" applyFill="1" applyAlignment="1">
      <alignment horizontal="left" wrapText="1"/>
    </xf>
    <xf numFmtId="0" fontId="32" fillId="0" borderId="0" xfId="0" applyFont="1" applyFill="1"/>
    <xf numFmtId="0" fontId="31" fillId="0" borderId="0" xfId="0" applyFont="1" applyFill="1" applyAlignment="1">
      <alignment vertical="top" wrapText="1"/>
    </xf>
    <xf numFmtId="0" fontId="31" fillId="0" borderId="0" xfId="0" applyFont="1" applyFill="1" applyAlignment="1">
      <alignment horizontal="left" wrapText="1"/>
    </xf>
    <xf numFmtId="0" fontId="31" fillId="0" borderId="0" xfId="0" applyFont="1" applyFill="1"/>
    <xf numFmtId="0" fontId="31" fillId="0" borderId="0" xfId="0" applyFont="1" applyAlignment="1">
      <alignment horizontal="left" wrapText="1"/>
    </xf>
    <xf numFmtId="0" fontId="31" fillId="0" borderId="0" xfId="0" applyFont="1" applyAlignment="1"/>
    <xf numFmtId="0" fontId="61" fillId="0" borderId="0" xfId="49" applyFont="1" applyAlignment="1">
      <alignment horizontal="center" wrapText="1"/>
    </xf>
    <xf numFmtId="0" fontId="61" fillId="0" borderId="0" xfId="49" applyFont="1" applyAlignment="1">
      <alignment wrapText="1"/>
    </xf>
    <xf numFmtId="0" fontId="31" fillId="0" borderId="0" xfId="10" applyFont="1" applyAlignment="1">
      <alignment wrapText="1"/>
    </xf>
    <xf numFmtId="0" fontId="31" fillId="0" borderId="0" xfId="10" applyFont="1" applyAlignment="1">
      <alignment horizontal="left"/>
    </xf>
    <xf numFmtId="0" fontId="32" fillId="0" borderId="5" xfId="10" applyFont="1" applyBorder="1" applyAlignment="1">
      <alignment wrapText="1"/>
    </xf>
    <xf numFmtId="0" fontId="31" fillId="0" borderId="0" xfId="10" applyFont="1" applyFill="1" applyAlignment="1">
      <alignment horizontal="center"/>
    </xf>
    <xf numFmtId="0" fontId="32" fillId="0" borderId="5" xfId="10" applyFont="1" applyBorder="1" applyAlignment="1">
      <alignment horizontal="left" wrapText="1"/>
    </xf>
    <xf numFmtId="0" fontId="31" fillId="0" borderId="0" xfId="10" applyFont="1" applyAlignment="1">
      <alignment horizontal="center"/>
    </xf>
    <xf numFmtId="0" fontId="31" fillId="0" borderId="0" xfId="10" applyFont="1" applyFill="1"/>
    <xf numFmtId="0" fontId="31" fillId="0" borderId="0" xfId="10" applyFont="1"/>
    <xf numFmtId="0" fontId="32" fillId="0" borderId="5" xfId="10" applyFont="1" applyBorder="1" applyAlignment="1">
      <alignment horizontal="left"/>
    </xf>
    <xf numFmtId="0" fontId="32" fillId="0" borderId="5" xfId="10" applyFont="1" applyBorder="1"/>
    <xf numFmtId="0" fontId="31" fillId="0" borderId="0" xfId="10" applyFont="1" applyAlignment="1">
      <alignment horizontal="left" wrapText="1"/>
    </xf>
    <xf numFmtId="0" fontId="31" fillId="0" borderId="0" xfId="10" applyAlignment="1">
      <alignment horizontal="left"/>
    </xf>
    <xf numFmtId="49" fontId="31" fillId="0" borderId="0" xfId="10" applyNumberFormat="1" applyFont="1" applyAlignment="1">
      <alignment horizontal="left" wrapText="1"/>
    </xf>
    <xf numFmtId="49" fontId="32" fillId="0" borderId="5" xfId="10" applyNumberFormat="1" applyFont="1" applyBorder="1" applyAlignment="1">
      <alignment horizontal="left" wrapText="1"/>
    </xf>
    <xf numFmtId="0" fontId="32" fillId="0" borderId="0" xfId="0" applyFont="1" applyAlignment="1">
      <alignment horizontal="left"/>
    </xf>
    <xf numFmtId="0" fontId="31" fillId="0" borderId="0" xfId="0" applyFont="1" applyAlignment="1">
      <alignment horizontal="center"/>
    </xf>
    <xf numFmtId="0" fontId="44" fillId="0" borderId="0" xfId="60" applyFont="1" applyBorder="1" applyAlignment="1"/>
    <xf numFmtId="0" fontId="44" fillId="0" borderId="0" xfId="60" applyFont="1" applyBorder="1" applyAlignment="1">
      <alignment wrapText="1"/>
    </xf>
    <xf numFmtId="0" fontId="44" fillId="0" borderId="0" xfId="60" applyFont="1" applyBorder="1" applyAlignment="1">
      <alignment horizontal="left" wrapText="1"/>
    </xf>
    <xf numFmtId="0" fontId="51" fillId="0" borderId="5" xfId="60" applyFont="1" applyBorder="1" applyAlignment="1">
      <alignment horizontal="left" wrapText="1"/>
    </xf>
    <xf numFmtId="0" fontId="31" fillId="0" borderId="0" xfId="60" applyFont="1" applyFill="1" applyBorder="1" applyAlignment="1">
      <alignment horizontal="center" wrapText="1"/>
    </xf>
    <xf numFmtId="0" fontId="31" fillId="0" borderId="0" xfId="0" applyFont="1" applyFill="1" applyBorder="1" applyAlignment="1">
      <alignment wrapText="1"/>
    </xf>
    <xf numFmtId="0" fontId="31" fillId="0" borderId="0" xfId="0" applyFont="1" applyBorder="1" applyAlignment="1">
      <alignment wrapText="1"/>
    </xf>
    <xf numFmtId="0" fontId="74" fillId="0" borderId="0" xfId="49" applyFill="1" applyAlignment="1">
      <alignment wrapText="1"/>
    </xf>
    <xf numFmtId="3" fontId="31" fillId="0" borderId="0" xfId="0" applyNumberFormat="1" applyFont="1" applyAlignment="1">
      <alignment horizontal="center" wrapText="1"/>
    </xf>
    <xf numFmtId="49" fontId="31" fillId="0" borderId="0" xfId="0" applyNumberFormat="1" applyFont="1" applyAlignment="1"/>
    <xf numFmtId="0" fontId="0" fillId="0" borderId="0" xfId="0" applyAlignment="1">
      <alignment horizontal="center"/>
    </xf>
    <xf numFmtId="0" fontId="32" fillId="0" borderId="5" xfId="10" applyFont="1" applyFill="1" applyBorder="1" applyAlignment="1">
      <alignment wrapText="1"/>
    </xf>
    <xf numFmtId="1" fontId="31" fillId="0" borderId="3" xfId="10" applyNumberFormat="1" applyFont="1" applyFill="1" applyBorder="1" applyAlignment="1">
      <alignment wrapText="1"/>
    </xf>
    <xf numFmtId="1" fontId="31" fillId="0" borderId="3" xfId="0" applyNumberFormat="1" applyFont="1" applyBorder="1" applyAlignment="1">
      <alignment wrapText="1"/>
    </xf>
    <xf numFmtId="0" fontId="31" fillId="0" borderId="6" xfId="0" applyFont="1" applyBorder="1" applyAlignment="1">
      <alignment horizontal="center"/>
    </xf>
    <xf numFmtId="49" fontId="31" fillId="0" borderId="5" xfId="0" applyNumberFormat="1" applyFont="1" applyFill="1" applyBorder="1" applyAlignment="1">
      <alignment horizontal="center" wrapText="1"/>
    </xf>
    <xf numFmtId="49" fontId="31" fillId="0" borderId="0" xfId="0" applyNumberFormat="1" applyFont="1" applyAlignment="1">
      <alignment horizontal="center" wrapText="1"/>
    </xf>
    <xf numFmtId="49" fontId="31" fillId="0" borderId="0" xfId="0" applyNumberFormat="1" applyFont="1" applyFill="1" applyAlignment="1">
      <alignment horizontal="center" wrapText="1"/>
    </xf>
    <xf numFmtId="49" fontId="31" fillId="0" borderId="6" xfId="0" applyNumberFormat="1" applyFont="1" applyBorder="1" applyAlignment="1">
      <alignment horizontal="center" vertical="top" wrapText="1"/>
    </xf>
    <xf numFmtId="0" fontId="31" fillId="0" borderId="6" xfId="0" applyFont="1" applyBorder="1" applyAlignment="1">
      <alignment horizontal="center" vertical="top" wrapText="1"/>
    </xf>
    <xf numFmtId="49" fontId="31" fillId="0" borderId="0" xfId="0" applyNumberFormat="1" applyFont="1" applyAlignment="1">
      <alignment horizontal="left"/>
    </xf>
    <xf numFmtId="49" fontId="31" fillId="0" borderId="0" xfId="0" applyNumberFormat="1" applyFont="1" applyAlignment="1">
      <alignment horizontal="left" wrapText="1"/>
    </xf>
    <xf numFmtId="49" fontId="0" fillId="0" borderId="0" xfId="0" applyNumberFormat="1" applyAlignment="1">
      <alignment horizontal="left"/>
    </xf>
    <xf numFmtId="0" fontId="32" fillId="0" borderId="5" xfId="0" applyFont="1" applyBorder="1" applyAlignment="1">
      <alignment horizontal="left" wrapText="1"/>
    </xf>
    <xf numFmtId="0" fontId="31" fillId="0" borderId="0" xfId="10" applyAlignment="1">
      <alignment wrapText="1"/>
    </xf>
    <xf numFmtId="49" fontId="31" fillId="0" borderId="0" xfId="10" applyNumberFormat="1" applyFont="1" applyAlignment="1">
      <alignment horizontal="center" wrapText="1"/>
    </xf>
    <xf numFmtId="0" fontId="44" fillId="0" borderId="0" xfId="62" applyFont="1" applyAlignment="1">
      <alignment horizontal="left" wrapText="1"/>
    </xf>
    <xf numFmtId="0" fontId="44" fillId="0" borderId="6" xfId="62" applyFont="1" applyBorder="1" applyAlignment="1">
      <alignment horizontal="center" wrapText="1"/>
    </xf>
    <xf numFmtId="0" fontId="31" fillId="0" borderId="6" xfId="0" applyFont="1" applyBorder="1" applyAlignment="1">
      <alignment horizontal="center" wrapText="1"/>
    </xf>
    <xf numFmtId="0" fontId="31" fillId="0" borderId="6" xfId="0" applyFont="1" applyBorder="1" applyAlignment="1">
      <alignment wrapText="1"/>
    </xf>
    <xf numFmtId="0" fontId="51" fillId="0" borderId="5" xfId="62" applyFont="1" applyBorder="1" applyAlignment="1">
      <alignment horizontal="left" wrapText="1"/>
    </xf>
    <xf numFmtId="0" fontId="44" fillId="0" borderId="0" xfId="62" applyFont="1" applyAlignment="1">
      <alignment horizontal="left"/>
    </xf>
    <xf numFmtId="49" fontId="31" fillId="0" borderId="0" xfId="0" applyNumberFormat="1" applyFont="1" applyAlignment="1">
      <alignment wrapText="1"/>
    </xf>
    <xf numFmtId="0" fontId="31" fillId="0" borderId="0" xfId="0" applyFont="1" applyFill="1" applyAlignment="1">
      <alignment horizontal="justify" vertical="center" wrapText="1"/>
    </xf>
    <xf numFmtId="0" fontId="31" fillId="0" borderId="3" xfId="10" applyFont="1" applyFill="1" applyBorder="1" applyAlignment="1">
      <alignment horizontal="center" wrapText="1"/>
    </xf>
    <xf numFmtId="0" fontId="31" fillId="0" borderId="0" xfId="10" applyFont="1" applyFill="1" applyAlignment="1">
      <alignment horizontal="center" wrapText="1"/>
    </xf>
    <xf numFmtId="49" fontId="31" fillId="0" borderId="0" xfId="10" applyNumberFormat="1" applyFont="1" applyFill="1" applyAlignment="1">
      <alignment horizontal="left"/>
    </xf>
    <xf numFmtId="3" fontId="31" fillId="0" borderId="3" xfId="10" applyNumberFormat="1" applyFont="1" applyFill="1" applyBorder="1" applyAlignment="1">
      <alignment horizontal="center" wrapText="1"/>
    </xf>
    <xf numFmtId="3" fontId="31" fillId="0" borderId="0" xfId="10" applyNumberFormat="1" applyFont="1" applyFill="1" applyAlignment="1">
      <alignment horizontal="center" wrapText="1"/>
    </xf>
    <xf numFmtId="49" fontId="31" fillId="0" borderId="0" xfId="10" applyNumberFormat="1" applyFont="1" applyAlignment="1">
      <alignment horizontal="left"/>
    </xf>
    <xf numFmtId="49" fontId="31" fillId="0" borderId="0" xfId="10" applyNumberFormat="1" applyFont="1" applyAlignment="1">
      <alignment wrapText="1"/>
    </xf>
    <xf numFmtId="3" fontId="32" fillId="0" borderId="5" xfId="10" applyNumberFormat="1" applyFont="1" applyBorder="1" applyAlignment="1">
      <alignment horizontal="left" wrapText="1"/>
    </xf>
    <xf numFmtId="0" fontId="31" fillId="0" borderId="0" xfId="10" applyFont="1" applyAlignment="1">
      <alignment horizontal="center" wrapText="1"/>
    </xf>
    <xf numFmtId="0" fontId="31" fillId="0" borderId="0" xfId="0" applyFont="1" applyFill="1" applyAlignment="1">
      <alignment horizontal="center"/>
    </xf>
    <xf numFmtId="0" fontId="0" fillId="0" borderId="0" xfId="0" applyFill="1" applyAlignment="1">
      <alignment horizontal="center"/>
    </xf>
    <xf numFmtId="0" fontId="0" fillId="0" borderId="0" xfId="0" applyFill="1" applyAlignment="1">
      <alignment horizontal="center" wrapText="1"/>
    </xf>
    <xf numFmtId="49" fontId="31" fillId="0" borderId="0" xfId="0" applyNumberFormat="1" applyFont="1" applyFill="1" applyAlignment="1">
      <alignment horizontal="left"/>
    </xf>
    <xf numFmtId="0" fontId="31" fillId="0" borderId="0" xfId="63" applyFont="1" applyFill="1" applyAlignment="1">
      <alignment horizontal="center"/>
    </xf>
    <xf numFmtId="0" fontId="31" fillId="0" borderId="0" xfId="63" applyFont="1" applyFill="1" applyAlignment="1">
      <alignment horizontal="center" wrapText="1"/>
    </xf>
    <xf numFmtId="0" fontId="31" fillId="0" borderId="0" xfId="63" applyFont="1" applyFill="1" applyAlignment="1">
      <alignment horizontal="left" wrapText="1"/>
    </xf>
    <xf numFmtId="0" fontId="31" fillId="0" borderId="0" xfId="63" applyFont="1" applyFill="1" applyAlignment="1">
      <alignment wrapText="1"/>
    </xf>
    <xf numFmtId="0" fontId="32" fillId="0" borderId="5" xfId="63" applyFont="1" applyFill="1" applyBorder="1" applyAlignment="1">
      <alignment horizontal="left" wrapText="1"/>
    </xf>
    <xf numFmtId="0" fontId="32" fillId="0" borderId="5" xfId="63" applyFont="1" applyFill="1" applyBorder="1" applyAlignment="1">
      <alignment wrapText="1"/>
    </xf>
    <xf numFmtId="49" fontId="31" fillId="0" borderId="0" xfId="63" applyNumberFormat="1" applyFont="1" applyFill="1" applyAlignment="1">
      <alignment horizontal="left" wrapText="1"/>
    </xf>
    <xf numFmtId="0" fontId="31" fillId="0" borderId="0" xfId="64" applyFont="1" applyFill="1" applyAlignment="1">
      <alignment horizontal="left" wrapText="1"/>
    </xf>
    <xf numFmtId="3" fontId="32" fillId="0" borderId="5" xfId="0" applyNumberFormat="1" applyFont="1" applyBorder="1" applyAlignment="1">
      <alignment horizontal="left" wrapText="1"/>
    </xf>
    <xf numFmtId="0" fontId="31" fillId="0" borderId="0" xfId="64" applyFont="1" applyFill="1" applyAlignment="1">
      <alignment horizontal="center"/>
    </xf>
    <xf numFmtId="0" fontId="31" fillId="0" borderId="0" xfId="64" applyFont="1" applyFill="1" applyAlignment="1">
      <alignment wrapText="1"/>
    </xf>
    <xf numFmtId="0" fontId="32" fillId="0" borderId="5" xfId="64" applyFont="1" applyFill="1" applyBorder="1" applyAlignment="1">
      <alignment horizontal="left" wrapText="1"/>
    </xf>
    <xf numFmtId="0" fontId="32" fillId="0" borderId="5" xfId="64" applyFont="1" applyFill="1" applyBorder="1" applyAlignment="1">
      <alignment wrapText="1"/>
    </xf>
    <xf numFmtId="49" fontId="31" fillId="0" borderId="0" xfId="64" applyNumberFormat="1" applyFont="1" applyFill="1" applyAlignment="1">
      <alignment horizontal="left" wrapText="1"/>
    </xf>
    <xf numFmtId="0" fontId="44" fillId="0" borderId="0" xfId="61" applyFont="1" applyBorder="1" applyAlignment="1">
      <alignment wrapText="1"/>
    </xf>
    <xf numFmtId="0" fontId="31" fillId="0" borderId="0" xfId="61" applyFont="1" applyFill="1" applyBorder="1" applyAlignment="1">
      <alignment horizontal="center" wrapText="1"/>
    </xf>
    <xf numFmtId="0" fontId="44" fillId="0" borderId="0" xfId="61" applyFont="1" applyBorder="1" applyAlignment="1"/>
    <xf numFmtId="0" fontId="44" fillId="0" borderId="0" xfId="61" applyFont="1" applyBorder="1" applyAlignment="1">
      <alignment horizontal="left" wrapText="1"/>
    </xf>
    <xf numFmtId="0" fontId="51" fillId="0" borderId="5" xfId="61" applyFont="1" applyBorder="1" applyAlignment="1">
      <alignment horizontal="left" wrapText="1"/>
    </xf>
    <xf numFmtId="0" fontId="31" fillId="0" borderId="5" xfId="0" applyFont="1" applyBorder="1" applyAlignment="1">
      <alignment wrapText="1"/>
    </xf>
    <xf numFmtId="0" fontId="52" fillId="0" borderId="5" xfId="10" applyFont="1" applyBorder="1" applyAlignment="1">
      <alignment horizontal="left" wrapText="1"/>
    </xf>
    <xf numFmtId="0" fontId="51" fillId="0" borderId="5" xfId="10" applyFont="1" applyBorder="1" applyAlignment="1">
      <alignment horizontal="left" wrapText="1"/>
    </xf>
    <xf numFmtId="0" fontId="43" fillId="0" borderId="5" xfId="10" applyFont="1" applyBorder="1" applyAlignment="1">
      <alignment wrapText="1"/>
    </xf>
    <xf numFmtId="0" fontId="52" fillId="0" borderId="5" xfId="0" applyFont="1" applyBorder="1" applyAlignment="1">
      <alignment horizontal="left" wrapText="1"/>
    </xf>
    <xf numFmtId="0" fontId="51" fillId="0" borderId="5" xfId="0" applyFont="1" applyBorder="1" applyAlignment="1">
      <alignment horizontal="left" wrapText="1"/>
    </xf>
    <xf numFmtId="0" fontId="43" fillId="0" borderId="5" xfId="0" applyFont="1" applyBorder="1" applyAlignment="1">
      <alignment wrapText="1"/>
    </xf>
    <xf numFmtId="0" fontId="7" fillId="0" borderId="0" xfId="0" applyFont="1" applyBorder="1" applyAlignment="1">
      <alignment wrapText="1"/>
    </xf>
    <xf numFmtId="0" fontId="44" fillId="0" borderId="0" xfId="65" applyFont="1" applyBorder="1" applyAlignment="1"/>
    <xf numFmtId="0" fontId="31" fillId="0" borderId="0" xfId="65" applyFont="1" applyBorder="1" applyAlignment="1">
      <alignment horizontal="left" wrapText="1"/>
    </xf>
    <xf numFmtId="0" fontId="44" fillId="0" borderId="0" xfId="65" applyFont="1" applyBorder="1" applyAlignment="1">
      <alignment horizontal="left" wrapText="1"/>
    </xf>
    <xf numFmtId="0" fontId="31" fillId="0" borderId="0" xfId="65" applyFont="1" applyFill="1" applyBorder="1" applyAlignment="1">
      <alignment horizontal="center" wrapText="1"/>
    </xf>
    <xf numFmtId="0" fontId="44" fillId="0" borderId="0" xfId="65" applyFont="1" applyBorder="1" applyAlignment="1">
      <alignment horizontal="center" wrapText="1"/>
    </xf>
    <xf numFmtId="3" fontId="31" fillId="0" borderId="3" xfId="10" applyNumberFormat="1" applyFont="1" applyBorder="1" applyAlignment="1">
      <alignment horizontal="center"/>
    </xf>
    <xf numFmtId="1" fontId="31" fillId="0" borderId="3" xfId="10" applyNumberFormat="1" applyFont="1" applyBorder="1" applyAlignment="1">
      <alignment horizontal="center" wrapText="1"/>
    </xf>
    <xf numFmtId="0" fontId="31" fillId="0" borderId="5" xfId="10" applyFont="1" applyBorder="1" applyAlignment="1">
      <alignment horizontal="center" wrapText="1"/>
    </xf>
    <xf numFmtId="0" fontId="31" fillId="0" borderId="0" xfId="10" applyFill="1" applyAlignment="1">
      <alignment wrapText="1"/>
    </xf>
    <xf numFmtId="0" fontId="0" fillId="0" borderId="5" xfId="0" applyBorder="1" applyAlignment="1">
      <alignment horizontal="center"/>
    </xf>
    <xf numFmtId="0" fontId="31" fillId="0" borderId="0" xfId="0" applyFont="1" applyFill="1" applyBorder="1" applyAlignment="1">
      <alignment horizontal="center" wrapText="1"/>
    </xf>
    <xf numFmtId="0" fontId="0" fillId="0" borderId="5" xfId="0" applyFill="1" applyBorder="1" applyAlignment="1">
      <alignment horizontal="center"/>
    </xf>
    <xf numFmtId="0" fontId="32" fillId="0" borderId="1" xfId="0" applyFont="1" applyBorder="1" applyAlignment="1">
      <alignment wrapText="1"/>
    </xf>
    <xf numFmtId="0" fontId="0" fillId="0" borderId="3" xfId="0" applyBorder="1" applyAlignment="1">
      <alignment horizontal="center" wrapText="1"/>
    </xf>
    <xf numFmtId="3" fontId="31" fillId="0" borderId="5" xfId="0" applyNumberFormat="1" applyFont="1" applyFill="1" applyBorder="1" applyAlignment="1">
      <alignment horizontal="center" wrapText="1"/>
    </xf>
    <xf numFmtId="0" fontId="0" fillId="0" borderId="5" xfId="0" applyBorder="1" applyAlignment="1">
      <alignment horizontal="center" wrapText="1"/>
    </xf>
    <xf numFmtId="0" fontId="31" fillId="0" borderId="0" xfId="10" applyAlignment="1">
      <alignment horizontal="left" wrapText="1"/>
    </xf>
    <xf numFmtId="0" fontId="14" fillId="0" borderId="0" xfId="56" applyAlignment="1">
      <alignment wrapText="1"/>
    </xf>
    <xf numFmtId="0" fontId="31" fillId="0" borderId="5" xfId="10" applyFont="1" applyFill="1" applyBorder="1" applyAlignment="1">
      <alignment horizontal="center" wrapText="1"/>
    </xf>
    <xf numFmtId="0" fontId="14" fillId="0" borderId="5" xfId="56" applyBorder="1" applyAlignment="1">
      <alignment wrapText="1"/>
    </xf>
    <xf numFmtId="0" fontId="32" fillId="0" borderId="1" xfId="10" applyFont="1" applyFill="1" applyBorder="1" applyAlignment="1">
      <alignment horizontal="left"/>
    </xf>
    <xf numFmtId="0" fontId="32" fillId="0" borderId="1" xfId="10" applyFont="1" applyFill="1" applyBorder="1" applyAlignment="1"/>
    <xf numFmtId="0" fontId="31" fillId="0" borderId="0" xfId="10" applyNumberFormat="1" applyFont="1" applyFill="1" applyAlignment="1"/>
    <xf numFmtId="0" fontId="13" fillId="0" borderId="5" xfId="57" applyBorder="1" applyAlignment="1">
      <alignment wrapText="1"/>
    </xf>
    <xf numFmtId="0" fontId="32" fillId="0" borderId="5" xfId="10" applyFont="1" applyBorder="1" applyAlignment="1"/>
    <xf numFmtId="0" fontId="13" fillId="0" borderId="0" xfId="57" applyAlignment="1">
      <alignment wrapText="1"/>
    </xf>
    <xf numFmtId="0" fontId="22" fillId="0" borderId="0" xfId="33" applyAlignment="1">
      <alignment wrapText="1"/>
    </xf>
    <xf numFmtId="0" fontId="31" fillId="0" borderId="5" xfId="10" applyBorder="1" applyAlignment="1">
      <alignment horizontal="center" wrapText="1"/>
    </xf>
    <xf numFmtId="0" fontId="22" fillId="0" borderId="5" xfId="33" applyBorder="1" applyAlignment="1">
      <alignment wrapText="1"/>
    </xf>
    <xf numFmtId="49" fontId="55" fillId="0" borderId="0" xfId="69" applyNumberFormat="1" applyFont="1" applyFill="1" applyAlignment="1">
      <alignment horizontal="center" wrapText="1"/>
    </xf>
    <xf numFmtId="0" fontId="52" fillId="0" borderId="5" xfId="69" applyFont="1" applyFill="1" applyBorder="1" applyAlignment="1">
      <alignment wrapText="1"/>
    </xf>
    <xf numFmtId="0" fontId="0" fillId="0" borderId="0" xfId="0" applyBorder="1" applyAlignment="1">
      <alignment horizontal="center" vertical="center"/>
    </xf>
    <xf numFmtId="0" fontId="0" fillId="0" borderId="3" xfId="0" applyBorder="1" applyAlignment="1">
      <alignment wrapText="1"/>
    </xf>
    <xf numFmtId="0" fontId="0" fillId="0" borderId="3" xfId="0" applyBorder="1" applyAlignment="1"/>
  </cellXfs>
  <cellStyles count="70">
    <cellStyle name="Hyperlänk" xfId="44" builtinId="8"/>
    <cellStyle name="Hyperlänk 2" xfId="31"/>
    <cellStyle name="Hyperlänk 3" xfId="49"/>
    <cellStyle name="Normal" xfId="0" builtinId="0"/>
    <cellStyle name="Normal 10" xfId="48"/>
    <cellStyle name="Normal 11" xfId="50"/>
    <cellStyle name="Normal 12" xfId="58"/>
    <cellStyle name="Normal 13" xfId="59"/>
    <cellStyle name="Normal 14" xfId="67"/>
    <cellStyle name="Normal 15" xfId="68"/>
    <cellStyle name="Normal 16" xfId="69"/>
    <cellStyle name="Normal 2" xfId="1"/>
    <cellStyle name="Normal 2 2" xfId="10"/>
    <cellStyle name="Normal 2 2 2" xfId="34"/>
    <cellStyle name="Normal 2 3" xfId="27"/>
    <cellStyle name="Normal 3" xfId="2"/>
    <cellStyle name="Normal 3 2" xfId="3"/>
    <cellStyle name="Normal 3 2 2" xfId="64"/>
    <cellStyle name="Normal 3 3" xfId="63"/>
    <cellStyle name="Normal 4" xfId="12"/>
    <cellStyle name="Normal 4 2" xfId="22"/>
    <cellStyle name="Normal 4 2 2" xfId="30"/>
    <cellStyle name="Normal 4 2 2 2" xfId="61"/>
    <cellStyle name="Normal 4 3" xfId="45"/>
    <cellStyle name="Normal 4 4" xfId="46"/>
    <cellStyle name="Normal 4 5" xfId="47"/>
    <cellStyle name="Normal 5" xfId="15"/>
    <cellStyle name="Normal 5 2" xfId="40"/>
    <cellStyle name="Normal 5 3" xfId="52"/>
    <cellStyle name="Normal 6" xfId="17"/>
    <cellStyle name="Normal 6 2" xfId="62"/>
    <cellStyle name="Normal 7" xfId="19"/>
    <cellStyle name="Normal 7 2" xfId="65"/>
    <cellStyle name="Normal 8" xfId="20"/>
    <cellStyle name="Normal 8 2" xfId="29"/>
    <cellStyle name="Normal 8 2 2" xfId="60"/>
    <cellStyle name="Normal 9" xfId="26"/>
    <cellStyle name="Normal 9 2" xfId="33"/>
    <cellStyle name="Normal 9 2 2" xfId="56"/>
    <cellStyle name="Normal 9 2 3" xfId="57"/>
    <cellStyle name="Normal_130a" xfId="54"/>
    <cellStyle name="Normal_57a 2" xfId="38"/>
    <cellStyle name="Normal_58a" xfId="42"/>
    <cellStyle name="Normal_72" xfId="21"/>
    <cellStyle name="Normal_79 2" xfId="66"/>
    <cellStyle name="Normal_Alkonsumtion kön" xfId="39"/>
    <cellStyle name="Normal_Alkonsumtion_2" xfId="41"/>
    <cellStyle name="Normal_Blad1 2" xfId="25"/>
    <cellStyle name="Normal_Blad14" xfId="23"/>
    <cellStyle name="Normal_Blad15" xfId="24"/>
    <cellStyle name="Normal_Blad2 2" xfId="35"/>
    <cellStyle name="Normal_Blad3" xfId="36"/>
    <cellStyle name="Normal_Blad3 (2)" xfId="37"/>
    <cellStyle name="Normal_Bok1" xfId="4"/>
    <cellStyle name="Normal_Intensiv_1" xfId="53"/>
    <cellStyle name="Procent" xfId="5" builtinId="5"/>
    <cellStyle name="Procent 2" xfId="6"/>
    <cellStyle name="Procent 2 2" xfId="11"/>
    <cellStyle name="Procent 3" xfId="7"/>
    <cellStyle name="Procent 3 2" xfId="14"/>
    <cellStyle name="Procent 4" xfId="8"/>
    <cellStyle name="Procent 4 2" xfId="13"/>
    <cellStyle name="Procent 5" xfId="16"/>
    <cellStyle name="Procent 6" xfId="18"/>
    <cellStyle name="Procent 7" xfId="55"/>
    <cellStyle name="SCBLime" xfId="32"/>
    <cellStyle name="Tusental" xfId="9" builtinId="3"/>
    <cellStyle name="Tusental 2" xfId="28"/>
    <cellStyle name="Tusental 2 2" xfId="43"/>
    <cellStyle name="Tusental 3" xfId="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calcChain" Target="calcChain.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382921</xdr:colOff>
      <xdr:row>12</xdr:row>
      <xdr:rowOff>85728</xdr:rowOff>
    </xdr:from>
    <xdr:ext cx="4257695" cy="563187"/>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7761" y="2280288"/>
          <a:ext cx="4257695" cy="563187"/>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2</xdr:col>
      <xdr:colOff>219074</xdr:colOff>
      <xdr:row>0</xdr:row>
      <xdr:rowOff>333738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76200"/>
          <a:ext cx="990599" cy="25753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1</xdr:col>
      <xdr:colOff>600074</xdr:colOff>
      <xdr:row>0</xdr:row>
      <xdr:rowOff>343263</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85725"/>
          <a:ext cx="990599" cy="25753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38100</xdr:colOff>
      <xdr:row>0</xdr:row>
      <xdr:rowOff>85725</xdr:rowOff>
    </xdr:from>
    <xdr:to>
      <xdr:col>2</xdr:col>
      <xdr:colOff>133349</xdr:colOff>
      <xdr:row>0</xdr:row>
      <xdr:rowOff>343263</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85725"/>
          <a:ext cx="990599" cy="25753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66675</xdr:colOff>
      <xdr:row>0</xdr:row>
      <xdr:rowOff>76200</xdr:rowOff>
    </xdr:from>
    <xdr:to>
      <xdr:col>2</xdr:col>
      <xdr:colOff>161924</xdr:colOff>
      <xdr:row>0</xdr:row>
      <xdr:rowOff>333738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76200"/>
          <a:ext cx="990599" cy="25753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2</xdr:col>
      <xdr:colOff>152399</xdr:colOff>
      <xdr:row>0</xdr:row>
      <xdr:rowOff>343263</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85725"/>
          <a:ext cx="990599" cy="25753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66675</xdr:colOff>
      <xdr:row>0</xdr:row>
      <xdr:rowOff>85725</xdr:rowOff>
    </xdr:from>
    <xdr:to>
      <xdr:col>2</xdr:col>
      <xdr:colOff>161924</xdr:colOff>
      <xdr:row>0</xdr:row>
      <xdr:rowOff>343263</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85725"/>
          <a:ext cx="990599" cy="25753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2</xdr:col>
      <xdr:colOff>171449</xdr:colOff>
      <xdr:row>0</xdr:row>
      <xdr:rowOff>333738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6200"/>
          <a:ext cx="990599" cy="25753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38099</xdr:colOff>
      <xdr:row>0</xdr:row>
      <xdr:rowOff>66675</xdr:rowOff>
    </xdr:from>
    <xdr:to>
      <xdr:col>1</xdr:col>
      <xdr:colOff>180974</xdr:colOff>
      <xdr:row>0</xdr:row>
      <xdr:rowOff>324213</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 y="66675"/>
          <a:ext cx="990600" cy="25753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28576</xdr:colOff>
      <xdr:row>0</xdr:row>
      <xdr:rowOff>66676</xdr:rowOff>
    </xdr:from>
    <xdr:to>
      <xdr:col>1</xdr:col>
      <xdr:colOff>171450</xdr:colOff>
      <xdr:row>0</xdr:row>
      <xdr:rowOff>324214</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66676"/>
          <a:ext cx="990599" cy="25753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38101</xdr:colOff>
      <xdr:row>0</xdr:row>
      <xdr:rowOff>66676</xdr:rowOff>
    </xdr:from>
    <xdr:to>
      <xdr:col>1</xdr:col>
      <xdr:colOff>76200</xdr:colOff>
      <xdr:row>0</xdr:row>
      <xdr:rowOff>324214</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66676"/>
          <a:ext cx="885824" cy="2575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47625</xdr:rowOff>
    </xdr:from>
    <xdr:ext cx="2248785" cy="295275"/>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47625"/>
          <a:ext cx="2248785" cy="295275"/>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0</xdr:col>
      <xdr:colOff>28576</xdr:colOff>
      <xdr:row>0</xdr:row>
      <xdr:rowOff>66676</xdr:rowOff>
    </xdr:from>
    <xdr:to>
      <xdr:col>1</xdr:col>
      <xdr:colOff>171450</xdr:colOff>
      <xdr:row>0</xdr:row>
      <xdr:rowOff>324214</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66676"/>
          <a:ext cx="990599" cy="25753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66675</xdr:colOff>
      <xdr:row>0</xdr:row>
      <xdr:rowOff>76200</xdr:rowOff>
    </xdr:from>
    <xdr:to>
      <xdr:col>1</xdr:col>
      <xdr:colOff>622934</xdr:colOff>
      <xdr:row>0</xdr:row>
      <xdr:rowOff>333738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76200"/>
          <a:ext cx="990599" cy="25753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oneCellAnchor>
    <xdr:from>
      <xdr:col>0</xdr:col>
      <xdr:colOff>85725</xdr:colOff>
      <xdr:row>0</xdr:row>
      <xdr:rowOff>76200</xdr:rowOff>
    </xdr:from>
    <xdr:ext cx="987424"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76200"/>
          <a:ext cx="987424" cy="257538"/>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twoCellAnchor editAs="oneCell">
    <xdr:from>
      <xdr:col>0</xdr:col>
      <xdr:colOff>123825</xdr:colOff>
      <xdr:row>0</xdr:row>
      <xdr:rowOff>76200</xdr:rowOff>
    </xdr:from>
    <xdr:to>
      <xdr:col>1</xdr:col>
      <xdr:colOff>666749</xdr:colOff>
      <xdr:row>0</xdr:row>
      <xdr:rowOff>333738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76200"/>
          <a:ext cx="990599" cy="257538"/>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57150</xdr:colOff>
      <xdr:row>0</xdr:row>
      <xdr:rowOff>66675</xdr:rowOff>
    </xdr:from>
    <xdr:to>
      <xdr:col>1</xdr:col>
      <xdr:colOff>600074</xdr:colOff>
      <xdr:row>0</xdr:row>
      <xdr:rowOff>324213</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66675"/>
          <a:ext cx="990599" cy="257538"/>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85725</xdr:colOff>
      <xdr:row>0</xdr:row>
      <xdr:rowOff>76200</xdr:rowOff>
    </xdr:from>
    <xdr:to>
      <xdr:col>1</xdr:col>
      <xdr:colOff>485774</xdr:colOff>
      <xdr:row>0</xdr:row>
      <xdr:rowOff>333738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76200"/>
          <a:ext cx="990599" cy="257538"/>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85725</xdr:colOff>
      <xdr:row>0</xdr:row>
      <xdr:rowOff>85725</xdr:rowOff>
    </xdr:from>
    <xdr:to>
      <xdr:col>2</xdr:col>
      <xdr:colOff>47624</xdr:colOff>
      <xdr:row>0</xdr:row>
      <xdr:rowOff>343263</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85725"/>
          <a:ext cx="990599" cy="257538"/>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38100</xdr:colOff>
      <xdr:row>0</xdr:row>
      <xdr:rowOff>66675</xdr:rowOff>
    </xdr:from>
    <xdr:to>
      <xdr:col>1</xdr:col>
      <xdr:colOff>581024</xdr:colOff>
      <xdr:row>0</xdr:row>
      <xdr:rowOff>324213</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6675"/>
          <a:ext cx="990599" cy="257538"/>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66675</xdr:colOff>
      <xdr:row>0</xdr:row>
      <xdr:rowOff>85725</xdr:rowOff>
    </xdr:from>
    <xdr:to>
      <xdr:col>2</xdr:col>
      <xdr:colOff>161924</xdr:colOff>
      <xdr:row>0</xdr:row>
      <xdr:rowOff>343263</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85725"/>
          <a:ext cx="990599" cy="257538"/>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28575</xdr:colOff>
      <xdr:row>0</xdr:row>
      <xdr:rowOff>76200</xdr:rowOff>
    </xdr:from>
    <xdr:to>
      <xdr:col>1</xdr:col>
      <xdr:colOff>514349</xdr:colOff>
      <xdr:row>0</xdr:row>
      <xdr:rowOff>333738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76200"/>
          <a:ext cx="990599" cy="2575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76200</xdr:rowOff>
    </xdr:from>
    <xdr:to>
      <xdr:col>1</xdr:col>
      <xdr:colOff>638174</xdr:colOff>
      <xdr:row>0</xdr:row>
      <xdr:rowOff>333738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6200"/>
          <a:ext cx="990599" cy="257538"/>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95250</xdr:colOff>
      <xdr:row>0</xdr:row>
      <xdr:rowOff>76200</xdr:rowOff>
    </xdr:from>
    <xdr:to>
      <xdr:col>1</xdr:col>
      <xdr:colOff>638174</xdr:colOff>
      <xdr:row>0</xdr:row>
      <xdr:rowOff>333738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6200"/>
          <a:ext cx="990599" cy="257538"/>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85725</xdr:colOff>
      <xdr:row>0</xdr:row>
      <xdr:rowOff>76200</xdr:rowOff>
    </xdr:from>
    <xdr:to>
      <xdr:col>1</xdr:col>
      <xdr:colOff>628649</xdr:colOff>
      <xdr:row>0</xdr:row>
      <xdr:rowOff>333738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76200"/>
          <a:ext cx="990599" cy="257538"/>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1</xdr:col>
      <xdr:colOff>600074</xdr:colOff>
      <xdr:row>0</xdr:row>
      <xdr:rowOff>333738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76200"/>
          <a:ext cx="990599" cy="257538"/>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95250</xdr:colOff>
      <xdr:row>0</xdr:row>
      <xdr:rowOff>76200</xdr:rowOff>
    </xdr:from>
    <xdr:to>
      <xdr:col>1</xdr:col>
      <xdr:colOff>638174</xdr:colOff>
      <xdr:row>0</xdr:row>
      <xdr:rowOff>333738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6200"/>
          <a:ext cx="990599" cy="257538"/>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76200</xdr:colOff>
      <xdr:row>0</xdr:row>
      <xdr:rowOff>57150</xdr:rowOff>
    </xdr:from>
    <xdr:to>
      <xdr:col>1</xdr:col>
      <xdr:colOff>619124</xdr:colOff>
      <xdr:row>0</xdr:row>
      <xdr:rowOff>314688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57150"/>
          <a:ext cx="990599" cy="257538"/>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oneCellAnchor>
    <xdr:from>
      <xdr:col>0</xdr:col>
      <xdr:colOff>95250</xdr:colOff>
      <xdr:row>0</xdr:row>
      <xdr:rowOff>85725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85725"/>
          <a:ext cx="990599" cy="257538"/>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38100</xdr:colOff>
      <xdr:row>0</xdr:row>
      <xdr:rowOff>66675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6675"/>
          <a:ext cx="990599" cy="257538"/>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0</xdr:col>
      <xdr:colOff>38100</xdr:colOff>
      <xdr:row>0</xdr:row>
      <xdr:rowOff>85725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85725"/>
          <a:ext cx="990599" cy="257538"/>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0</xdr:col>
      <xdr:colOff>47625</xdr:colOff>
      <xdr:row>0</xdr:row>
      <xdr:rowOff>66675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66675"/>
          <a:ext cx="990599" cy="257538"/>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0</xdr:col>
      <xdr:colOff>76200</xdr:colOff>
      <xdr:row>0</xdr:row>
      <xdr:rowOff>66675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66675"/>
          <a:ext cx="990599" cy="25753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1</xdr:col>
      <xdr:colOff>581024</xdr:colOff>
      <xdr:row>0</xdr:row>
      <xdr:rowOff>314688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57150"/>
          <a:ext cx="990599" cy="257538"/>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oneCellAnchor>
    <xdr:from>
      <xdr:col>0</xdr:col>
      <xdr:colOff>57150</xdr:colOff>
      <xdr:row>0</xdr:row>
      <xdr:rowOff>76200</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76200"/>
          <a:ext cx="990599" cy="257538"/>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twoCellAnchor>
    <xdr:from>
      <xdr:col>1</xdr:col>
      <xdr:colOff>0</xdr:colOff>
      <xdr:row>8</xdr:row>
      <xdr:rowOff>66675</xdr:rowOff>
    </xdr:from>
    <xdr:to>
      <xdr:col>1</xdr:col>
      <xdr:colOff>0</xdr:colOff>
      <xdr:row>9</xdr:row>
      <xdr:rowOff>76200</xdr:rowOff>
    </xdr:to>
    <xdr:sp macro="" textlink="">
      <xdr:nvSpPr>
        <xdr:cNvPr id="2" name="Text Box 2"/>
        <xdr:cNvSpPr txBox="1">
          <a:spLocks noChangeArrowheads="1"/>
        </xdr:cNvSpPr>
      </xdr:nvSpPr>
      <xdr:spPr bwMode="auto">
        <a:xfrm>
          <a:off x="609600" y="1362075"/>
          <a:ext cx="0" cy="1714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sv-SE" sz="1000" b="0" i="0" strike="noStrike">
              <a:solidFill>
                <a:srgbClr val="000000"/>
              </a:solidFill>
              <a:latin typeface="Arial"/>
              <a:cs typeface="Arial"/>
            </a:rPr>
            <a:t>Procent</a:t>
          </a:r>
        </a:p>
      </xdr:txBody>
    </xdr:sp>
    <xdr:clientData/>
  </xdr:twoCellAnchor>
  <xdr:oneCellAnchor>
    <xdr:from>
      <xdr:col>0</xdr:col>
      <xdr:colOff>57150</xdr:colOff>
      <xdr:row>0</xdr:row>
      <xdr:rowOff>85725</xdr:rowOff>
    </xdr:from>
    <xdr:ext cx="990599" cy="257538"/>
    <xdr:pic>
      <xdr:nvPicPr>
        <xdr:cNvPr id="3"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85725"/>
          <a:ext cx="990599" cy="257538"/>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28575</xdr:colOff>
      <xdr:row>0</xdr:row>
      <xdr:rowOff>76200</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76200"/>
          <a:ext cx="990599" cy="257538"/>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66675</xdr:colOff>
      <xdr:row>0</xdr:row>
      <xdr:rowOff>95250</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95250"/>
          <a:ext cx="990599" cy="257538"/>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66675</xdr:colOff>
      <xdr:row>0</xdr:row>
      <xdr:rowOff>85725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85725"/>
          <a:ext cx="990599" cy="257538"/>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oneCellAnchor>
    <xdr:from>
      <xdr:col>0</xdr:col>
      <xdr:colOff>66675</xdr:colOff>
      <xdr:row>0</xdr:row>
      <xdr:rowOff>76200</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76200"/>
          <a:ext cx="990599" cy="257538"/>
        </a:xfrm>
        <a:prstGeom prst="rect">
          <a:avLst/>
        </a:prstGeom>
      </xdr:spPr>
    </xdr:pic>
    <xdr:clientData/>
  </xdr:oneCellAnchor>
</xdr:wsDr>
</file>

<file path=xl/drawings/drawing46.xml><?xml version="1.0" encoding="utf-8"?>
<xdr:wsDr xmlns:xdr="http://schemas.openxmlformats.org/drawingml/2006/spreadsheetDrawing" xmlns:a="http://schemas.openxmlformats.org/drawingml/2006/main">
  <xdr:oneCellAnchor>
    <xdr:from>
      <xdr:col>0</xdr:col>
      <xdr:colOff>47625</xdr:colOff>
      <xdr:row>0</xdr:row>
      <xdr:rowOff>66675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66675"/>
          <a:ext cx="990599" cy="257538"/>
        </a:xfrm>
        <a:prstGeom prst="rect">
          <a:avLst/>
        </a:prstGeom>
      </xdr:spPr>
    </xdr:pic>
    <xdr:clientData/>
  </xdr:oneCellAnchor>
</xdr:wsDr>
</file>

<file path=xl/drawings/drawing47.xml><?xml version="1.0" encoding="utf-8"?>
<xdr:wsDr xmlns:xdr="http://schemas.openxmlformats.org/drawingml/2006/spreadsheetDrawing" xmlns:a="http://schemas.openxmlformats.org/drawingml/2006/main">
  <xdr:oneCellAnchor>
    <xdr:from>
      <xdr:col>0</xdr:col>
      <xdr:colOff>47625</xdr:colOff>
      <xdr:row>0</xdr:row>
      <xdr:rowOff>95250</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0"/>
          <a:ext cx="990599" cy="257538"/>
        </a:xfrm>
        <a:prstGeom prst="rect">
          <a:avLst/>
        </a:prstGeom>
      </xdr:spPr>
    </xdr:pic>
    <xdr:clientData/>
  </xdr:oneCellAnchor>
</xdr:wsDr>
</file>

<file path=xl/drawings/drawing48.xml><?xml version="1.0" encoding="utf-8"?>
<xdr:wsDr xmlns:xdr="http://schemas.openxmlformats.org/drawingml/2006/spreadsheetDrawing" xmlns:a="http://schemas.openxmlformats.org/drawingml/2006/main">
  <xdr:oneCellAnchor>
    <xdr:from>
      <xdr:col>0</xdr:col>
      <xdr:colOff>66675</xdr:colOff>
      <xdr:row>0</xdr:row>
      <xdr:rowOff>66675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66675"/>
          <a:ext cx="990599" cy="257538"/>
        </a:xfrm>
        <a:prstGeom prst="rect">
          <a:avLst/>
        </a:prstGeom>
      </xdr:spPr>
    </xdr:pic>
    <xdr:clientData/>
  </xdr:oneCellAnchor>
</xdr:wsDr>
</file>

<file path=xl/drawings/drawing49.xml><?xml version="1.0" encoding="utf-8"?>
<xdr:wsDr xmlns:xdr="http://schemas.openxmlformats.org/drawingml/2006/spreadsheetDrawing" xmlns:a="http://schemas.openxmlformats.org/drawingml/2006/main">
  <xdr:oneCellAnchor>
    <xdr:from>
      <xdr:col>0</xdr:col>
      <xdr:colOff>28575</xdr:colOff>
      <xdr:row>0</xdr:row>
      <xdr:rowOff>76200</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76200"/>
          <a:ext cx="990599" cy="25753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2</xdr:col>
      <xdr:colOff>171449</xdr:colOff>
      <xdr:row>0</xdr:row>
      <xdr:rowOff>343263</xdr:rowOff>
    </xdr:to>
    <xdr:pic>
      <xdr:nvPicPr>
        <xdr:cNvPr id="3"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85725"/>
          <a:ext cx="990599" cy="257538"/>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oneCellAnchor>
    <xdr:from>
      <xdr:col>0</xdr:col>
      <xdr:colOff>76200</xdr:colOff>
      <xdr:row>0</xdr:row>
      <xdr:rowOff>66675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66675"/>
          <a:ext cx="990599" cy="257538"/>
        </a:xfrm>
        <a:prstGeom prst="rect">
          <a:avLst/>
        </a:prstGeom>
      </xdr:spPr>
    </xdr:pic>
    <xdr:clientData/>
  </xdr:oneCellAnchor>
</xdr:wsDr>
</file>

<file path=xl/drawings/drawing51.xml><?xml version="1.0" encoding="utf-8"?>
<xdr:wsDr xmlns:xdr="http://schemas.openxmlformats.org/drawingml/2006/spreadsheetDrawing" xmlns:a="http://schemas.openxmlformats.org/drawingml/2006/main">
  <xdr:oneCellAnchor>
    <xdr:from>
      <xdr:col>0</xdr:col>
      <xdr:colOff>85725</xdr:colOff>
      <xdr:row>0</xdr:row>
      <xdr:rowOff>76200</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76200"/>
          <a:ext cx="990599" cy="257538"/>
        </a:xfrm>
        <a:prstGeom prst="rect">
          <a:avLst/>
        </a:prstGeom>
      </xdr:spPr>
    </xdr:pic>
    <xdr:clientData/>
  </xdr:oneCellAnchor>
</xdr:wsDr>
</file>

<file path=xl/drawings/drawing52.xml><?xml version="1.0" encoding="utf-8"?>
<xdr:wsDr xmlns:xdr="http://schemas.openxmlformats.org/drawingml/2006/spreadsheetDrawing" xmlns:a="http://schemas.openxmlformats.org/drawingml/2006/main">
  <xdr:oneCellAnchor>
    <xdr:from>
      <xdr:col>0</xdr:col>
      <xdr:colOff>19050</xdr:colOff>
      <xdr:row>0</xdr:row>
      <xdr:rowOff>66675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66675"/>
          <a:ext cx="990599" cy="257538"/>
        </a:xfrm>
        <a:prstGeom prst="rect">
          <a:avLst/>
        </a:prstGeom>
      </xdr:spPr>
    </xdr:pic>
    <xdr:clientData/>
  </xdr:oneCellAnchor>
</xdr:wsDr>
</file>

<file path=xl/drawings/drawing53.xml><?xml version="1.0" encoding="utf-8"?>
<xdr:wsDr xmlns:xdr="http://schemas.openxmlformats.org/drawingml/2006/spreadsheetDrawing" xmlns:a="http://schemas.openxmlformats.org/drawingml/2006/main">
  <xdr:oneCellAnchor>
    <xdr:from>
      <xdr:col>0</xdr:col>
      <xdr:colOff>19050</xdr:colOff>
      <xdr:row>0</xdr:row>
      <xdr:rowOff>66675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66675"/>
          <a:ext cx="990599" cy="257538"/>
        </a:xfrm>
        <a:prstGeom prst="rect">
          <a:avLst/>
        </a:prstGeom>
      </xdr:spPr>
    </xdr:pic>
    <xdr:clientData/>
  </xdr:oneCellAnchor>
</xdr:wsDr>
</file>

<file path=xl/drawings/drawing54.xml><?xml version="1.0" encoding="utf-8"?>
<xdr:wsDr xmlns:xdr="http://schemas.openxmlformats.org/drawingml/2006/spreadsheetDrawing" xmlns:a="http://schemas.openxmlformats.org/drawingml/2006/main">
  <xdr:oneCellAnchor>
    <xdr:from>
      <xdr:col>0</xdr:col>
      <xdr:colOff>0</xdr:colOff>
      <xdr:row>0</xdr:row>
      <xdr:rowOff>76200</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990599" cy="257538"/>
        </a:xfrm>
        <a:prstGeom prst="rect">
          <a:avLst/>
        </a:prstGeom>
      </xdr:spPr>
    </xdr:pic>
    <xdr:clientData/>
  </xdr:oneCellAnchor>
</xdr:wsDr>
</file>

<file path=xl/drawings/drawing55.xml><?xml version="1.0" encoding="utf-8"?>
<xdr:wsDr xmlns:xdr="http://schemas.openxmlformats.org/drawingml/2006/spreadsheetDrawing" xmlns:a="http://schemas.openxmlformats.org/drawingml/2006/main">
  <xdr:oneCellAnchor>
    <xdr:from>
      <xdr:col>0</xdr:col>
      <xdr:colOff>28575</xdr:colOff>
      <xdr:row>0</xdr:row>
      <xdr:rowOff>57150</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57150"/>
          <a:ext cx="990599" cy="257538"/>
        </a:xfrm>
        <a:prstGeom prst="rect">
          <a:avLst/>
        </a:prstGeom>
      </xdr:spPr>
    </xdr:pic>
    <xdr:clientData/>
  </xdr:oneCellAnchor>
</xdr:wsDr>
</file>

<file path=xl/drawings/drawing56.xml><?xml version="1.0" encoding="utf-8"?>
<xdr:wsDr xmlns:xdr="http://schemas.openxmlformats.org/drawingml/2006/spreadsheetDrawing" xmlns:a="http://schemas.openxmlformats.org/drawingml/2006/main">
  <xdr:oneCellAnchor>
    <xdr:from>
      <xdr:col>0</xdr:col>
      <xdr:colOff>28575</xdr:colOff>
      <xdr:row>0</xdr:row>
      <xdr:rowOff>66675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66675"/>
          <a:ext cx="990599" cy="257538"/>
        </a:xfrm>
        <a:prstGeom prst="rect">
          <a:avLst/>
        </a:prstGeom>
      </xdr:spPr>
    </xdr:pic>
    <xdr:clientData/>
  </xdr:oneCellAnchor>
</xdr:wsDr>
</file>

<file path=xl/drawings/drawing57.xml><?xml version="1.0" encoding="utf-8"?>
<xdr:wsDr xmlns:xdr="http://schemas.openxmlformats.org/drawingml/2006/spreadsheetDrawing" xmlns:a="http://schemas.openxmlformats.org/drawingml/2006/main">
  <xdr:oneCellAnchor>
    <xdr:from>
      <xdr:col>0</xdr:col>
      <xdr:colOff>76200</xdr:colOff>
      <xdr:row>0</xdr:row>
      <xdr:rowOff>66675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66675"/>
          <a:ext cx="990599" cy="257538"/>
        </a:xfrm>
        <a:prstGeom prst="rect">
          <a:avLst/>
        </a:prstGeom>
      </xdr:spPr>
    </xdr:pic>
    <xdr:clientData/>
  </xdr:oneCellAnchor>
</xdr:wsDr>
</file>

<file path=xl/drawings/drawing58.xml><?xml version="1.0" encoding="utf-8"?>
<xdr:wsDr xmlns:xdr="http://schemas.openxmlformats.org/drawingml/2006/spreadsheetDrawing" xmlns:a="http://schemas.openxmlformats.org/drawingml/2006/main">
  <xdr:oneCellAnchor>
    <xdr:from>
      <xdr:col>0</xdr:col>
      <xdr:colOff>0</xdr:colOff>
      <xdr:row>0</xdr:row>
      <xdr:rowOff>85725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5725"/>
          <a:ext cx="990599" cy="257538"/>
        </a:xfrm>
        <a:prstGeom prst="rect">
          <a:avLst/>
        </a:prstGeom>
      </xdr:spPr>
    </xdr:pic>
    <xdr:clientData/>
  </xdr:oneCellAnchor>
</xdr:wsDr>
</file>

<file path=xl/drawings/drawing59.xml><?xml version="1.0" encoding="utf-8"?>
<xdr:wsDr xmlns:xdr="http://schemas.openxmlformats.org/drawingml/2006/spreadsheetDrawing" xmlns:a="http://schemas.openxmlformats.org/drawingml/2006/main">
  <xdr:oneCellAnchor>
    <xdr:from>
      <xdr:col>0</xdr:col>
      <xdr:colOff>0</xdr:colOff>
      <xdr:row>0</xdr:row>
      <xdr:rowOff>66675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6675"/>
          <a:ext cx="990599" cy="25753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95250</xdr:rowOff>
    </xdr:from>
    <xdr:to>
      <xdr:col>1</xdr:col>
      <xdr:colOff>619124</xdr:colOff>
      <xdr:row>0</xdr:row>
      <xdr:rowOff>352788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95250"/>
          <a:ext cx="990599" cy="257538"/>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oneCellAnchor>
    <xdr:from>
      <xdr:col>0</xdr:col>
      <xdr:colOff>19050</xdr:colOff>
      <xdr:row>0</xdr:row>
      <xdr:rowOff>85725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85725"/>
          <a:ext cx="990599" cy="257538"/>
        </a:xfrm>
        <a:prstGeom prst="rect">
          <a:avLst/>
        </a:prstGeom>
      </xdr:spPr>
    </xdr:pic>
    <xdr:clientData/>
  </xdr:oneCellAnchor>
</xdr:wsDr>
</file>

<file path=xl/drawings/drawing61.xml><?xml version="1.0" encoding="utf-8"?>
<xdr:wsDr xmlns:xdr="http://schemas.openxmlformats.org/drawingml/2006/spreadsheetDrawing" xmlns:a="http://schemas.openxmlformats.org/drawingml/2006/main">
  <xdr:oneCellAnchor>
    <xdr:from>
      <xdr:col>0</xdr:col>
      <xdr:colOff>9525</xdr:colOff>
      <xdr:row>0</xdr:row>
      <xdr:rowOff>57150</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57150"/>
          <a:ext cx="990599" cy="257538"/>
        </a:xfrm>
        <a:prstGeom prst="rect">
          <a:avLst/>
        </a:prstGeom>
      </xdr:spPr>
    </xdr:pic>
    <xdr:clientData/>
  </xdr:oneCellAnchor>
</xdr:wsDr>
</file>

<file path=xl/drawings/drawing62.xml><?xml version="1.0" encoding="utf-8"?>
<xdr:wsDr xmlns:xdr="http://schemas.openxmlformats.org/drawingml/2006/spreadsheetDrawing" xmlns:a="http://schemas.openxmlformats.org/drawingml/2006/main">
  <xdr:oneCellAnchor>
    <xdr:from>
      <xdr:col>0</xdr:col>
      <xdr:colOff>38100</xdr:colOff>
      <xdr:row>0</xdr:row>
      <xdr:rowOff>76200</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990599" cy="257538"/>
        </a:xfrm>
        <a:prstGeom prst="rect">
          <a:avLst/>
        </a:prstGeom>
      </xdr:spPr>
    </xdr:pic>
    <xdr:clientData/>
  </xdr:oneCellAnchor>
</xdr:wsDr>
</file>

<file path=xl/drawings/drawing63.xml><?xml version="1.0" encoding="utf-8"?>
<xdr:wsDr xmlns:xdr="http://schemas.openxmlformats.org/drawingml/2006/spreadsheetDrawing" xmlns:a="http://schemas.openxmlformats.org/drawingml/2006/main">
  <xdr:oneCellAnchor>
    <xdr:from>
      <xdr:col>0</xdr:col>
      <xdr:colOff>28575</xdr:colOff>
      <xdr:row>0</xdr:row>
      <xdr:rowOff>76200</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76200"/>
          <a:ext cx="990599" cy="257538"/>
        </a:xfrm>
        <a:prstGeom prst="rect">
          <a:avLst/>
        </a:prstGeom>
      </xdr:spPr>
    </xdr:pic>
    <xdr:clientData/>
  </xdr:oneCellAnchor>
</xdr:wsDr>
</file>

<file path=xl/drawings/drawing64.xml><?xml version="1.0" encoding="utf-8"?>
<xdr:wsDr xmlns:xdr="http://schemas.openxmlformats.org/drawingml/2006/spreadsheetDrawing" xmlns:a="http://schemas.openxmlformats.org/drawingml/2006/main">
  <xdr:oneCellAnchor>
    <xdr:from>
      <xdr:col>0</xdr:col>
      <xdr:colOff>38100</xdr:colOff>
      <xdr:row>0</xdr:row>
      <xdr:rowOff>95250</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95250"/>
          <a:ext cx="990599" cy="257538"/>
        </a:xfrm>
        <a:prstGeom prst="rect">
          <a:avLst/>
        </a:prstGeom>
      </xdr:spPr>
    </xdr:pic>
    <xdr:clientData/>
  </xdr:oneCellAnchor>
</xdr:wsDr>
</file>

<file path=xl/drawings/drawing65.xml><?xml version="1.0" encoding="utf-8"?>
<xdr:wsDr xmlns:xdr="http://schemas.openxmlformats.org/drawingml/2006/spreadsheetDrawing" xmlns:a="http://schemas.openxmlformats.org/drawingml/2006/main">
  <xdr:oneCellAnchor>
    <xdr:from>
      <xdr:col>0</xdr:col>
      <xdr:colOff>38100</xdr:colOff>
      <xdr:row>0</xdr:row>
      <xdr:rowOff>66675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6675"/>
          <a:ext cx="990599" cy="257538"/>
        </a:xfrm>
        <a:prstGeom prst="rect">
          <a:avLst/>
        </a:prstGeom>
      </xdr:spPr>
    </xdr:pic>
    <xdr:clientData/>
  </xdr:oneCellAnchor>
</xdr:wsDr>
</file>

<file path=xl/drawings/drawing66.xml><?xml version="1.0" encoding="utf-8"?>
<xdr:wsDr xmlns:xdr="http://schemas.openxmlformats.org/drawingml/2006/spreadsheetDrawing" xmlns:a="http://schemas.openxmlformats.org/drawingml/2006/main">
  <xdr:oneCellAnchor>
    <xdr:from>
      <xdr:col>0</xdr:col>
      <xdr:colOff>76200</xdr:colOff>
      <xdr:row>0</xdr:row>
      <xdr:rowOff>66675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66675"/>
          <a:ext cx="990599" cy="257538"/>
        </a:xfrm>
        <a:prstGeom prst="rect">
          <a:avLst/>
        </a:prstGeom>
      </xdr:spPr>
    </xdr:pic>
    <xdr:clientData/>
  </xdr:oneCellAnchor>
</xdr:wsDr>
</file>

<file path=xl/drawings/drawing67.xml><?xml version="1.0" encoding="utf-8"?>
<xdr:wsDr xmlns:xdr="http://schemas.openxmlformats.org/drawingml/2006/spreadsheetDrawing" xmlns:a="http://schemas.openxmlformats.org/drawingml/2006/main">
  <xdr:oneCellAnchor>
    <xdr:from>
      <xdr:col>0</xdr:col>
      <xdr:colOff>57150</xdr:colOff>
      <xdr:row>0</xdr:row>
      <xdr:rowOff>95250</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95250"/>
          <a:ext cx="990599" cy="257538"/>
        </a:xfrm>
        <a:prstGeom prst="rect">
          <a:avLst/>
        </a:prstGeom>
      </xdr:spPr>
    </xdr:pic>
    <xdr:clientData/>
  </xdr:oneCellAnchor>
</xdr:wsDr>
</file>

<file path=xl/drawings/drawing68.xml><?xml version="1.0" encoding="utf-8"?>
<xdr:wsDr xmlns:xdr="http://schemas.openxmlformats.org/drawingml/2006/spreadsheetDrawing" xmlns:a="http://schemas.openxmlformats.org/drawingml/2006/main">
  <xdr:oneCellAnchor>
    <xdr:from>
      <xdr:col>0</xdr:col>
      <xdr:colOff>38100</xdr:colOff>
      <xdr:row>0</xdr:row>
      <xdr:rowOff>95250</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95250"/>
          <a:ext cx="990599" cy="257538"/>
        </a:xfrm>
        <a:prstGeom prst="rect">
          <a:avLst/>
        </a:prstGeom>
      </xdr:spPr>
    </xdr:pic>
    <xdr:clientData/>
  </xdr:oneCellAnchor>
</xdr:wsDr>
</file>

<file path=xl/drawings/drawing69.xml><?xml version="1.0" encoding="utf-8"?>
<xdr:wsDr xmlns:xdr="http://schemas.openxmlformats.org/drawingml/2006/spreadsheetDrawing" xmlns:a="http://schemas.openxmlformats.org/drawingml/2006/main">
  <xdr:oneCellAnchor>
    <xdr:from>
      <xdr:col>0</xdr:col>
      <xdr:colOff>57150</xdr:colOff>
      <xdr:row>0</xdr:row>
      <xdr:rowOff>95250</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95250"/>
          <a:ext cx="990599" cy="25753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1</xdr:col>
      <xdr:colOff>295274</xdr:colOff>
      <xdr:row>0</xdr:row>
      <xdr:rowOff>333738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6200"/>
          <a:ext cx="990599" cy="257538"/>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oneCellAnchor>
    <xdr:from>
      <xdr:col>0</xdr:col>
      <xdr:colOff>38100</xdr:colOff>
      <xdr:row>0</xdr:row>
      <xdr:rowOff>95250</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95250"/>
          <a:ext cx="990599" cy="257538"/>
        </a:xfrm>
        <a:prstGeom prst="rect">
          <a:avLst/>
        </a:prstGeom>
      </xdr:spPr>
    </xdr:pic>
    <xdr:clientData/>
  </xdr:oneCellAnchor>
</xdr:wsDr>
</file>

<file path=xl/drawings/drawing71.xml><?xml version="1.0" encoding="utf-8"?>
<xdr:wsDr xmlns:xdr="http://schemas.openxmlformats.org/drawingml/2006/spreadsheetDrawing" xmlns:a="http://schemas.openxmlformats.org/drawingml/2006/main">
  <xdr:twoCellAnchor>
    <xdr:from>
      <xdr:col>1</xdr:col>
      <xdr:colOff>0</xdr:colOff>
      <xdr:row>8</xdr:row>
      <xdr:rowOff>66675</xdr:rowOff>
    </xdr:from>
    <xdr:to>
      <xdr:col>1</xdr:col>
      <xdr:colOff>0</xdr:colOff>
      <xdr:row>9</xdr:row>
      <xdr:rowOff>76200</xdr:rowOff>
    </xdr:to>
    <xdr:sp macro="" textlink="">
      <xdr:nvSpPr>
        <xdr:cNvPr id="2" name="Text Box 2"/>
        <xdr:cNvSpPr txBox="1">
          <a:spLocks noChangeArrowheads="1"/>
        </xdr:cNvSpPr>
      </xdr:nvSpPr>
      <xdr:spPr bwMode="auto">
        <a:xfrm>
          <a:off x="609600" y="1362075"/>
          <a:ext cx="0" cy="1714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sv-SE" sz="1000" b="0" i="0" strike="noStrike">
              <a:solidFill>
                <a:srgbClr val="000000"/>
              </a:solidFill>
              <a:latin typeface="Arial"/>
              <a:cs typeface="Arial"/>
            </a:rPr>
            <a:t>Procent</a:t>
          </a:r>
        </a:p>
      </xdr:txBody>
    </xdr:sp>
    <xdr:clientData/>
  </xdr:twoCellAnchor>
  <xdr:oneCellAnchor>
    <xdr:from>
      <xdr:col>0</xdr:col>
      <xdr:colOff>0</xdr:colOff>
      <xdr:row>0</xdr:row>
      <xdr:rowOff>76200</xdr:rowOff>
    </xdr:from>
    <xdr:ext cx="990599" cy="257538"/>
    <xdr:pic>
      <xdr:nvPicPr>
        <xdr:cNvPr id="3"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990599" cy="257538"/>
        </a:xfrm>
        <a:prstGeom prst="rect">
          <a:avLst/>
        </a:prstGeom>
      </xdr:spPr>
    </xdr:pic>
    <xdr:clientData/>
  </xdr:oneCellAnchor>
</xdr:wsDr>
</file>

<file path=xl/drawings/drawing72.xml><?xml version="1.0" encoding="utf-8"?>
<xdr:wsDr xmlns:xdr="http://schemas.openxmlformats.org/drawingml/2006/spreadsheetDrawing" xmlns:a="http://schemas.openxmlformats.org/drawingml/2006/main">
  <xdr:oneCellAnchor>
    <xdr:from>
      <xdr:col>0</xdr:col>
      <xdr:colOff>19050</xdr:colOff>
      <xdr:row>0</xdr:row>
      <xdr:rowOff>85725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85725"/>
          <a:ext cx="990599" cy="257538"/>
        </a:xfrm>
        <a:prstGeom prst="rect">
          <a:avLst/>
        </a:prstGeom>
      </xdr:spPr>
    </xdr:pic>
    <xdr:clientData/>
  </xdr:oneCellAnchor>
</xdr:wsDr>
</file>

<file path=xl/drawings/drawing73.xml><?xml version="1.0" encoding="utf-8"?>
<xdr:wsDr xmlns:xdr="http://schemas.openxmlformats.org/drawingml/2006/spreadsheetDrawing" xmlns:a="http://schemas.openxmlformats.org/drawingml/2006/main">
  <xdr:oneCellAnchor>
    <xdr:from>
      <xdr:col>0</xdr:col>
      <xdr:colOff>85725</xdr:colOff>
      <xdr:row>0</xdr:row>
      <xdr:rowOff>66675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66675"/>
          <a:ext cx="990599" cy="257538"/>
        </a:xfrm>
        <a:prstGeom prst="rect">
          <a:avLst/>
        </a:prstGeom>
      </xdr:spPr>
    </xdr:pic>
    <xdr:clientData/>
  </xdr:oneCellAnchor>
</xdr:wsDr>
</file>

<file path=xl/drawings/drawing74.xml><?xml version="1.0" encoding="utf-8"?>
<xdr:wsDr xmlns:xdr="http://schemas.openxmlformats.org/drawingml/2006/spreadsheetDrawing" xmlns:a="http://schemas.openxmlformats.org/drawingml/2006/main">
  <xdr:oneCellAnchor>
    <xdr:from>
      <xdr:col>0</xdr:col>
      <xdr:colOff>0</xdr:colOff>
      <xdr:row>0</xdr:row>
      <xdr:rowOff>66675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6675"/>
          <a:ext cx="990599" cy="257538"/>
        </a:xfrm>
        <a:prstGeom prst="rect">
          <a:avLst/>
        </a:prstGeom>
      </xdr:spPr>
    </xdr:pic>
    <xdr:clientData/>
  </xdr:oneCellAnchor>
</xdr:wsDr>
</file>

<file path=xl/drawings/drawing75.xml><?xml version="1.0" encoding="utf-8"?>
<xdr:wsDr xmlns:xdr="http://schemas.openxmlformats.org/drawingml/2006/spreadsheetDrawing" xmlns:a="http://schemas.openxmlformats.org/drawingml/2006/main">
  <xdr:oneCellAnchor>
    <xdr:from>
      <xdr:col>0</xdr:col>
      <xdr:colOff>47625</xdr:colOff>
      <xdr:row>0</xdr:row>
      <xdr:rowOff>85725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990599" cy="257538"/>
        </a:xfrm>
        <a:prstGeom prst="rect">
          <a:avLst/>
        </a:prstGeom>
      </xdr:spPr>
    </xdr:pic>
    <xdr:clientData/>
  </xdr:oneCellAnchor>
</xdr:wsDr>
</file>

<file path=xl/drawings/drawing76.xml><?xml version="1.0" encoding="utf-8"?>
<xdr:wsDr xmlns:xdr="http://schemas.openxmlformats.org/drawingml/2006/spreadsheetDrawing" xmlns:a="http://schemas.openxmlformats.org/drawingml/2006/main">
  <xdr:oneCellAnchor>
    <xdr:from>
      <xdr:col>0</xdr:col>
      <xdr:colOff>9525</xdr:colOff>
      <xdr:row>0</xdr:row>
      <xdr:rowOff>76200</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76200"/>
          <a:ext cx="990599" cy="257538"/>
        </a:xfrm>
        <a:prstGeom prst="rect">
          <a:avLst/>
        </a:prstGeom>
      </xdr:spPr>
    </xdr:pic>
    <xdr:clientData/>
  </xdr:oneCellAnchor>
</xdr:wsDr>
</file>

<file path=xl/drawings/drawing77.xml><?xml version="1.0" encoding="utf-8"?>
<xdr:wsDr xmlns:xdr="http://schemas.openxmlformats.org/drawingml/2006/spreadsheetDrawing" xmlns:a="http://schemas.openxmlformats.org/drawingml/2006/main">
  <xdr:oneCellAnchor>
    <xdr:from>
      <xdr:col>0</xdr:col>
      <xdr:colOff>9525</xdr:colOff>
      <xdr:row>0</xdr:row>
      <xdr:rowOff>66675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6675"/>
          <a:ext cx="990599" cy="257538"/>
        </a:xfrm>
        <a:prstGeom prst="rect">
          <a:avLst/>
        </a:prstGeom>
      </xdr:spPr>
    </xdr:pic>
    <xdr:clientData/>
  </xdr:oneCellAnchor>
</xdr:wsDr>
</file>

<file path=xl/drawings/drawing78.xml><?xml version="1.0" encoding="utf-8"?>
<xdr:wsDr xmlns:xdr="http://schemas.openxmlformats.org/drawingml/2006/spreadsheetDrawing" xmlns:a="http://schemas.openxmlformats.org/drawingml/2006/main">
  <xdr:oneCellAnchor>
    <xdr:from>
      <xdr:col>0</xdr:col>
      <xdr:colOff>19050</xdr:colOff>
      <xdr:row>0</xdr:row>
      <xdr:rowOff>76200</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76200"/>
          <a:ext cx="990599" cy="257538"/>
        </a:xfrm>
        <a:prstGeom prst="rect">
          <a:avLst/>
        </a:prstGeom>
      </xdr:spPr>
    </xdr:pic>
    <xdr:clientData/>
  </xdr:oneCellAnchor>
</xdr:wsDr>
</file>

<file path=xl/drawings/drawing79.xml><?xml version="1.0" encoding="utf-8"?>
<xdr:wsDr xmlns:xdr="http://schemas.openxmlformats.org/drawingml/2006/spreadsheetDrawing" xmlns:a="http://schemas.openxmlformats.org/drawingml/2006/main">
  <xdr:oneCellAnchor>
    <xdr:from>
      <xdr:col>0</xdr:col>
      <xdr:colOff>0</xdr:colOff>
      <xdr:row>0</xdr:row>
      <xdr:rowOff>76200</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990599" cy="257538"/>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1</xdr:col>
      <xdr:colOff>266699</xdr:colOff>
      <xdr:row>0</xdr:row>
      <xdr:rowOff>343263</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85725"/>
          <a:ext cx="990599" cy="257538"/>
        </a:xfrm>
        <a:prstGeom prst="rect">
          <a:avLst/>
        </a:prstGeom>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95250</xdr:colOff>
      <xdr:row>0</xdr:row>
      <xdr:rowOff>76200</xdr:rowOff>
    </xdr:from>
    <xdr:to>
      <xdr:col>1</xdr:col>
      <xdr:colOff>238124</xdr:colOff>
      <xdr:row>0</xdr:row>
      <xdr:rowOff>333738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6200"/>
          <a:ext cx="990599" cy="257538"/>
        </a:xfrm>
        <a:prstGeom prst="rect">
          <a:avLst/>
        </a:prstGeom>
      </xdr:spPr>
    </xdr:pic>
    <xdr:clientData/>
  </xdr:twoCellAnchor>
</xdr:wsDr>
</file>

<file path=xl/drawings/drawing81.xml><?xml version="1.0" encoding="utf-8"?>
<xdr:wsDr xmlns:xdr="http://schemas.openxmlformats.org/drawingml/2006/spreadsheetDrawing" xmlns:a="http://schemas.openxmlformats.org/drawingml/2006/main">
  <xdr:oneCellAnchor>
    <xdr:from>
      <xdr:col>0</xdr:col>
      <xdr:colOff>95250</xdr:colOff>
      <xdr:row>0</xdr:row>
      <xdr:rowOff>76200</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6200"/>
          <a:ext cx="990599" cy="257538"/>
        </a:xfrm>
        <a:prstGeom prst="rect">
          <a:avLst/>
        </a:prstGeom>
      </xdr:spPr>
    </xdr:pic>
    <xdr:clientData/>
  </xdr:oneCellAnchor>
</xdr:wsDr>
</file>

<file path=xl/drawings/drawing82.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1</xdr:col>
      <xdr:colOff>609599</xdr:colOff>
      <xdr:row>0</xdr:row>
      <xdr:rowOff>333738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6200"/>
          <a:ext cx="990599" cy="257538"/>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28575</xdr:colOff>
      <xdr:row>0</xdr:row>
      <xdr:rowOff>76200</xdr:rowOff>
    </xdr:from>
    <xdr:to>
      <xdr:col>2</xdr:col>
      <xdr:colOff>257174</xdr:colOff>
      <xdr:row>0</xdr:row>
      <xdr:rowOff>333738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76200"/>
          <a:ext cx="990599" cy="257538"/>
        </a:xfrm>
        <a:prstGeom prst="rect">
          <a:avLst/>
        </a:prstGeom>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19050</xdr:colOff>
      <xdr:row>0</xdr:row>
      <xdr:rowOff>76200</xdr:rowOff>
    </xdr:from>
    <xdr:to>
      <xdr:col>2</xdr:col>
      <xdr:colOff>247649</xdr:colOff>
      <xdr:row>0</xdr:row>
      <xdr:rowOff>333738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76200"/>
          <a:ext cx="990599" cy="257538"/>
        </a:xfrm>
        <a:prstGeom prst="rect">
          <a:avLst/>
        </a:prstGeom>
      </xdr:spPr>
    </xdr:pic>
    <xdr:clientData/>
  </xdr:twoCellAnchor>
</xdr:wsDr>
</file>

<file path=xl/drawings/drawing85.xml><?xml version="1.0" encoding="utf-8"?>
<xdr:wsDr xmlns:xdr="http://schemas.openxmlformats.org/drawingml/2006/spreadsheetDrawing" xmlns:a="http://schemas.openxmlformats.org/drawingml/2006/main">
  <xdr:oneCellAnchor>
    <xdr:from>
      <xdr:col>0</xdr:col>
      <xdr:colOff>47625</xdr:colOff>
      <xdr:row>0</xdr:row>
      <xdr:rowOff>66675</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66675"/>
          <a:ext cx="990599" cy="257538"/>
        </a:xfrm>
        <a:prstGeom prst="rect">
          <a:avLst/>
        </a:prstGeom>
      </xdr:spPr>
    </xdr:pic>
    <xdr:clientData/>
  </xdr:oneCellAnchor>
</xdr:wsDr>
</file>

<file path=xl/drawings/drawing86.xml><?xml version="1.0" encoding="utf-8"?>
<xdr:wsDr xmlns:xdr="http://schemas.openxmlformats.org/drawingml/2006/spreadsheetDrawing" xmlns:a="http://schemas.openxmlformats.org/drawingml/2006/main">
  <xdr:twoCellAnchor editAs="oneCell">
    <xdr:from>
      <xdr:col>0</xdr:col>
      <xdr:colOff>28575</xdr:colOff>
      <xdr:row>0</xdr:row>
      <xdr:rowOff>76200</xdr:rowOff>
    </xdr:from>
    <xdr:to>
      <xdr:col>1</xdr:col>
      <xdr:colOff>304799</xdr:colOff>
      <xdr:row>0</xdr:row>
      <xdr:rowOff>333738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76200"/>
          <a:ext cx="990599" cy="257538"/>
        </a:xfrm>
        <a:prstGeom prst="rect">
          <a:avLst/>
        </a:prstGeom>
      </xdr:spPr>
    </xdr:pic>
    <xdr:clientData/>
  </xdr:twoCellAnchor>
</xdr:wsDr>
</file>

<file path=xl/drawings/drawing87.xml><?xml version="1.0" encoding="utf-8"?>
<xdr:wsDr xmlns:xdr="http://schemas.openxmlformats.org/drawingml/2006/spreadsheetDrawing" xmlns:a="http://schemas.openxmlformats.org/drawingml/2006/main">
  <xdr:oneCellAnchor>
    <xdr:from>
      <xdr:col>0</xdr:col>
      <xdr:colOff>38100</xdr:colOff>
      <xdr:row>0</xdr:row>
      <xdr:rowOff>76200</xdr:rowOff>
    </xdr:from>
    <xdr:ext cx="990599" cy="257538"/>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990599" cy="257538"/>
        </a:xfrm>
        <a:prstGeom prst="rect">
          <a:avLst/>
        </a:prstGeom>
      </xdr:spPr>
    </xdr:pic>
    <xdr:clientData/>
  </xdr:oneCellAnchor>
</xdr:wsDr>
</file>

<file path=xl/drawings/drawing88.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1</xdr:col>
      <xdr:colOff>333374</xdr:colOff>
      <xdr:row>0</xdr:row>
      <xdr:rowOff>333738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76200"/>
          <a:ext cx="990599" cy="257538"/>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66675</xdr:colOff>
      <xdr:row>0</xdr:row>
      <xdr:rowOff>85725</xdr:rowOff>
    </xdr:from>
    <xdr:to>
      <xdr:col>1</xdr:col>
      <xdr:colOff>133349</xdr:colOff>
      <xdr:row>0</xdr:row>
      <xdr:rowOff>343263</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85725"/>
          <a:ext cx="990599" cy="25753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2</xdr:col>
      <xdr:colOff>238124</xdr:colOff>
      <xdr:row>0</xdr:row>
      <xdr:rowOff>333738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6200"/>
          <a:ext cx="990599" cy="257538"/>
        </a:xfrm>
        <a:prstGeom prst="rect">
          <a:avLst/>
        </a:prstGeom>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95250</xdr:colOff>
      <xdr:row>0</xdr:row>
      <xdr:rowOff>66675</xdr:rowOff>
    </xdr:from>
    <xdr:to>
      <xdr:col>1</xdr:col>
      <xdr:colOff>638174</xdr:colOff>
      <xdr:row>0</xdr:row>
      <xdr:rowOff>324213</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66675"/>
          <a:ext cx="990599" cy="257538"/>
        </a:xfrm>
        <a:prstGeom prst="rect">
          <a:avLst/>
        </a:prstGeom>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95250</xdr:colOff>
      <xdr:row>0</xdr:row>
      <xdr:rowOff>66675</xdr:rowOff>
    </xdr:from>
    <xdr:to>
      <xdr:col>0</xdr:col>
      <xdr:colOff>1085849</xdr:colOff>
      <xdr:row>0</xdr:row>
      <xdr:rowOff>324213</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66675"/>
          <a:ext cx="990599" cy="257538"/>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66675</xdr:colOff>
      <xdr:row>0</xdr:row>
      <xdr:rowOff>76200</xdr:rowOff>
    </xdr:from>
    <xdr:to>
      <xdr:col>0</xdr:col>
      <xdr:colOff>1057274</xdr:colOff>
      <xdr:row>0</xdr:row>
      <xdr:rowOff>333738</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76200"/>
          <a:ext cx="990599" cy="25753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00.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94.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95.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96.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9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sabella.gripe@can.se"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2.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3.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4.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6.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7.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8.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9.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60.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61.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2.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3.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4.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5.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6.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7.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8.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9.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70.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71.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72.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3.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5.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6.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7.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9.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80.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81.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82.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83.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8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5.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6.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7.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8.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9.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90.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91.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92.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9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I21"/>
  <sheetViews>
    <sheetView tabSelected="1" workbookViewId="0">
      <selection activeCell="E9" sqref="E9"/>
    </sheetView>
  </sheetViews>
  <sheetFormatPr defaultColWidth="9.109375" defaultRowHeight="14.4" x14ac:dyDescent="0.3"/>
  <cols>
    <col min="1" max="16384" width="9.109375" style="417"/>
  </cols>
  <sheetData>
    <row r="1" spans="1:9" x14ac:dyDescent="0.3">
      <c r="H1" s="962"/>
      <c r="I1" s="963"/>
    </row>
    <row r="2" spans="1:9" s="418" customFormat="1" x14ac:dyDescent="0.3"/>
    <row r="7" spans="1:9" s="419" customFormat="1" x14ac:dyDescent="0.3">
      <c r="A7" s="419" t="s">
        <v>76</v>
      </c>
    </row>
    <row r="8" spans="1:9" s="419" customFormat="1" x14ac:dyDescent="0.3"/>
    <row r="18" spans="2:9" x14ac:dyDescent="0.3">
      <c r="B18" s="960" t="s">
        <v>795</v>
      </c>
      <c r="C18" s="960"/>
      <c r="D18" s="960"/>
      <c r="E18" s="960"/>
      <c r="F18" s="960"/>
      <c r="G18" s="960"/>
      <c r="H18" s="960"/>
      <c r="I18" s="960"/>
    </row>
    <row r="19" spans="2:9" x14ac:dyDescent="0.3">
      <c r="B19" s="960"/>
      <c r="C19" s="960"/>
      <c r="D19" s="960"/>
      <c r="E19" s="960"/>
      <c r="F19" s="960"/>
      <c r="G19" s="960"/>
      <c r="H19" s="960"/>
      <c r="I19" s="960"/>
    </row>
    <row r="20" spans="2:9" x14ac:dyDescent="0.3">
      <c r="B20" s="961" t="s">
        <v>794</v>
      </c>
      <c r="C20" s="961"/>
      <c r="D20" s="961"/>
      <c r="E20" s="961"/>
      <c r="F20" s="961"/>
      <c r="G20" s="961"/>
      <c r="H20" s="961"/>
      <c r="I20" s="961"/>
    </row>
    <row r="21" spans="2:9" x14ac:dyDescent="0.3">
      <c r="B21" s="961"/>
      <c r="C21" s="961"/>
      <c r="D21" s="961"/>
      <c r="E21" s="961"/>
      <c r="F21" s="961"/>
      <c r="G21" s="961"/>
      <c r="H21" s="961"/>
      <c r="I21" s="961"/>
    </row>
  </sheetData>
  <mergeCells count="3">
    <mergeCell ref="B18:I19"/>
    <mergeCell ref="B20:I21"/>
    <mergeCell ref="H1:I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zoomScaleNormal="100" workbookViewId="0">
      <pane ySplit="2" topLeftCell="A3" activePane="bottomLeft" state="frozen"/>
      <selection activeCell="J25" sqref="J25"/>
      <selection pane="bottomLeft" activeCell="J25" sqref="J25"/>
    </sheetView>
  </sheetViews>
  <sheetFormatPr defaultColWidth="9.109375" defaultRowHeight="13.2" x14ac:dyDescent="0.25"/>
  <cols>
    <col min="1" max="1" width="11.5546875" style="306" customWidth="1"/>
    <col min="2" max="2" width="12.33203125" style="306" customWidth="1"/>
    <col min="3" max="3" width="9.6640625" style="306" customWidth="1"/>
    <col min="4" max="4" width="8.33203125" style="306" customWidth="1"/>
    <col min="5" max="6" width="10.5546875" style="306" customWidth="1"/>
    <col min="7" max="7" width="9.109375" style="306" customWidth="1"/>
    <col min="8" max="8" width="10.109375" style="306" customWidth="1"/>
    <col min="9" max="9" width="9.5546875" style="306" customWidth="1"/>
    <col min="10" max="10" width="9" style="306" customWidth="1"/>
    <col min="11" max="11" width="10.6640625" style="306" customWidth="1"/>
    <col min="12" max="12" width="8.6640625" style="306" customWidth="1"/>
    <col min="13" max="16384" width="9.109375" style="306"/>
  </cols>
  <sheetData>
    <row r="1" spans="1:11" ht="30" customHeight="1" x14ac:dyDescent="0.3">
      <c r="A1" s="456"/>
      <c r="C1" s="974" t="s">
        <v>397</v>
      </c>
      <c r="D1" s="975"/>
      <c r="E1" s="975"/>
      <c r="F1" s="455"/>
    </row>
    <row r="2" spans="1:11" ht="7.5" customHeight="1" x14ac:dyDescent="0.25">
      <c r="A2" s="456"/>
    </row>
    <row r="3" spans="1:11" ht="29.4" customHeight="1" x14ac:dyDescent="0.25">
      <c r="A3" s="992" t="s">
        <v>683</v>
      </c>
      <c r="B3" s="993"/>
      <c r="C3" s="993"/>
      <c r="D3" s="993"/>
      <c r="E3" s="993"/>
      <c r="F3" s="993"/>
      <c r="G3" s="993"/>
      <c r="H3" s="993"/>
      <c r="I3" s="993"/>
      <c r="J3" s="993"/>
      <c r="K3" s="969"/>
    </row>
    <row r="4" spans="1:11" x14ac:dyDescent="0.25">
      <c r="A4" s="994"/>
      <c r="B4" s="996" t="s">
        <v>424</v>
      </c>
      <c r="C4" s="998" t="s">
        <v>430</v>
      </c>
      <c r="D4" s="999"/>
      <c r="E4" s="999"/>
      <c r="F4" s="969"/>
      <c r="G4" s="998" t="s">
        <v>433</v>
      </c>
      <c r="H4" s="999"/>
      <c r="I4" s="999"/>
      <c r="J4" s="999"/>
      <c r="K4" s="969"/>
    </row>
    <row r="5" spans="1:11" ht="39.6" x14ac:dyDescent="0.25">
      <c r="A5" s="995"/>
      <c r="B5" s="997"/>
      <c r="C5" s="461" t="s">
        <v>425</v>
      </c>
      <c r="D5" s="461" t="s">
        <v>426</v>
      </c>
      <c r="E5" s="461" t="s">
        <v>427</v>
      </c>
      <c r="F5" s="461" t="s">
        <v>431</v>
      </c>
      <c r="G5" s="461" t="s">
        <v>428</v>
      </c>
      <c r="H5" s="469" t="s">
        <v>172</v>
      </c>
      <c r="I5" s="461" t="s">
        <v>429</v>
      </c>
      <c r="J5" s="469" t="s">
        <v>176</v>
      </c>
      <c r="K5" s="461" t="s">
        <v>432</v>
      </c>
    </row>
    <row r="6" spans="1:11" x14ac:dyDescent="0.25">
      <c r="A6" s="93">
        <v>2001</v>
      </c>
      <c r="B6" s="327">
        <v>8.8000000000000007</v>
      </c>
      <c r="C6" s="329">
        <v>4.5999999999999996</v>
      </c>
      <c r="D6" s="329">
        <v>1</v>
      </c>
      <c r="E6" s="329">
        <v>0.8</v>
      </c>
      <c r="F6" s="327">
        <v>6.5</v>
      </c>
      <c r="G6" s="329">
        <v>1.6</v>
      </c>
      <c r="H6" s="329">
        <v>0.4</v>
      </c>
      <c r="I6" s="329">
        <v>0.3</v>
      </c>
      <c r="J6" s="462" t="s">
        <v>123</v>
      </c>
      <c r="K6" s="327">
        <v>2.2999999999999998</v>
      </c>
    </row>
    <row r="7" spans="1:11" x14ac:dyDescent="0.25">
      <c r="A7" s="93">
        <v>2002</v>
      </c>
      <c r="B7" s="327">
        <v>9.5</v>
      </c>
      <c r="C7" s="329">
        <v>5</v>
      </c>
      <c r="D7" s="329">
        <v>1.1000000000000001</v>
      </c>
      <c r="E7" s="329">
        <v>0.8</v>
      </c>
      <c r="F7" s="327">
        <v>6.9</v>
      </c>
      <c r="G7" s="329">
        <v>1.7</v>
      </c>
      <c r="H7" s="329">
        <v>0.5</v>
      </c>
      <c r="I7" s="329">
        <v>0.4</v>
      </c>
      <c r="J7" s="462" t="s">
        <v>123</v>
      </c>
      <c r="K7" s="327">
        <v>2.6</v>
      </c>
    </row>
    <row r="8" spans="1:11" x14ac:dyDescent="0.25">
      <c r="A8" s="93">
        <v>2003</v>
      </c>
      <c r="B8" s="327">
        <v>10</v>
      </c>
      <c r="C8" s="329">
        <v>5.0999999999999996</v>
      </c>
      <c r="D8" s="329">
        <v>1</v>
      </c>
      <c r="E8" s="329">
        <v>0.8</v>
      </c>
      <c r="F8" s="327">
        <v>6.9</v>
      </c>
      <c r="G8" s="329">
        <v>2.1</v>
      </c>
      <c r="H8" s="329">
        <v>0.7</v>
      </c>
      <c r="I8" s="329">
        <v>0.4</v>
      </c>
      <c r="J8" s="462" t="s">
        <v>123</v>
      </c>
      <c r="K8" s="327">
        <v>3.1</v>
      </c>
    </row>
    <row r="9" spans="1:11" x14ac:dyDescent="0.25">
      <c r="A9" s="93">
        <v>2004</v>
      </c>
      <c r="B9" s="327">
        <v>10.6</v>
      </c>
      <c r="C9" s="329">
        <v>4.8</v>
      </c>
      <c r="D9" s="329">
        <v>1</v>
      </c>
      <c r="E9" s="329">
        <v>0.7</v>
      </c>
      <c r="F9" s="327">
        <v>6.5</v>
      </c>
      <c r="G9" s="329">
        <v>2.7</v>
      </c>
      <c r="H9" s="329">
        <v>1</v>
      </c>
      <c r="I9" s="329">
        <v>0.3</v>
      </c>
      <c r="J9" s="462" t="s">
        <v>123</v>
      </c>
      <c r="K9" s="327">
        <v>4</v>
      </c>
    </row>
    <row r="10" spans="1:11" x14ac:dyDescent="0.25">
      <c r="A10" s="93">
        <v>2005</v>
      </c>
      <c r="B10" s="327">
        <v>10.3</v>
      </c>
      <c r="C10" s="329">
        <v>4.9000000000000004</v>
      </c>
      <c r="D10" s="329">
        <v>1</v>
      </c>
      <c r="E10" s="329">
        <v>0.7</v>
      </c>
      <c r="F10" s="327">
        <v>6.5</v>
      </c>
      <c r="G10" s="329">
        <v>2.2999999999999998</v>
      </c>
      <c r="H10" s="329">
        <v>1.2</v>
      </c>
      <c r="I10" s="329">
        <v>0.3</v>
      </c>
      <c r="J10" s="462" t="s">
        <v>123</v>
      </c>
      <c r="K10" s="327">
        <v>3.7</v>
      </c>
    </row>
    <row r="11" spans="1:11" x14ac:dyDescent="0.25">
      <c r="A11" s="93">
        <v>2006</v>
      </c>
      <c r="B11" s="327">
        <v>10.1</v>
      </c>
      <c r="C11" s="329">
        <v>5.0999999999999996</v>
      </c>
      <c r="D11" s="329">
        <v>1</v>
      </c>
      <c r="E11" s="329">
        <v>0.7</v>
      </c>
      <c r="F11" s="327">
        <v>6.8</v>
      </c>
      <c r="G11" s="329">
        <v>1.9</v>
      </c>
      <c r="H11" s="329">
        <v>1.1000000000000001</v>
      </c>
      <c r="I11" s="329">
        <v>0.2</v>
      </c>
      <c r="J11" s="463">
        <v>0</v>
      </c>
      <c r="K11" s="327">
        <v>3.3</v>
      </c>
    </row>
    <row r="12" spans="1:11" x14ac:dyDescent="0.25">
      <c r="A12" s="93">
        <v>2007</v>
      </c>
      <c r="B12" s="327">
        <v>9.9</v>
      </c>
      <c r="C12" s="329">
        <v>5.3</v>
      </c>
      <c r="D12" s="329">
        <v>1</v>
      </c>
      <c r="E12" s="329">
        <v>0.7</v>
      </c>
      <c r="F12" s="327">
        <v>7</v>
      </c>
      <c r="G12" s="329">
        <v>1.9</v>
      </c>
      <c r="H12" s="329">
        <v>0.8</v>
      </c>
      <c r="I12" s="329">
        <v>0.2</v>
      </c>
      <c r="J12" s="463">
        <v>0</v>
      </c>
      <c r="K12" s="327">
        <v>2.9</v>
      </c>
    </row>
    <row r="13" spans="1:11" x14ac:dyDescent="0.25">
      <c r="A13" s="93">
        <v>2008</v>
      </c>
      <c r="B13" s="327">
        <v>9.8000000000000007</v>
      </c>
      <c r="C13" s="329">
        <v>5.4</v>
      </c>
      <c r="D13" s="329">
        <v>1</v>
      </c>
      <c r="E13" s="329">
        <v>0.6</v>
      </c>
      <c r="F13" s="327">
        <v>7</v>
      </c>
      <c r="G13" s="329">
        <v>1.9</v>
      </c>
      <c r="H13" s="329">
        <v>0.7</v>
      </c>
      <c r="I13" s="329">
        <v>0.2</v>
      </c>
      <c r="J13" s="463">
        <v>0</v>
      </c>
      <c r="K13" s="327">
        <v>2.8</v>
      </c>
    </row>
    <row r="14" spans="1:11" x14ac:dyDescent="0.25">
      <c r="A14" s="93">
        <v>2009</v>
      </c>
      <c r="B14" s="327">
        <v>9.6</v>
      </c>
      <c r="C14" s="329">
        <v>5.8</v>
      </c>
      <c r="D14" s="329">
        <v>1</v>
      </c>
      <c r="E14" s="329">
        <v>0.6</v>
      </c>
      <c r="F14" s="327">
        <v>7.3</v>
      </c>
      <c r="G14" s="329">
        <v>1.4</v>
      </c>
      <c r="H14" s="329">
        <v>0.7</v>
      </c>
      <c r="I14" s="329">
        <v>0.1</v>
      </c>
      <c r="J14" s="463">
        <v>0</v>
      </c>
      <c r="K14" s="327">
        <v>2.2000000000000002</v>
      </c>
    </row>
    <row r="15" spans="1:11" x14ac:dyDescent="0.25">
      <c r="A15" s="93">
        <v>2010</v>
      </c>
      <c r="B15" s="327">
        <v>9.4</v>
      </c>
      <c r="C15" s="329">
        <v>5.8</v>
      </c>
      <c r="D15" s="329">
        <v>0.9</v>
      </c>
      <c r="E15" s="329">
        <v>0.6</v>
      </c>
      <c r="F15" s="327">
        <v>7.3</v>
      </c>
      <c r="G15" s="329">
        <v>1.4</v>
      </c>
      <c r="H15" s="329">
        <v>0.5</v>
      </c>
      <c r="I15" s="329">
        <v>0.2</v>
      </c>
      <c r="J15" s="463">
        <v>0</v>
      </c>
      <c r="K15" s="327">
        <v>2.1</v>
      </c>
    </row>
    <row r="16" spans="1:11" x14ac:dyDescent="0.25">
      <c r="A16" s="93">
        <v>2011</v>
      </c>
      <c r="B16" s="327">
        <v>9.5</v>
      </c>
      <c r="C16" s="329">
        <v>5.8</v>
      </c>
      <c r="D16" s="329">
        <v>1</v>
      </c>
      <c r="E16" s="329">
        <v>0.6</v>
      </c>
      <c r="F16" s="327">
        <v>7.3</v>
      </c>
      <c r="G16" s="329">
        <v>1.4</v>
      </c>
      <c r="H16" s="329">
        <v>0.5</v>
      </c>
      <c r="I16" s="329">
        <v>0.2</v>
      </c>
      <c r="J16" s="463">
        <v>0.1</v>
      </c>
      <c r="K16" s="327">
        <v>2.2000000000000002</v>
      </c>
    </row>
    <row r="17" spans="1:11" x14ac:dyDescent="0.25">
      <c r="A17" s="93">
        <v>2012</v>
      </c>
      <c r="B17" s="327">
        <v>9.1</v>
      </c>
      <c r="C17" s="329">
        <v>5.8</v>
      </c>
      <c r="D17" s="329">
        <v>0.9</v>
      </c>
      <c r="E17" s="329">
        <v>0.5</v>
      </c>
      <c r="F17" s="327">
        <v>7.2</v>
      </c>
      <c r="G17" s="329">
        <v>1.3</v>
      </c>
      <c r="H17" s="329">
        <v>0.4</v>
      </c>
      <c r="I17" s="329">
        <v>0.1</v>
      </c>
      <c r="J17" s="463">
        <v>0.1</v>
      </c>
      <c r="K17" s="327">
        <v>1.9</v>
      </c>
    </row>
    <row r="18" spans="1:11" x14ac:dyDescent="0.25">
      <c r="A18" s="565">
        <v>2013</v>
      </c>
      <c r="B18" s="328">
        <v>9.6999999999999993</v>
      </c>
      <c r="C18" s="330">
        <v>5.8</v>
      </c>
      <c r="D18" s="329">
        <v>1</v>
      </c>
      <c r="E18" s="329">
        <v>0.5</v>
      </c>
      <c r="F18" s="327">
        <v>7.3</v>
      </c>
      <c r="G18" s="330">
        <v>1.5</v>
      </c>
      <c r="H18" s="330">
        <v>0.6</v>
      </c>
      <c r="I18" s="329">
        <v>0.2</v>
      </c>
      <c r="J18" s="464">
        <v>0.2</v>
      </c>
      <c r="K18" s="328">
        <v>2.4</v>
      </c>
    </row>
    <row r="19" spans="1:11" x14ac:dyDescent="0.25">
      <c r="A19" s="93">
        <v>2014</v>
      </c>
      <c r="B19" s="327">
        <v>9.3000000000000007</v>
      </c>
      <c r="C19" s="329">
        <v>5.7</v>
      </c>
      <c r="D19" s="329">
        <v>1</v>
      </c>
      <c r="E19" s="329">
        <v>0.5</v>
      </c>
      <c r="F19" s="327">
        <v>7.2</v>
      </c>
      <c r="G19" s="329">
        <v>1.3</v>
      </c>
      <c r="H19" s="329">
        <v>0.5</v>
      </c>
      <c r="I19" s="329">
        <v>0.2</v>
      </c>
      <c r="J19" s="463">
        <v>0.1</v>
      </c>
      <c r="K19" s="327">
        <v>2.1</v>
      </c>
    </row>
    <row r="20" spans="1:11" x14ac:dyDescent="0.25">
      <c r="A20" s="565">
        <v>2015</v>
      </c>
      <c r="B20" s="328">
        <v>9.1999999999999993</v>
      </c>
      <c r="C20" s="330">
        <v>5.7</v>
      </c>
      <c r="D20" s="329">
        <v>1</v>
      </c>
      <c r="E20" s="330">
        <v>0.5</v>
      </c>
      <c r="F20" s="327">
        <v>7.2</v>
      </c>
      <c r="G20" s="330">
        <v>1.2</v>
      </c>
      <c r="H20" s="330">
        <v>0.5</v>
      </c>
      <c r="I20" s="330">
        <v>0.2</v>
      </c>
      <c r="J20" s="464">
        <v>0.1</v>
      </c>
      <c r="K20" s="328">
        <v>2</v>
      </c>
    </row>
    <row r="21" spans="1:11" ht="26.4" x14ac:dyDescent="0.25">
      <c r="A21" s="565" t="s">
        <v>500</v>
      </c>
      <c r="B21" s="466">
        <v>0.04</v>
      </c>
      <c r="C21" s="465">
        <v>0.23</v>
      </c>
      <c r="D21" s="465">
        <v>-0.05</v>
      </c>
      <c r="E21" s="465">
        <v>-0.44</v>
      </c>
      <c r="F21" s="466">
        <v>0.1</v>
      </c>
      <c r="G21" s="465">
        <v>-0.25</v>
      </c>
      <c r="H21" s="465">
        <v>0.33</v>
      </c>
      <c r="I21" s="465">
        <v>-0.38</v>
      </c>
      <c r="J21" s="467" t="s">
        <v>123</v>
      </c>
      <c r="K21" s="466">
        <v>-0.13</v>
      </c>
    </row>
    <row r="22" spans="1:11" x14ac:dyDescent="0.25">
      <c r="A22" s="566" t="s">
        <v>501</v>
      </c>
      <c r="B22" s="460">
        <v>1</v>
      </c>
      <c r="C22" s="326">
        <v>0.62</v>
      </c>
      <c r="D22" s="326">
        <v>0.11</v>
      </c>
      <c r="E22" s="326">
        <v>0.05</v>
      </c>
      <c r="F22" s="460">
        <v>0.78</v>
      </c>
      <c r="G22" s="326">
        <v>0.13</v>
      </c>
      <c r="H22" s="326">
        <v>0.05</v>
      </c>
      <c r="I22" s="326">
        <v>0.02</v>
      </c>
      <c r="J22" s="326">
        <v>0.01</v>
      </c>
      <c r="K22" s="460">
        <v>0.22</v>
      </c>
    </row>
    <row r="24" spans="1:11" x14ac:dyDescent="0.25">
      <c r="A24" s="306" t="s">
        <v>502</v>
      </c>
    </row>
  </sheetData>
  <mergeCells count="6">
    <mergeCell ref="C1:E1"/>
    <mergeCell ref="A3:K3"/>
    <mergeCell ref="A4:A5"/>
    <mergeCell ref="B4:B5"/>
    <mergeCell ref="C4:F4"/>
    <mergeCell ref="G4:K4"/>
  </mergeCells>
  <hyperlinks>
    <hyperlink ref="C1:E1" location="Tabellförteckning!A1" display="Tillbaka till innehållsföreckningen "/>
  </hyperlinks>
  <pageMargins left="0.75" right="0.75" top="1" bottom="1" header="0.5" footer="0.5"/>
  <pageSetup paperSize="9" orientation="landscape" r:id="rId1"/>
  <headerFooter alignWithMargins="0"/>
  <drawing r:id="rId2"/>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6"/>
  <sheetViews>
    <sheetView zoomScaleNormal="100" workbookViewId="0">
      <selection activeCell="Q15" sqref="Q15"/>
    </sheetView>
  </sheetViews>
  <sheetFormatPr defaultColWidth="8.88671875" defaultRowHeight="13.2" x14ac:dyDescent="0.25"/>
  <cols>
    <col min="1" max="1" width="13.88671875" style="89" customWidth="1"/>
    <col min="2" max="19" width="4.6640625" style="85" customWidth="1"/>
    <col min="20" max="16384" width="8.88671875" style="85"/>
  </cols>
  <sheetData>
    <row r="1" spans="1:19" ht="30" customHeight="1" x14ac:dyDescent="0.3">
      <c r="A1" s="1122"/>
      <c r="B1" s="979"/>
      <c r="F1" s="974" t="s">
        <v>398</v>
      </c>
      <c r="G1" s="975"/>
      <c r="H1" s="975"/>
      <c r="I1" s="979"/>
      <c r="J1" s="979"/>
      <c r="K1" s="979"/>
      <c r="L1" s="979"/>
    </row>
    <row r="2" spans="1:19" ht="6" customHeight="1" x14ac:dyDescent="0.25">
      <c r="A2" s="1122"/>
      <c r="B2" s="979"/>
    </row>
    <row r="3" spans="1:19" s="63" customFormat="1" ht="30" customHeight="1" x14ac:dyDescent="0.3">
      <c r="A3" s="1115" t="s">
        <v>559</v>
      </c>
      <c r="B3" s="1115"/>
      <c r="C3" s="1115"/>
      <c r="D3" s="1115"/>
      <c r="E3" s="1115"/>
      <c r="F3" s="1115"/>
      <c r="G3" s="1115"/>
      <c r="H3" s="1115"/>
      <c r="I3" s="1115"/>
      <c r="J3" s="1115"/>
      <c r="K3" s="1115"/>
      <c r="L3" s="1113"/>
      <c r="M3" s="1113"/>
      <c r="N3" s="1113"/>
      <c r="O3" s="1113"/>
      <c r="P3" s="1113"/>
      <c r="Q3" s="1113"/>
      <c r="R3" s="1113"/>
      <c r="S3" s="1113"/>
    </row>
    <row r="4" spans="1:19" ht="6" customHeight="1" x14ac:dyDescent="0.25">
      <c r="A4" s="1217"/>
      <c r="B4" s="1217"/>
      <c r="C4" s="1217"/>
      <c r="D4" s="1217"/>
      <c r="E4" s="1217"/>
      <c r="F4" s="1217"/>
      <c r="G4" s="1217"/>
      <c r="H4" s="1217"/>
      <c r="I4" s="1217"/>
      <c r="J4" s="1217"/>
      <c r="K4" s="1217"/>
      <c r="L4" s="1151"/>
      <c r="M4" s="1151"/>
      <c r="N4" s="1151"/>
      <c r="O4" s="1151"/>
      <c r="P4" s="1151"/>
      <c r="Q4" s="1151"/>
      <c r="R4" s="1151"/>
      <c r="S4" s="1151"/>
    </row>
    <row r="5" spans="1:19" ht="14.4" x14ac:dyDescent="0.3">
      <c r="A5" s="73"/>
      <c r="B5" s="1162" t="s">
        <v>219</v>
      </c>
      <c r="C5" s="1227"/>
      <c r="D5" s="1227"/>
      <c r="E5" s="1227"/>
      <c r="F5" s="1227"/>
      <c r="G5" s="1227"/>
      <c r="H5" s="1162" t="s">
        <v>2</v>
      </c>
      <c r="I5" s="1227"/>
      <c r="J5" s="1227"/>
      <c r="K5" s="1227"/>
      <c r="L5" s="1227" t="s">
        <v>2</v>
      </c>
      <c r="M5" s="1227"/>
      <c r="N5" s="1162" t="s">
        <v>3</v>
      </c>
      <c r="O5" s="1227"/>
      <c r="P5" s="1227"/>
      <c r="Q5" s="1227"/>
      <c r="R5" s="1227" t="s">
        <v>2</v>
      </c>
      <c r="S5" s="1227"/>
    </row>
    <row r="6" spans="1:19" ht="95.1" customHeight="1" x14ac:dyDescent="0.3">
      <c r="A6" s="383" t="s">
        <v>100</v>
      </c>
      <c r="B6" s="1219" t="s">
        <v>227</v>
      </c>
      <c r="C6" s="1229"/>
      <c r="D6" s="1228" t="s">
        <v>228</v>
      </c>
      <c r="E6" s="1216"/>
      <c r="F6" s="1228" t="s">
        <v>229</v>
      </c>
      <c r="G6" s="1216"/>
      <c r="H6" s="1219" t="s">
        <v>227</v>
      </c>
      <c r="I6" s="1229"/>
      <c r="J6" s="1228" t="s">
        <v>228</v>
      </c>
      <c r="K6" s="1216"/>
      <c r="L6" s="1228" t="s">
        <v>229</v>
      </c>
      <c r="M6" s="1216"/>
      <c r="N6" s="1219" t="s">
        <v>227</v>
      </c>
      <c r="O6" s="1229"/>
      <c r="P6" s="1228" t="s">
        <v>228</v>
      </c>
      <c r="Q6" s="1216"/>
      <c r="R6" s="1228" t="s">
        <v>229</v>
      </c>
      <c r="S6" s="1216"/>
    </row>
    <row r="7" spans="1:19" ht="5.0999999999999996" customHeight="1" x14ac:dyDescent="0.3">
      <c r="A7" s="73"/>
      <c r="B7" s="179"/>
      <c r="C7" s="186"/>
    </row>
    <row r="8" spans="1:19" ht="13.8" x14ac:dyDescent="0.3">
      <c r="A8" s="73" t="s">
        <v>388</v>
      </c>
      <c r="B8" s="95">
        <v>33.4</v>
      </c>
      <c r="C8" s="95"/>
      <c r="D8" s="95">
        <v>6.9</v>
      </c>
      <c r="E8" s="95"/>
      <c r="F8" s="95">
        <f>B8+D8</f>
        <v>40.299999999999997</v>
      </c>
      <c r="G8" s="95"/>
      <c r="H8" s="95">
        <v>40.299999999999997</v>
      </c>
      <c r="I8" s="95"/>
      <c r="J8" s="95">
        <v>6.8</v>
      </c>
      <c r="K8" s="95"/>
      <c r="L8" s="95">
        <v>47.099999999999994</v>
      </c>
      <c r="M8" s="95"/>
      <c r="N8" s="95">
        <v>26.8</v>
      </c>
      <c r="O8" s="95"/>
      <c r="P8" s="95">
        <v>7</v>
      </c>
      <c r="Q8" s="95"/>
      <c r="R8" s="95">
        <v>33.799999999999997</v>
      </c>
      <c r="S8" s="95"/>
    </row>
    <row r="9" spans="1:19" x14ac:dyDescent="0.25">
      <c r="A9" s="73" t="s">
        <v>371</v>
      </c>
      <c r="B9" s="169" t="s">
        <v>46</v>
      </c>
      <c r="C9" s="169"/>
      <c r="D9" s="169" t="s">
        <v>46</v>
      </c>
      <c r="E9" s="95"/>
      <c r="F9" s="169" t="s">
        <v>46</v>
      </c>
      <c r="G9" s="169"/>
      <c r="H9" s="169" t="s">
        <v>46</v>
      </c>
      <c r="I9" s="169"/>
      <c r="J9" s="169" t="s">
        <v>46</v>
      </c>
      <c r="K9" s="169"/>
      <c r="L9" s="169" t="s">
        <v>46</v>
      </c>
      <c r="M9" s="169"/>
      <c r="N9" s="169" t="s">
        <v>46</v>
      </c>
      <c r="O9" s="169"/>
      <c r="P9" s="169" t="s">
        <v>46</v>
      </c>
      <c r="Q9" s="169"/>
      <c r="R9" s="169" t="s">
        <v>46</v>
      </c>
      <c r="S9" s="95"/>
    </row>
    <row r="10" spans="1:19" x14ac:dyDescent="0.25">
      <c r="A10" s="73" t="s">
        <v>372</v>
      </c>
      <c r="B10" s="169" t="s">
        <v>46</v>
      </c>
      <c r="C10" s="169"/>
      <c r="D10" s="169" t="s">
        <v>46</v>
      </c>
      <c r="E10" s="95"/>
      <c r="F10" s="169" t="s">
        <v>46</v>
      </c>
      <c r="G10" s="169"/>
      <c r="H10" s="169" t="s">
        <v>46</v>
      </c>
      <c r="I10" s="169"/>
      <c r="J10" s="169" t="s">
        <v>46</v>
      </c>
      <c r="K10" s="169"/>
      <c r="L10" s="169" t="s">
        <v>46</v>
      </c>
      <c r="M10" s="169"/>
      <c r="N10" s="169" t="s">
        <v>46</v>
      </c>
      <c r="O10" s="169"/>
      <c r="P10" s="169" t="s">
        <v>46</v>
      </c>
      <c r="Q10" s="169"/>
      <c r="R10" s="169" t="s">
        <v>46</v>
      </c>
      <c r="S10" s="95"/>
    </row>
    <row r="11" spans="1:19" x14ac:dyDescent="0.25">
      <c r="A11" s="73" t="s">
        <v>373</v>
      </c>
      <c r="B11" s="169" t="s">
        <v>46</v>
      </c>
      <c r="C11" s="169"/>
      <c r="D11" s="169" t="s">
        <v>46</v>
      </c>
      <c r="E11" s="95"/>
      <c r="F11" s="169" t="s">
        <v>46</v>
      </c>
      <c r="G11" s="169"/>
      <c r="H11" s="169" t="s">
        <v>46</v>
      </c>
      <c r="I11" s="169"/>
      <c r="J11" s="169" t="s">
        <v>46</v>
      </c>
      <c r="K11" s="169"/>
      <c r="L11" s="169" t="s">
        <v>46</v>
      </c>
      <c r="M11" s="169"/>
      <c r="N11" s="169" t="s">
        <v>46</v>
      </c>
      <c r="O11" s="169"/>
      <c r="P11" s="169" t="s">
        <v>46</v>
      </c>
      <c r="Q11" s="169"/>
      <c r="R11" s="169" t="s">
        <v>46</v>
      </c>
      <c r="S11" s="95"/>
    </row>
    <row r="12" spans="1:19" x14ac:dyDescent="0.25">
      <c r="A12" s="73" t="s">
        <v>374</v>
      </c>
      <c r="B12" s="95">
        <v>29.9</v>
      </c>
      <c r="C12" s="95"/>
      <c r="D12" s="95">
        <v>7.5</v>
      </c>
      <c r="E12" s="95"/>
      <c r="F12" s="95">
        <f t="shared" ref="F12:F17" si="0">B12+D12</f>
        <v>37.4</v>
      </c>
      <c r="G12" s="95"/>
      <c r="H12" s="95">
        <v>36.5</v>
      </c>
      <c r="I12" s="95"/>
      <c r="J12" s="95">
        <v>7.1</v>
      </c>
      <c r="K12" s="95"/>
      <c r="L12" s="95">
        <v>43.6</v>
      </c>
      <c r="M12" s="95"/>
      <c r="N12" s="95">
        <v>23.4</v>
      </c>
      <c r="O12" s="95"/>
      <c r="P12" s="95">
        <v>7.9</v>
      </c>
      <c r="Q12" s="95"/>
      <c r="R12" s="95">
        <v>31.299999999999997</v>
      </c>
      <c r="S12" s="95"/>
    </row>
    <row r="13" spans="1:19" x14ac:dyDescent="0.25">
      <c r="A13" s="73" t="s">
        <v>375</v>
      </c>
      <c r="B13" s="169" t="s">
        <v>46</v>
      </c>
      <c r="C13" s="169"/>
      <c r="D13" s="169" t="s">
        <v>46</v>
      </c>
      <c r="E13" s="95"/>
      <c r="F13" s="169" t="s">
        <v>46</v>
      </c>
      <c r="G13" s="169"/>
      <c r="H13" s="169" t="s">
        <v>46</v>
      </c>
      <c r="I13" s="169"/>
      <c r="J13" s="169" t="s">
        <v>46</v>
      </c>
      <c r="K13" s="169"/>
      <c r="L13" s="169" t="s">
        <v>46</v>
      </c>
      <c r="M13" s="169"/>
      <c r="N13" s="169" t="s">
        <v>46</v>
      </c>
      <c r="O13" s="169"/>
      <c r="P13" s="169" t="s">
        <v>46</v>
      </c>
      <c r="Q13" s="169"/>
      <c r="R13" s="169" t="s">
        <v>46</v>
      </c>
      <c r="S13" s="95"/>
    </row>
    <row r="14" spans="1:19" ht="12" customHeight="1" x14ac:dyDescent="0.25">
      <c r="A14" s="375" t="s">
        <v>376</v>
      </c>
      <c r="B14" s="169" t="s">
        <v>46</v>
      </c>
      <c r="C14" s="169"/>
      <c r="D14" s="169" t="s">
        <v>46</v>
      </c>
      <c r="E14" s="95"/>
      <c r="F14" s="169" t="s">
        <v>46</v>
      </c>
      <c r="G14" s="169"/>
      <c r="H14" s="169" t="s">
        <v>46</v>
      </c>
      <c r="I14" s="169"/>
      <c r="J14" s="169" t="s">
        <v>46</v>
      </c>
      <c r="K14" s="169"/>
      <c r="L14" s="169" t="s">
        <v>46</v>
      </c>
      <c r="M14" s="169"/>
      <c r="N14" s="169" t="s">
        <v>46</v>
      </c>
      <c r="O14" s="169"/>
      <c r="P14" s="169" t="s">
        <v>46</v>
      </c>
      <c r="Q14" s="169"/>
      <c r="R14" s="169" t="s">
        <v>46</v>
      </c>
      <c r="S14" s="95"/>
    </row>
    <row r="15" spans="1:19" x14ac:dyDescent="0.25">
      <c r="A15" s="375" t="s">
        <v>377</v>
      </c>
      <c r="B15" s="169" t="s">
        <v>46</v>
      </c>
      <c r="C15" s="169"/>
      <c r="D15" s="169" t="s">
        <v>46</v>
      </c>
      <c r="E15" s="95"/>
      <c r="F15" s="169" t="s">
        <v>46</v>
      </c>
      <c r="G15" s="169"/>
      <c r="H15" s="169" t="s">
        <v>46</v>
      </c>
      <c r="I15" s="169"/>
      <c r="J15" s="169" t="s">
        <v>46</v>
      </c>
      <c r="K15" s="169"/>
      <c r="L15" s="169" t="s">
        <v>46</v>
      </c>
      <c r="M15" s="169"/>
      <c r="N15" s="169" t="s">
        <v>46</v>
      </c>
      <c r="O15" s="169"/>
      <c r="P15" s="169" t="s">
        <v>46</v>
      </c>
      <c r="Q15" s="169"/>
      <c r="R15" s="169" t="s">
        <v>46</v>
      </c>
      <c r="S15" s="95"/>
    </row>
    <row r="16" spans="1:19" s="63" customFormat="1" x14ac:dyDescent="0.25">
      <c r="A16" s="73" t="s">
        <v>378</v>
      </c>
      <c r="B16" s="95">
        <v>27.7</v>
      </c>
      <c r="C16" s="95"/>
      <c r="D16" s="95">
        <v>7.3</v>
      </c>
      <c r="E16" s="95"/>
      <c r="F16" s="95">
        <f t="shared" si="0"/>
        <v>35</v>
      </c>
      <c r="G16" s="95"/>
      <c r="H16" s="95">
        <v>35.200000000000003</v>
      </c>
      <c r="I16" s="95"/>
      <c r="J16" s="95">
        <v>7</v>
      </c>
      <c r="K16" s="95"/>
      <c r="L16" s="95">
        <v>42.2</v>
      </c>
      <c r="M16" s="95"/>
      <c r="N16" s="95">
        <v>20.2</v>
      </c>
      <c r="O16" s="95"/>
      <c r="P16" s="95">
        <v>7.5</v>
      </c>
      <c r="Q16" s="95"/>
      <c r="R16" s="95">
        <v>27.7</v>
      </c>
      <c r="S16" s="95"/>
    </row>
    <row r="17" spans="1:20" ht="15.6" x14ac:dyDescent="0.25">
      <c r="A17" s="73" t="s">
        <v>379</v>
      </c>
      <c r="B17" s="95">
        <v>26.4</v>
      </c>
      <c r="C17" s="95">
        <v>28.2</v>
      </c>
      <c r="D17" s="95">
        <v>7.5</v>
      </c>
      <c r="E17" s="95">
        <v>7.3</v>
      </c>
      <c r="F17" s="95">
        <f t="shared" si="0"/>
        <v>33.9</v>
      </c>
      <c r="G17" s="95">
        <f>C17+E17</f>
        <v>35.5</v>
      </c>
      <c r="H17" s="95">
        <v>33.4</v>
      </c>
      <c r="I17" s="95">
        <v>37.799999999999997</v>
      </c>
      <c r="J17" s="95">
        <v>8</v>
      </c>
      <c r="K17" s="95">
        <v>6.7</v>
      </c>
      <c r="L17" s="95">
        <v>41.4</v>
      </c>
      <c r="M17" s="95">
        <v>44.5</v>
      </c>
      <c r="N17" s="95">
        <v>19.5</v>
      </c>
      <c r="O17" s="95">
        <v>18.899999999999999</v>
      </c>
      <c r="P17" s="95">
        <v>7</v>
      </c>
      <c r="Q17" s="95">
        <v>7.8</v>
      </c>
      <c r="R17" s="95">
        <v>26.5</v>
      </c>
      <c r="S17" s="95">
        <v>26.7</v>
      </c>
    </row>
    <row r="18" spans="1:20" s="63" customFormat="1" ht="15.6" x14ac:dyDescent="0.25">
      <c r="A18" s="73" t="s">
        <v>380</v>
      </c>
      <c r="B18" s="95"/>
      <c r="C18" s="95">
        <v>25.4</v>
      </c>
      <c r="D18" s="95"/>
      <c r="E18" s="95">
        <v>7.6</v>
      </c>
      <c r="F18" s="95"/>
      <c r="G18" s="95">
        <f>C18+E18</f>
        <v>33</v>
      </c>
      <c r="H18" s="95"/>
      <c r="I18" s="95">
        <v>32.200000000000003</v>
      </c>
      <c r="J18" s="95"/>
      <c r="K18" s="95">
        <v>7</v>
      </c>
      <c r="L18" s="95"/>
      <c r="M18" s="95">
        <v>39.200000000000003</v>
      </c>
      <c r="N18" s="95"/>
      <c r="O18" s="95">
        <v>18.7</v>
      </c>
      <c r="P18" s="95"/>
      <c r="Q18" s="95">
        <v>8.1999999999999993</v>
      </c>
      <c r="R18" s="95"/>
      <c r="S18" s="95">
        <v>26.9</v>
      </c>
    </row>
    <row r="19" spans="1:20" s="63" customFormat="1" ht="15.6" x14ac:dyDescent="0.25">
      <c r="A19" s="73" t="s">
        <v>382</v>
      </c>
      <c r="B19" s="95"/>
      <c r="C19" s="95">
        <v>25.3</v>
      </c>
      <c r="D19" s="95"/>
      <c r="E19" s="95">
        <v>7.4</v>
      </c>
      <c r="F19" s="95"/>
      <c r="G19" s="95">
        <f>C19+E19</f>
        <v>32.700000000000003</v>
      </c>
      <c r="H19" s="95"/>
      <c r="I19" s="95">
        <v>31.6</v>
      </c>
      <c r="J19" s="95"/>
      <c r="K19" s="95">
        <v>7.3</v>
      </c>
      <c r="L19" s="95"/>
      <c r="M19" s="95">
        <v>38.9</v>
      </c>
      <c r="N19" s="95"/>
      <c r="O19" s="95">
        <v>18.899999999999999</v>
      </c>
      <c r="P19" s="95"/>
      <c r="Q19" s="95">
        <v>7.4</v>
      </c>
      <c r="R19" s="95"/>
      <c r="S19" s="95">
        <v>26.299999999999997</v>
      </c>
    </row>
    <row r="20" spans="1:20" s="63" customFormat="1" ht="13.8" x14ac:dyDescent="0.3">
      <c r="A20" s="181" t="s">
        <v>389</v>
      </c>
      <c r="B20" s="95"/>
      <c r="C20" s="95">
        <v>24</v>
      </c>
      <c r="D20" s="95"/>
      <c r="E20" s="95">
        <v>7.7</v>
      </c>
      <c r="F20" s="95"/>
      <c r="G20" s="95">
        <f>C20+E20</f>
        <v>31.7</v>
      </c>
      <c r="H20" s="95"/>
      <c r="I20" s="95">
        <v>30.5</v>
      </c>
      <c r="J20" s="95"/>
      <c r="K20" s="95">
        <v>8.1</v>
      </c>
      <c r="L20" s="95"/>
      <c r="M20" s="95">
        <v>38.6</v>
      </c>
      <c r="N20" s="95"/>
      <c r="O20" s="95">
        <v>17.600000000000001</v>
      </c>
      <c r="P20" s="95"/>
      <c r="Q20" s="95">
        <v>7.4</v>
      </c>
      <c r="R20" s="95"/>
      <c r="S20" s="95">
        <v>25</v>
      </c>
    </row>
    <row r="21" spans="1:20" s="63" customFormat="1" x14ac:dyDescent="0.25">
      <c r="A21" s="115" t="s">
        <v>383</v>
      </c>
      <c r="B21" s="337"/>
      <c r="C21" s="337">
        <v>23.2</v>
      </c>
      <c r="D21" s="337"/>
      <c r="E21" s="337">
        <v>8.1</v>
      </c>
      <c r="F21" s="337"/>
      <c r="G21" s="337">
        <f>C21+E21</f>
        <v>31.299999999999997</v>
      </c>
      <c r="H21" s="337"/>
      <c r="I21" s="337">
        <v>30.5</v>
      </c>
      <c r="J21" s="337"/>
      <c r="K21" s="337">
        <v>8.4</v>
      </c>
      <c r="L21" s="337"/>
      <c r="M21" s="337">
        <v>38.9</v>
      </c>
      <c r="N21" s="337"/>
      <c r="O21" s="337">
        <v>16</v>
      </c>
      <c r="P21" s="337"/>
      <c r="Q21" s="337">
        <v>7.9</v>
      </c>
      <c r="R21" s="337"/>
      <c r="S21" s="337">
        <v>23.9</v>
      </c>
    </row>
    <row r="22" spans="1:20" ht="15.6" x14ac:dyDescent="0.25">
      <c r="A22" s="630" t="s">
        <v>560</v>
      </c>
      <c r="B22" s="637"/>
      <c r="C22" s="334">
        <v>22.9</v>
      </c>
      <c r="D22" s="334"/>
      <c r="E22" s="638" t="s">
        <v>46</v>
      </c>
      <c r="F22" s="638"/>
      <c r="G22" s="638" t="s">
        <v>46</v>
      </c>
      <c r="H22" s="334"/>
      <c r="I22" s="334">
        <v>30.6</v>
      </c>
      <c r="J22" s="334"/>
      <c r="K22" s="638" t="s">
        <v>46</v>
      </c>
      <c r="L22" s="638"/>
      <c r="M22" s="638" t="s">
        <v>46</v>
      </c>
      <c r="N22" s="334"/>
      <c r="O22" s="334">
        <v>15</v>
      </c>
      <c r="P22" s="334"/>
      <c r="Q22" s="638" t="s">
        <v>46</v>
      </c>
      <c r="R22" s="638"/>
      <c r="S22" s="638" t="s">
        <v>46</v>
      </c>
      <c r="T22" s="86"/>
    </row>
    <row r="23" spans="1:20" s="63" customFormat="1" ht="6" customHeight="1" x14ac:dyDescent="0.25">
      <c r="A23" s="73"/>
      <c r="B23" s="95"/>
      <c r="C23" s="159"/>
      <c r="D23" s="95"/>
      <c r="E23" s="85"/>
      <c r="F23" s="95"/>
      <c r="G23" s="159"/>
      <c r="H23" s="160"/>
      <c r="I23" s="159"/>
      <c r="J23" s="95"/>
      <c r="L23" s="95"/>
      <c r="M23" s="159"/>
      <c r="O23" s="159"/>
      <c r="S23" s="159"/>
    </row>
    <row r="24" spans="1:20" s="63" customFormat="1" ht="15" customHeight="1" x14ac:dyDescent="0.25">
      <c r="A24" s="1217" t="s">
        <v>387</v>
      </c>
      <c r="B24" s="1217"/>
      <c r="C24" s="1217"/>
      <c r="D24" s="1217"/>
      <c r="E24" s="1217"/>
      <c r="F24" s="1217"/>
      <c r="G24" s="1217"/>
      <c r="H24" s="1217"/>
      <c r="I24" s="1217"/>
      <c r="J24" s="1217"/>
      <c r="K24" s="1217"/>
      <c r="L24" s="1151"/>
      <c r="M24" s="1151"/>
      <c r="N24" s="1151"/>
      <c r="O24" s="1151"/>
      <c r="P24" s="1151"/>
      <c r="Q24" s="1151"/>
      <c r="R24" s="1151"/>
      <c r="S24" s="1151"/>
    </row>
    <row r="25" spans="1:20" s="63" customFormat="1" ht="6" customHeight="1" x14ac:dyDescent="0.25">
      <c r="A25" s="438"/>
      <c r="B25" s="438"/>
      <c r="C25" s="438"/>
      <c r="D25" s="438"/>
      <c r="E25" s="438"/>
      <c r="F25" s="438"/>
      <c r="G25" s="438"/>
      <c r="H25" s="438"/>
      <c r="I25" s="438"/>
      <c r="J25" s="438"/>
      <c r="K25" s="438"/>
      <c r="L25" s="437"/>
      <c r="M25" s="437"/>
      <c r="N25" s="437"/>
      <c r="O25" s="437"/>
      <c r="P25" s="437"/>
      <c r="Q25" s="437"/>
      <c r="R25" s="437"/>
      <c r="S25" s="437"/>
    </row>
    <row r="26" spans="1:20" s="87" customFormat="1" ht="30" customHeight="1" x14ac:dyDescent="0.25">
      <c r="A26" s="1217" t="s">
        <v>365</v>
      </c>
      <c r="B26" s="1217"/>
      <c r="C26" s="1217"/>
      <c r="D26" s="1217"/>
      <c r="E26" s="1217"/>
      <c r="F26" s="1217"/>
      <c r="G26" s="1217"/>
      <c r="H26" s="1217"/>
      <c r="I26" s="1217"/>
      <c r="J26" s="1217"/>
      <c r="K26" s="1217"/>
      <c r="L26" s="1151"/>
      <c r="M26" s="1151"/>
      <c r="N26" s="1151"/>
      <c r="O26" s="1151"/>
      <c r="P26" s="1151"/>
      <c r="Q26" s="1151"/>
      <c r="R26" s="1151"/>
      <c r="S26" s="1151"/>
    </row>
    <row r="27" spans="1:20" s="946" customFormat="1" ht="6" customHeight="1" x14ac:dyDescent="0.25">
      <c r="A27" s="948"/>
      <c r="B27" s="948"/>
      <c r="C27" s="948"/>
      <c r="D27" s="948"/>
      <c r="E27" s="948"/>
      <c r="F27" s="948"/>
      <c r="G27" s="948"/>
      <c r="H27" s="948"/>
      <c r="I27" s="948"/>
      <c r="J27" s="948"/>
      <c r="K27" s="948"/>
      <c r="L27" s="947"/>
      <c r="M27" s="947"/>
      <c r="N27" s="947"/>
      <c r="O27" s="947"/>
      <c r="P27" s="947"/>
      <c r="Q27" s="947"/>
      <c r="R27" s="947"/>
      <c r="S27" s="947"/>
    </row>
    <row r="28" spans="1:20" s="87" customFormat="1" ht="15" customHeight="1" x14ac:dyDescent="0.25">
      <c r="A28" s="1217" t="s">
        <v>217</v>
      </c>
      <c r="B28" s="1217"/>
      <c r="C28" s="1217"/>
      <c r="D28" s="1217"/>
      <c r="E28" s="1217"/>
      <c r="F28" s="1217"/>
      <c r="G28" s="1217"/>
      <c r="H28" s="1217"/>
      <c r="I28" s="1217"/>
      <c r="J28" s="1217"/>
      <c r="K28" s="1217"/>
      <c r="L28" s="1151"/>
      <c r="M28" s="1151"/>
      <c r="N28" s="1151"/>
      <c r="O28" s="1151"/>
      <c r="P28" s="1151"/>
      <c r="Q28" s="1151"/>
      <c r="R28" s="1151"/>
      <c r="S28" s="1151"/>
    </row>
    <row r="29" spans="1:20" s="946" customFormat="1" ht="6" customHeight="1" x14ac:dyDescent="0.25">
      <c r="A29" s="948"/>
      <c r="B29" s="948"/>
      <c r="C29" s="948"/>
      <c r="D29" s="948"/>
      <c r="E29" s="948"/>
      <c r="F29" s="948"/>
      <c r="G29" s="948"/>
      <c r="H29" s="948"/>
      <c r="I29" s="948"/>
      <c r="J29" s="948"/>
      <c r="K29" s="948"/>
      <c r="L29" s="947"/>
      <c r="M29" s="947"/>
      <c r="N29" s="947"/>
      <c r="O29" s="947"/>
      <c r="P29" s="947"/>
      <c r="Q29" s="947"/>
      <c r="R29" s="947"/>
      <c r="S29" s="947"/>
    </row>
    <row r="30" spans="1:20" ht="30" customHeight="1" x14ac:dyDescent="0.25">
      <c r="A30" s="1121" t="s">
        <v>218</v>
      </c>
      <c r="B30" s="1121"/>
      <c r="C30" s="1121"/>
      <c r="D30" s="1121"/>
      <c r="E30" s="1121"/>
      <c r="F30" s="1121"/>
      <c r="G30" s="1121"/>
      <c r="H30" s="1121"/>
      <c r="I30" s="1121"/>
      <c r="J30" s="1121"/>
      <c r="K30" s="1121"/>
      <c r="L30" s="1151"/>
      <c r="M30" s="1151"/>
      <c r="N30" s="1151"/>
      <c r="O30" s="1151"/>
      <c r="P30" s="1151"/>
      <c r="Q30" s="1151"/>
      <c r="R30" s="1151"/>
      <c r="S30" s="1151"/>
    </row>
    <row r="31" spans="1:20" s="946" customFormat="1" ht="6" customHeight="1" x14ac:dyDescent="0.25">
      <c r="A31" s="948"/>
      <c r="B31" s="948"/>
      <c r="C31" s="948"/>
      <c r="D31" s="948"/>
      <c r="E31" s="948"/>
      <c r="F31" s="948"/>
      <c r="G31" s="948"/>
      <c r="H31" s="948"/>
      <c r="I31" s="948"/>
      <c r="J31" s="948"/>
      <c r="K31" s="948"/>
      <c r="L31" s="947"/>
      <c r="M31" s="947"/>
      <c r="N31" s="947"/>
      <c r="O31" s="947"/>
      <c r="P31" s="947"/>
      <c r="Q31" s="947"/>
      <c r="R31" s="947"/>
      <c r="S31" s="947"/>
    </row>
    <row r="32" spans="1:20" x14ac:dyDescent="0.25">
      <c r="A32" s="1121" t="s">
        <v>561</v>
      </c>
      <c r="B32" s="1121"/>
      <c r="C32" s="1121"/>
      <c r="D32" s="1121"/>
      <c r="E32" s="1121"/>
      <c r="F32" s="1121"/>
      <c r="G32" s="1121"/>
      <c r="H32" s="1121"/>
      <c r="I32" s="1121"/>
      <c r="J32" s="1121"/>
      <c r="K32" s="1121"/>
      <c r="L32" s="1151"/>
      <c r="M32" s="1151"/>
      <c r="N32" s="1151"/>
      <c r="O32" s="1151"/>
      <c r="P32" s="1151"/>
      <c r="Q32" s="1151"/>
      <c r="R32" s="1151"/>
      <c r="S32" s="1151"/>
    </row>
    <row r="33" spans="1:19" x14ac:dyDescent="0.25">
      <c r="A33" s="161"/>
      <c r="B33" s="161"/>
      <c r="C33" s="161"/>
      <c r="D33" s="161"/>
      <c r="E33" s="161"/>
      <c r="F33" s="162"/>
      <c r="L33" s="161"/>
      <c r="M33" s="161"/>
      <c r="R33" s="161"/>
      <c r="S33" s="161"/>
    </row>
    <row r="34" spans="1:19" x14ac:dyDescent="0.25">
      <c r="A34" s="161"/>
      <c r="B34" s="161"/>
      <c r="C34" s="161"/>
      <c r="D34" s="161"/>
      <c r="E34" s="161"/>
      <c r="F34" s="162"/>
      <c r="L34" s="161"/>
      <c r="M34" s="161"/>
      <c r="R34" s="161"/>
      <c r="S34" s="161" t="s">
        <v>76</v>
      </c>
    </row>
    <row r="36" spans="1:19" ht="15" customHeight="1" x14ac:dyDescent="0.25"/>
  </sheetData>
  <mergeCells count="22">
    <mergeCell ref="A26:S26"/>
    <mergeCell ref="B6:C6"/>
    <mergeCell ref="D6:E6"/>
    <mergeCell ref="F6:G6"/>
    <mergeCell ref="H6:I6"/>
    <mergeCell ref="J6:K6"/>
    <mergeCell ref="A32:S32"/>
    <mergeCell ref="A1:B1"/>
    <mergeCell ref="A2:B2"/>
    <mergeCell ref="F1:L1"/>
    <mergeCell ref="A3:S3"/>
    <mergeCell ref="A4:S4"/>
    <mergeCell ref="B5:G5"/>
    <mergeCell ref="H5:M5"/>
    <mergeCell ref="N5:S5"/>
    <mergeCell ref="A28:S28"/>
    <mergeCell ref="A30:S30"/>
    <mergeCell ref="L6:M6"/>
    <mergeCell ref="N6:O6"/>
    <mergeCell ref="P6:Q6"/>
    <mergeCell ref="R6:S6"/>
    <mergeCell ref="A24:S24"/>
  </mergeCells>
  <hyperlinks>
    <hyperlink ref="F1:H1" location="Tabellförteckning!A1" display="Tillbaka till innehållsföreckningen "/>
  </hyperlinks>
  <pageMargins left="0.75" right="0.75" top="1" bottom="1" header="0.5" footer="0.5"/>
  <pageSetup paperSize="9" scale="89" orientation="portrait" r:id="rId1"/>
  <headerFooter alignWithMargins="0"/>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9">
    <pageSetUpPr fitToPage="1"/>
  </sheetPr>
  <dimension ref="A1:Y74"/>
  <sheetViews>
    <sheetView zoomScaleNormal="100" workbookViewId="0">
      <pane ySplit="4" topLeftCell="A5" activePane="bottomLeft" state="frozen"/>
      <selection activeCell="Q15" sqref="Q15"/>
      <selection pane="bottomLeft" sqref="A1:B1"/>
    </sheetView>
  </sheetViews>
  <sheetFormatPr defaultColWidth="8.88671875" defaultRowHeight="13.2" x14ac:dyDescent="0.25"/>
  <cols>
    <col min="1" max="1" width="6.6640625" style="58" customWidth="1"/>
    <col min="2" max="3" width="16.6640625" customWidth="1"/>
  </cols>
  <sheetData>
    <row r="1" spans="1:25" s="307" customFormat="1" ht="30" customHeight="1" x14ac:dyDescent="0.3">
      <c r="A1" s="984"/>
      <c r="B1" s="979"/>
      <c r="D1" s="974" t="s">
        <v>397</v>
      </c>
      <c r="E1" s="975"/>
      <c r="F1" s="975"/>
      <c r="H1" s="974"/>
      <c r="I1" s="975"/>
      <c r="J1" s="975"/>
    </row>
    <row r="2" spans="1:25" s="307" customFormat="1" ht="6" customHeight="1" x14ac:dyDescent="0.25">
      <c r="A2" s="984"/>
      <c r="B2" s="979"/>
    </row>
    <row r="3" spans="1:25" ht="42.75" customHeight="1" x14ac:dyDescent="0.25">
      <c r="A3" s="1002" t="s">
        <v>707</v>
      </c>
      <c r="B3" s="1213"/>
      <c r="C3" s="1213"/>
    </row>
    <row r="4" spans="1:25" ht="15" customHeight="1" x14ac:dyDescent="0.25">
      <c r="A4" s="453"/>
      <c r="B4" s="454" t="s">
        <v>2</v>
      </c>
      <c r="C4" s="454" t="s">
        <v>3</v>
      </c>
      <c r="D4" s="150"/>
      <c r="E4" s="150"/>
      <c r="F4" s="150"/>
      <c r="G4" s="150"/>
      <c r="H4" s="150"/>
      <c r="I4" s="150"/>
      <c r="J4" s="150"/>
      <c r="K4" s="150"/>
      <c r="L4" s="150"/>
      <c r="M4" s="150"/>
      <c r="N4" s="150"/>
      <c r="O4" s="150"/>
      <c r="P4" s="150"/>
      <c r="Q4" s="150"/>
      <c r="R4" s="150"/>
      <c r="S4" s="150"/>
      <c r="T4" s="150"/>
      <c r="U4" s="150"/>
      <c r="V4" s="150"/>
      <c r="W4" s="150"/>
      <c r="X4" s="150"/>
      <c r="Y4" s="150"/>
    </row>
    <row r="5" spans="1:25" ht="5.25" customHeight="1" x14ac:dyDescent="0.25"/>
    <row r="6" spans="1:25" x14ac:dyDescent="0.25">
      <c r="A6" s="57">
        <v>1955</v>
      </c>
      <c r="B6" s="9">
        <v>19.49618462980493</v>
      </c>
      <c r="C6" s="9">
        <v>6.4886269463633512</v>
      </c>
    </row>
    <row r="7" spans="1:25" x14ac:dyDescent="0.25">
      <c r="A7" s="57">
        <v>1956</v>
      </c>
      <c r="B7" s="9">
        <v>19.748427243554971</v>
      </c>
      <c r="C7" s="9">
        <v>7.1792134827446619</v>
      </c>
    </row>
    <row r="8" spans="1:25" x14ac:dyDescent="0.25">
      <c r="A8" s="57">
        <v>1957</v>
      </c>
      <c r="B8" s="9">
        <v>21.577102543158922</v>
      </c>
      <c r="C8" s="9">
        <v>7.8507082423333001</v>
      </c>
    </row>
    <row r="9" spans="1:25" x14ac:dyDescent="0.25">
      <c r="A9" s="57">
        <v>1958</v>
      </c>
      <c r="B9" s="9">
        <v>23.6868769023149</v>
      </c>
      <c r="C9" s="9">
        <v>8.145539640014535</v>
      </c>
    </row>
    <row r="10" spans="1:25" x14ac:dyDescent="0.25">
      <c r="A10" s="57">
        <v>1959</v>
      </c>
      <c r="B10" s="9">
        <v>24.72280374673629</v>
      </c>
      <c r="C10" s="9">
        <v>7.8666818645158978</v>
      </c>
    </row>
    <row r="11" spans="1:25" x14ac:dyDescent="0.25">
      <c r="A11" s="57">
        <v>1960</v>
      </c>
      <c r="B11" s="9">
        <v>26.315957603522648</v>
      </c>
      <c r="C11" s="9">
        <v>7.0642896353041644</v>
      </c>
    </row>
    <row r="12" spans="1:25" x14ac:dyDescent="0.25">
      <c r="A12" s="57">
        <v>1961</v>
      </c>
      <c r="B12" s="9">
        <v>27.337440021832222</v>
      </c>
      <c r="C12" s="9">
        <v>7.7563600327794466</v>
      </c>
    </row>
    <row r="13" spans="1:25" x14ac:dyDescent="0.25">
      <c r="A13" s="57">
        <v>1962</v>
      </c>
      <c r="B13" s="9">
        <v>29.179599853800347</v>
      </c>
      <c r="C13" s="9">
        <v>8.0580561498274719</v>
      </c>
    </row>
    <row r="14" spans="1:25" x14ac:dyDescent="0.25">
      <c r="A14" s="57">
        <v>1963</v>
      </c>
      <c r="B14" s="9">
        <v>28.511985880916189</v>
      </c>
      <c r="C14" s="9">
        <v>8.0555676468453328</v>
      </c>
    </row>
    <row r="15" spans="1:25" x14ac:dyDescent="0.25">
      <c r="A15" s="57">
        <v>1964</v>
      </c>
      <c r="B15" s="9">
        <v>31.837255739820041</v>
      </c>
      <c r="C15" s="9">
        <v>7.8448001310971263</v>
      </c>
    </row>
    <row r="16" spans="1:25" x14ac:dyDescent="0.25">
      <c r="A16" s="57">
        <v>1965</v>
      </c>
      <c r="B16" s="9">
        <v>32.483575803662404</v>
      </c>
      <c r="C16" s="9">
        <v>8.750359097149385</v>
      </c>
    </row>
    <row r="17" spans="1:3" x14ac:dyDescent="0.25">
      <c r="A17" s="57">
        <v>1966</v>
      </c>
      <c r="B17" s="9">
        <v>32.763308783797754</v>
      </c>
      <c r="C17" s="9">
        <v>7.9269388064905959</v>
      </c>
    </row>
    <row r="18" spans="1:3" x14ac:dyDescent="0.25">
      <c r="A18" s="57">
        <v>1967</v>
      </c>
      <c r="B18" s="9">
        <v>34.507349460650616</v>
      </c>
      <c r="C18" s="9">
        <v>9.9663140111393282</v>
      </c>
    </row>
    <row r="19" spans="1:3" x14ac:dyDescent="0.25">
      <c r="A19" s="57">
        <v>1968</v>
      </c>
      <c r="B19" s="9">
        <v>34.891090004718464</v>
      </c>
      <c r="C19" s="9">
        <v>9.5038409790375429</v>
      </c>
    </row>
    <row r="20" spans="1:3" x14ac:dyDescent="0.25">
      <c r="A20" s="57">
        <v>1969</v>
      </c>
      <c r="B20" s="9">
        <v>38.715459088766238</v>
      </c>
      <c r="C20" s="9">
        <v>8.8496333167076138</v>
      </c>
    </row>
    <row r="21" spans="1:3" x14ac:dyDescent="0.25">
      <c r="A21" s="57">
        <v>1970</v>
      </c>
      <c r="B21" s="9">
        <v>39.894355562831791</v>
      </c>
      <c r="C21" s="9">
        <v>9.867653356854877</v>
      </c>
    </row>
    <row r="22" spans="1:3" x14ac:dyDescent="0.25">
      <c r="A22" s="57">
        <v>1971</v>
      </c>
      <c r="B22" s="9">
        <v>44.461508476977293</v>
      </c>
      <c r="C22" s="9">
        <v>11.237685490390039</v>
      </c>
    </row>
    <row r="23" spans="1:3" x14ac:dyDescent="0.25">
      <c r="A23" s="57">
        <v>1972</v>
      </c>
      <c r="B23" s="9">
        <v>47.205991216420024</v>
      </c>
      <c r="C23" s="9">
        <v>10.72640478991045</v>
      </c>
    </row>
    <row r="24" spans="1:3" x14ac:dyDescent="0.25">
      <c r="A24" s="57">
        <v>1973</v>
      </c>
      <c r="B24" s="9">
        <v>47.87952648995919</v>
      </c>
      <c r="C24" s="9">
        <v>11.676508790271042</v>
      </c>
    </row>
    <row r="25" spans="1:3" x14ac:dyDescent="0.25">
      <c r="A25" s="57">
        <v>1974</v>
      </c>
      <c r="B25" s="9">
        <v>49.661677788607683</v>
      </c>
      <c r="C25" s="9">
        <v>12.55353363029799</v>
      </c>
    </row>
    <row r="26" spans="1:3" x14ac:dyDescent="0.25">
      <c r="A26" s="57">
        <v>1975</v>
      </c>
      <c r="B26" s="9">
        <v>51.025413341282956</v>
      </c>
      <c r="C26" s="9">
        <v>12.915454038343764</v>
      </c>
    </row>
    <row r="27" spans="1:3" x14ac:dyDescent="0.25">
      <c r="A27" s="57">
        <v>1976</v>
      </c>
      <c r="B27" s="9">
        <v>52.449724371498085</v>
      </c>
      <c r="C27" s="9">
        <v>11.915177164993308</v>
      </c>
    </row>
    <row r="28" spans="1:3" x14ac:dyDescent="0.25">
      <c r="A28" s="57">
        <v>1977</v>
      </c>
      <c r="B28" s="9">
        <v>57.601966591545427</v>
      </c>
      <c r="C28" s="9">
        <v>12.863250265758122</v>
      </c>
    </row>
    <row r="29" spans="1:3" x14ac:dyDescent="0.25">
      <c r="A29" s="57">
        <v>1978</v>
      </c>
      <c r="B29" s="9">
        <v>55.148036242097888</v>
      </c>
      <c r="C29" s="9">
        <v>13.766979851759013</v>
      </c>
    </row>
    <row r="30" spans="1:3" x14ac:dyDescent="0.25">
      <c r="A30" s="57">
        <v>1979</v>
      </c>
      <c r="B30" s="9">
        <v>57.183175624951318</v>
      </c>
      <c r="C30" s="9">
        <v>13.481845560860517</v>
      </c>
    </row>
    <row r="31" spans="1:3" x14ac:dyDescent="0.25">
      <c r="A31" s="57">
        <v>1980</v>
      </c>
      <c r="B31" s="9">
        <v>54.049397838946355</v>
      </c>
      <c r="C31" s="9">
        <v>14.484324147537599</v>
      </c>
    </row>
    <row r="32" spans="1:3" x14ac:dyDescent="0.25">
      <c r="A32" s="57">
        <v>1981</v>
      </c>
      <c r="B32" s="9">
        <v>52.263214394083406</v>
      </c>
      <c r="C32" s="9">
        <v>15.189726443772821</v>
      </c>
    </row>
    <row r="33" spans="1:3" x14ac:dyDescent="0.25">
      <c r="A33" s="57">
        <v>1982</v>
      </c>
      <c r="B33" s="9">
        <v>50.364857414136658</v>
      </c>
      <c r="C33" s="9">
        <v>15.154151645818002</v>
      </c>
    </row>
    <row r="34" spans="1:3" x14ac:dyDescent="0.25">
      <c r="A34" s="57">
        <v>1983</v>
      </c>
      <c r="B34" s="9">
        <v>52.831157319298541</v>
      </c>
      <c r="C34" s="9">
        <v>14.858219511032779</v>
      </c>
    </row>
    <row r="35" spans="1:3" x14ac:dyDescent="0.25">
      <c r="A35" s="57">
        <v>1984</v>
      </c>
      <c r="B35" s="9">
        <v>54.466870125106098</v>
      </c>
      <c r="C35" s="9">
        <v>16.147773169550256</v>
      </c>
    </row>
    <row r="36" spans="1:3" x14ac:dyDescent="0.25">
      <c r="A36" s="57">
        <v>1985</v>
      </c>
      <c r="B36" s="9">
        <v>52.505892779859288</v>
      </c>
      <c r="C36" s="9">
        <v>15.989494345734602</v>
      </c>
    </row>
    <row r="37" spans="1:3" x14ac:dyDescent="0.25">
      <c r="A37" s="57">
        <v>1986</v>
      </c>
      <c r="B37" s="9">
        <v>50.694771848040929</v>
      </c>
      <c r="C37" s="9">
        <v>16.57508222650463</v>
      </c>
    </row>
    <row r="38" spans="1:3" x14ac:dyDescent="0.25">
      <c r="A38" s="57">
        <v>1987</v>
      </c>
      <c r="B38" s="9">
        <v>51.423974115786777</v>
      </c>
      <c r="C38" s="9">
        <v>17.750529987396039</v>
      </c>
    </row>
    <row r="39" spans="1:3" x14ac:dyDescent="0.25">
      <c r="A39" s="57">
        <v>1988</v>
      </c>
      <c r="B39" s="9">
        <v>51.884311023727456</v>
      </c>
      <c r="C39" s="9">
        <v>18.436180820664301</v>
      </c>
    </row>
    <row r="40" spans="1:3" x14ac:dyDescent="0.25">
      <c r="A40" s="57">
        <v>1989</v>
      </c>
      <c r="B40" s="9">
        <v>48.685432687057826</v>
      </c>
      <c r="C40" s="9">
        <v>18.545226105919983</v>
      </c>
    </row>
    <row r="41" spans="1:3" x14ac:dyDescent="0.25">
      <c r="A41" s="57">
        <v>1990</v>
      </c>
      <c r="B41" s="9">
        <v>50.792768273334751</v>
      </c>
      <c r="C41" s="9">
        <v>18.125768409681932</v>
      </c>
    </row>
    <row r="42" spans="1:3" x14ac:dyDescent="0.25">
      <c r="A42" s="57">
        <v>1991</v>
      </c>
      <c r="B42" s="9">
        <v>49.987579863574943</v>
      </c>
      <c r="C42" s="9">
        <v>20.449831849830126</v>
      </c>
    </row>
    <row r="43" spans="1:3" x14ac:dyDescent="0.25">
      <c r="A43" s="57">
        <v>1992</v>
      </c>
      <c r="B43" s="9">
        <v>49.735889499046287</v>
      </c>
      <c r="C43" s="9">
        <v>20.586569608331363</v>
      </c>
    </row>
    <row r="44" spans="1:3" x14ac:dyDescent="0.25">
      <c r="A44" s="57">
        <v>1993</v>
      </c>
      <c r="B44" s="9">
        <v>47.847096971840166</v>
      </c>
      <c r="C44" s="9">
        <v>20.012209274083993</v>
      </c>
    </row>
    <row r="45" spans="1:3" x14ac:dyDescent="0.25">
      <c r="A45" s="57">
        <v>1994</v>
      </c>
      <c r="B45" s="9">
        <v>48.438366739688654</v>
      </c>
      <c r="C45" s="9">
        <v>20.183850936341614</v>
      </c>
    </row>
    <row r="46" spans="1:3" x14ac:dyDescent="0.25">
      <c r="A46" s="57">
        <v>1995</v>
      </c>
      <c r="B46" s="9">
        <v>47.963226326777352</v>
      </c>
      <c r="C46" s="9">
        <v>22.799262085375201</v>
      </c>
    </row>
    <row r="47" spans="1:3" x14ac:dyDescent="0.25">
      <c r="A47" s="57">
        <v>1996</v>
      </c>
      <c r="B47" s="9">
        <v>46.669588283997932</v>
      </c>
      <c r="C47" s="9">
        <v>23.600095553213141</v>
      </c>
    </row>
    <row r="48" spans="1:3" x14ac:dyDescent="0.25">
      <c r="A48" s="57">
        <v>1997</v>
      </c>
      <c r="B48" s="61">
        <v>47.39</v>
      </c>
      <c r="C48" s="61">
        <v>23.82</v>
      </c>
    </row>
    <row r="49" spans="1:8" x14ac:dyDescent="0.25">
      <c r="A49" s="57">
        <v>1998</v>
      </c>
      <c r="B49" s="61">
        <v>46.53</v>
      </c>
      <c r="C49" s="61">
        <v>23.49</v>
      </c>
    </row>
    <row r="50" spans="1:8" x14ac:dyDescent="0.25">
      <c r="A50" s="57">
        <v>1999</v>
      </c>
      <c r="B50" s="61">
        <v>47.49</v>
      </c>
      <c r="C50" s="61">
        <v>24.14</v>
      </c>
    </row>
    <row r="51" spans="1:8" x14ac:dyDescent="0.25">
      <c r="A51" s="57">
        <v>2000</v>
      </c>
      <c r="B51" s="61">
        <v>45.27</v>
      </c>
      <c r="C51" s="61">
        <v>25.24</v>
      </c>
    </row>
    <row r="52" spans="1:8" x14ac:dyDescent="0.25">
      <c r="A52" s="57">
        <v>2001</v>
      </c>
      <c r="B52" s="61">
        <v>45.96</v>
      </c>
      <c r="C52" s="61">
        <v>27.61</v>
      </c>
    </row>
    <row r="53" spans="1:8" x14ac:dyDescent="0.25">
      <c r="A53" s="57">
        <v>2002</v>
      </c>
      <c r="B53" s="61">
        <v>44.85</v>
      </c>
      <c r="C53" s="61">
        <v>27.39</v>
      </c>
    </row>
    <row r="54" spans="1:8" x14ac:dyDescent="0.25">
      <c r="A54" s="57">
        <v>2003</v>
      </c>
      <c r="B54" s="61">
        <v>44.86</v>
      </c>
      <c r="C54" s="61">
        <v>26.84</v>
      </c>
    </row>
    <row r="55" spans="1:8" x14ac:dyDescent="0.25">
      <c r="A55" s="57">
        <v>2004</v>
      </c>
      <c r="B55" s="61">
        <v>45.35</v>
      </c>
      <c r="C55" s="61">
        <v>30.02</v>
      </c>
    </row>
    <row r="56" spans="1:8" s="60" customFormat="1" x14ac:dyDescent="0.25">
      <c r="A56" s="57">
        <v>2005</v>
      </c>
      <c r="B56" s="61">
        <v>47.69</v>
      </c>
      <c r="C56" s="61">
        <v>31.19</v>
      </c>
    </row>
    <row r="57" spans="1:8" s="60" customFormat="1" x14ac:dyDescent="0.25">
      <c r="A57" s="59">
        <v>2006</v>
      </c>
      <c r="B57" s="61">
        <v>46.31</v>
      </c>
      <c r="C57" s="61">
        <v>31</v>
      </c>
    </row>
    <row r="58" spans="1:8" s="60" customFormat="1" x14ac:dyDescent="0.25">
      <c r="A58" s="59">
        <v>2007</v>
      </c>
      <c r="B58" s="61">
        <v>42.59</v>
      </c>
      <c r="C58" s="61">
        <v>32.21</v>
      </c>
    </row>
    <row r="59" spans="1:8" s="60" customFormat="1" x14ac:dyDescent="0.25">
      <c r="A59" s="59">
        <v>2008</v>
      </c>
      <c r="B59" s="61">
        <v>44.89</v>
      </c>
      <c r="C59" s="61">
        <v>31.78</v>
      </c>
    </row>
    <row r="60" spans="1:8" s="60" customFormat="1" x14ac:dyDescent="0.25">
      <c r="A60" s="59">
        <v>2009</v>
      </c>
      <c r="B60" s="61">
        <v>43.01</v>
      </c>
      <c r="C60" s="61">
        <v>31.36</v>
      </c>
    </row>
    <row r="61" spans="1:8" x14ac:dyDescent="0.25">
      <c r="A61" s="59">
        <v>2010</v>
      </c>
      <c r="B61" s="61">
        <v>44.02</v>
      </c>
      <c r="C61" s="61">
        <v>31.07</v>
      </c>
    </row>
    <row r="62" spans="1:8" s="190" customFormat="1" x14ac:dyDescent="0.25">
      <c r="A62" s="189">
        <v>2011</v>
      </c>
      <c r="B62" s="655">
        <v>43.1807326024365</v>
      </c>
      <c r="C62" s="655">
        <v>31.691834093080999</v>
      </c>
      <c r="G62" s="4"/>
      <c r="H62" s="4"/>
    </row>
    <row r="63" spans="1:8" s="190" customFormat="1" x14ac:dyDescent="0.25">
      <c r="A63" s="189">
        <v>2012</v>
      </c>
      <c r="B63" s="655">
        <v>41.606355475741204</v>
      </c>
      <c r="C63" s="655">
        <v>31.173763830432101</v>
      </c>
      <c r="G63" s="4"/>
      <c r="H63" s="4"/>
    </row>
    <row r="64" spans="1:8" s="190" customFormat="1" x14ac:dyDescent="0.25">
      <c r="A64" s="189">
        <v>2013</v>
      </c>
      <c r="B64" s="655">
        <v>39.556919665944399</v>
      </c>
      <c r="C64" s="655">
        <v>32.601138648785501</v>
      </c>
    </row>
    <row r="65" spans="1:19" s="307" customFormat="1" x14ac:dyDescent="0.25">
      <c r="A65" s="645">
        <v>2014</v>
      </c>
      <c r="B65" s="655">
        <v>38.715393865770103</v>
      </c>
      <c r="C65" s="655">
        <v>33.015561661354802</v>
      </c>
    </row>
    <row r="66" spans="1:19" s="307" customFormat="1" x14ac:dyDescent="0.25">
      <c r="A66" s="958">
        <v>2015</v>
      </c>
      <c r="B66" s="658">
        <v>37.821838918074199</v>
      </c>
      <c r="C66" s="658">
        <v>31.608031730726399</v>
      </c>
    </row>
    <row r="67" spans="1:19" s="954" customFormat="1" ht="6" customHeight="1" x14ac:dyDescent="0.25">
      <c r="A67" s="953"/>
      <c r="B67" s="95"/>
      <c r="C67" s="159"/>
      <c r="D67" s="95"/>
      <c r="E67" s="85"/>
      <c r="F67" s="95"/>
      <c r="G67" s="159"/>
      <c r="H67" s="160"/>
      <c r="I67" s="159"/>
      <c r="J67" s="95"/>
      <c r="L67" s="95"/>
      <c r="M67" s="159"/>
      <c r="O67" s="159"/>
      <c r="S67" s="159"/>
    </row>
    <row r="68" spans="1:19" ht="15" customHeight="1" x14ac:dyDescent="0.25">
      <c r="A68" s="1108" t="s">
        <v>165</v>
      </c>
      <c r="B68" s="979"/>
      <c r="C68" s="979"/>
    </row>
    <row r="70" spans="1:19" x14ac:dyDescent="0.25">
      <c r="A70" s="650"/>
      <c r="B70" s="652"/>
      <c r="C70" s="652"/>
    </row>
    <row r="71" spans="1:19" x14ac:dyDescent="0.25">
      <c r="A71" s="650"/>
      <c r="B71" s="652"/>
      <c r="C71" s="652"/>
    </row>
    <row r="72" spans="1:19" x14ac:dyDescent="0.25">
      <c r="A72" s="650"/>
      <c r="B72" s="652"/>
      <c r="C72" s="652"/>
    </row>
    <row r="73" spans="1:19" x14ac:dyDescent="0.25">
      <c r="A73" s="650"/>
      <c r="B73" s="652"/>
      <c r="C73" s="652"/>
    </row>
    <row r="74" spans="1:19" x14ac:dyDescent="0.25">
      <c r="A74" s="650"/>
      <c r="B74" s="652"/>
      <c r="C74" s="652"/>
    </row>
  </sheetData>
  <mergeCells count="6">
    <mergeCell ref="A3:C3"/>
    <mergeCell ref="A68:C68"/>
    <mergeCell ref="A1:B1"/>
    <mergeCell ref="A2:B2"/>
    <mergeCell ref="H1:J1"/>
    <mergeCell ref="D1:F1"/>
  </mergeCells>
  <hyperlinks>
    <hyperlink ref="D1:F1" location="Tabellförteckning!A1" display="Tillbaka till innehållsföreckningen "/>
  </hyperlinks>
  <pageMargins left="0.75" right="0.75" top="1" bottom="1" header="0.5" footer="0.5"/>
  <pageSetup paperSize="9" scale="82" orientation="portrait" r:id="rId1"/>
  <headerFooter alignWithMargins="0"/>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zoomScaleNormal="100" workbookViewId="0">
      <pane ySplit="4" topLeftCell="A5" activePane="bottomLeft" state="frozen"/>
      <selection activeCell="Q15" sqref="Q15"/>
      <selection pane="bottomLeft" activeCell="Q15" sqref="Q15"/>
    </sheetView>
  </sheetViews>
  <sheetFormatPr defaultColWidth="8.88671875" defaultRowHeight="13.2" x14ac:dyDescent="0.25"/>
  <cols>
    <col min="1" max="1" width="21.6640625" style="678" customWidth="1"/>
    <col min="2" max="2" width="8.88671875" style="307" customWidth="1"/>
    <col min="3" max="3" width="10.44140625" style="307" customWidth="1"/>
    <col min="4" max="16384" width="8.88671875" style="307"/>
  </cols>
  <sheetData>
    <row r="1" spans="1:25" ht="30" customHeight="1" x14ac:dyDescent="0.3">
      <c r="A1" s="984"/>
      <c r="B1" s="979"/>
      <c r="D1" s="974" t="s">
        <v>397</v>
      </c>
      <c r="E1" s="975"/>
      <c r="F1" s="975"/>
      <c r="H1" s="974"/>
      <c r="I1" s="975"/>
      <c r="J1" s="975"/>
    </row>
    <row r="2" spans="1:25" ht="6" customHeight="1" x14ac:dyDescent="0.25">
      <c r="A2" s="984"/>
      <c r="B2" s="979"/>
    </row>
    <row r="3" spans="1:25" ht="46.8" customHeight="1" x14ac:dyDescent="0.25">
      <c r="A3" s="1002" t="s">
        <v>758</v>
      </c>
      <c r="B3" s="1213"/>
      <c r="C3" s="1213"/>
    </row>
    <row r="4" spans="1:25" ht="40.799999999999997" customHeight="1" x14ac:dyDescent="0.3">
      <c r="A4" s="453"/>
      <c r="B4" s="695">
        <v>2014</v>
      </c>
      <c r="C4" s="949" t="s">
        <v>757</v>
      </c>
      <c r="D4" s="150"/>
      <c r="E4" s="150"/>
      <c r="F4" s="150"/>
      <c r="G4" s="150"/>
      <c r="H4" s="150"/>
      <c r="I4" s="150"/>
      <c r="J4" s="150"/>
      <c r="K4" s="150"/>
      <c r="L4" s="150"/>
      <c r="M4" s="150"/>
      <c r="N4" s="150"/>
      <c r="O4" s="150"/>
      <c r="P4" s="150"/>
      <c r="Q4" s="150"/>
      <c r="R4" s="150"/>
      <c r="S4" s="150"/>
      <c r="T4" s="150"/>
      <c r="U4" s="150"/>
      <c r="V4" s="150"/>
      <c r="W4" s="150"/>
      <c r="X4" s="150"/>
      <c r="Y4" s="150"/>
    </row>
    <row r="5" spans="1:25" ht="5.25" customHeight="1" x14ac:dyDescent="0.25"/>
    <row r="6" spans="1:25" ht="35.25" customHeight="1" x14ac:dyDescent="0.3">
      <c r="A6" s="701" t="s">
        <v>632</v>
      </c>
      <c r="B6" s="695">
        <v>28</v>
      </c>
      <c r="C6" s="695">
        <v>-2</v>
      </c>
    </row>
    <row r="7" spans="1:25" ht="14.4" x14ac:dyDescent="0.3">
      <c r="A7" s="694" t="s">
        <v>627</v>
      </c>
      <c r="B7" s="695">
        <v>25</v>
      </c>
      <c r="C7" s="695">
        <v>-2</v>
      </c>
    </row>
    <row r="8" spans="1:25" ht="14.4" x14ac:dyDescent="0.3">
      <c r="A8" s="694" t="s">
        <v>626</v>
      </c>
      <c r="B8" s="695">
        <v>35</v>
      </c>
      <c r="C8" s="695">
        <v>-1</v>
      </c>
    </row>
    <row r="9" spans="1:25" ht="14.4" x14ac:dyDescent="0.3">
      <c r="A9" s="694" t="s">
        <v>625</v>
      </c>
      <c r="B9" s="695">
        <v>25</v>
      </c>
      <c r="C9" s="695">
        <v>-4</v>
      </c>
    </row>
    <row r="10" spans="1:25" ht="14.4" x14ac:dyDescent="0.3">
      <c r="A10" s="694" t="s">
        <v>624</v>
      </c>
      <c r="B10" s="695">
        <v>23</v>
      </c>
      <c r="C10" s="695">
        <v>-3</v>
      </c>
    </row>
    <row r="11" spans="1:25" ht="14.4" x14ac:dyDescent="0.3">
      <c r="A11" s="694" t="s">
        <v>623</v>
      </c>
      <c r="B11" s="695">
        <v>27</v>
      </c>
      <c r="C11" s="695">
        <v>1</v>
      </c>
    </row>
    <row r="12" spans="1:25" ht="14.4" x14ac:dyDescent="0.3">
      <c r="A12" s="694" t="s">
        <v>622</v>
      </c>
      <c r="B12" s="695">
        <v>22</v>
      </c>
      <c r="C12" s="695">
        <v>-4</v>
      </c>
    </row>
    <row r="13" spans="1:25" ht="14.4" x14ac:dyDescent="0.3">
      <c r="A13" s="694" t="s">
        <v>621</v>
      </c>
      <c r="B13" s="695">
        <v>21</v>
      </c>
      <c r="C13" s="695">
        <v>-8</v>
      </c>
    </row>
    <row r="14" spans="1:25" ht="14.4" x14ac:dyDescent="0.3">
      <c r="A14" s="694" t="s">
        <v>620</v>
      </c>
      <c r="B14" s="695">
        <v>38</v>
      </c>
      <c r="C14" s="695">
        <v>-2</v>
      </c>
    </row>
    <row r="15" spans="1:25" ht="14.4" x14ac:dyDescent="0.3">
      <c r="A15" s="694" t="s">
        <v>619</v>
      </c>
      <c r="B15" s="695">
        <v>29</v>
      </c>
      <c r="C15" s="695">
        <v>-4</v>
      </c>
    </row>
    <row r="16" spans="1:25" ht="14.4" x14ac:dyDescent="0.3">
      <c r="A16" s="694" t="s">
        <v>618</v>
      </c>
      <c r="B16" s="695">
        <v>32</v>
      </c>
      <c r="C16" s="695">
        <v>4</v>
      </c>
    </row>
    <row r="17" spans="1:19" ht="14.4" x14ac:dyDescent="0.3">
      <c r="A17" s="694" t="s">
        <v>617</v>
      </c>
      <c r="B17" s="695">
        <v>33</v>
      </c>
      <c r="C17" s="695" t="s">
        <v>46</v>
      </c>
    </row>
    <row r="18" spans="1:19" ht="14.4" x14ac:dyDescent="0.3">
      <c r="A18" s="694" t="s">
        <v>616</v>
      </c>
      <c r="B18" s="695">
        <v>21</v>
      </c>
      <c r="C18" s="695">
        <v>-3</v>
      </c>
    </row>
    <row r="19" spans="1:19" ht="16.2" x14ac:dyDescent="0.3">
      <c r="A19" s="955" t="s">
        <v>797</v>
      </c>
      <c r="B19" s="695">
        <v>31</v>
      </c>
      <c r="C19" s="695">
        <v>1</v>
      </c>
    </row>
    <row r="20" spans="1:19" ht="14.4" x14ac:dyDescent="0.3">
      <c r="A20" s="694" t="s">
        <v>615</v>
      </c>
      <c r="B20" s="695">
        <v>30</v>
      </c>
      <c r="C20" s="695">
        <v>-6</v>
      </c>
    </row>
    <row r="21" spans="1:19" ht="14.4" x14ac:dyDescent="0.3">
      <c r="A21" s="694" t="s">
        <v>614</v>
      </c>
      <c r="B21" s="695">
        <v>30</v>
      </c>
      <c r="C21" s="695">
        <v>-2</v>
      </c>
    </row>
    <row r="22" spans="1:19" ht="14.4" x14ac:dyDescent="0.3">
      <c r="A22" s="694" t="s">
        <v>613</v>
      </c>
      <c r="B22" s="695">
        <v>23</v>
      </c>
      <c r="C22" s="695">
        <v>-1</v>
      </c>
    </row>
    <row r="23" spans="1:19" ht="14.4" x14ac:dyDescent="0.3">
      <c r="A23" s="694" t="s">
        <v>612</v>
      </c>
      <c r="B23" s="695">
        <v>26</v>
      </c>
      <c r="C23" s="695">
        <v>-7</v>
      </c>
    </row>
    <row r="24" spans="1:19" ht="14.4" x14ac:dyDescent="0.3">
      <c r="A24" s="694" t="s">
        <v>611</v>
      </c>
      <c r="B24" s="695">
        <v>28</v>
      </c>
      <c r="C24" s="695">
        <v>-4</v>
      </c>
    </row>
    <row r="25" spans="1:19" ht="14.4" x14ac:dyDescent="0.3">
      <c r="A25" s="694" t="s">
        <v>610</v>
      </c>
      <c r="B25" s="695">
        <v>25</v>
      </c>
      <c r="C25" s="695">
        <v>2</v>
      </c>
    </row>
    <row r="26" spans="1:19" ht="14.4" x14ac:dyDescent="0.3">
      <c r="A26" s="694" t="s">
        <v>609</v>
      </c>
      <c r="B26" s="695">
        <v>27</v>
      </c>
      <c r="C26" s="695">
        <v>-3</v>
      </c>
    </row>
    <row r="27" spans="1:19" ht="14.4" x14ac:dyDescent="0.3">
      <c r="A27" s="694" t="s">
        <v>608</v>
      </c>
      <c r="B27" s="695">
        <v>30</v>
      </c>
      <c r="C27" s="695">
        <v>2</v>
      </c>
    </row>
    <row r="28" spans="1:19" ht="14.4" x14ac:dyDescent="0.3">
      <c r="A28" s="694" t="s">
        <v>607</v>
      </c>
      <c r="B28" s="695">
        <v>21</v>
      </c>
      <c r="C28" s="695">
        <v>-2</v>
      </c>
    </row>
    <row r="29" spans="1:19" ht="14.4" x14ac:dyDescent="0.3">
      <c r="A29" s="694" t="s">
        <v>606</v>
      </c>
      <c r="B29" s="695">
        <v>19</v>
      </c>
      <c r="C29" s="695">
        <v>-6</v>
      </c>
    </row>
    <row r="30" spans="1:19" ht="14.4" x14ac:dyDescent="0.3">
      <c r="A30" s="694" t="s">
        <v>605</v>
      </c>
      <c r="B30" s="695">
        <v>11</v>
      </c>
      <c r="C30" s="695">
        <v>-2</v>
      </c>
    </row>
    <row r="31" spans="1:19" ht="14.4" x14ac:dyDescent="0.3">
      <c r="A31" s="696" t="s">
        <v>604</v>
      </c>
      <c r="B31" s="697">
        <v>22</v>
      </c>
      <c r="C31" s="697">
        <v>-5</v>
      </c>
    </row>
    <row r="32" spans="1:19" s="954" customFormat="1" ht="6" customHeight="1" x14ac:dyDescent="0.25">
      <c r="A32" s="953"/>
      <c r="B32" s="95"/>
      <c r="C32" s="159"/>
      <c r="D32" s="95"/>
      <c r="E32" s="85"/>
      <c r="F32" s="95"/>
      <c r="G32" s="159"/>
      <c r="H32" s="160"/>
      <c r="I32" s="159"/>
      <c r="J32" s="95"/>
      <c r="L32" s="95"/>
      <c r="M32" s="159"/>
      <c r="O32" s="159"/>
      <c r="S32" s="159"/>
    </row>
    <row r="33" spans="1:19" x14ac:dyDescent="0.25">
      <c r="A33" s="679" t="s">
        <v>759</v>
      </c>
      <c r="B33" s="157"/>
      <c r="C33" s="157"/>
    </row>
    <row r="34" spans="1:19" s="954" customFormat="1" ht="6" customHeight="1" x14ac:dyDescent="0.25">
      <c r="A34" s="953"/>
      <c r="B34" s="95"/>
      <c r="C34" s="159"/>
      <c r="D34" s="95"/>
      <c r="E34" s="85"/>
      <c r="F34" s="95"/>
      <c r="G34" s="159"/>
      <c r="H34" s="160"/>
      <c r="I34" s="159"/>
      <c r="J34" s="95"/>
      <c r="L34" s="95"/>
      <c r="M34" s="159"/>
      <c r="O34" s="159"/>
      <c r="S34" s="159"/>
    </row>
    <row r="35" spans="1:19" x14ac:dyDescent="0.25">
      <c r="A35" s="306" t="s">
        <v>796</v>
      </c>
    </row>
    <row r="36" spans="1:19" x14ac:dyDescent="0.25">
      <c r="A36" s="684"/>
      <c r="B36" s="157"/>
      <c r="C36" s="157"/>
    </row>
    <row r="37" spans="1:19" x14ac:dyDescent="0.25">
      <c r="A37" s="684"/>
      <c r="B37" s="157"/>
      <c r="C37" s="157"/>
    </row>
    <row r="38" spans="1:19" x14ac:dyDescent="0.25">
      <c r="A38" s="684"/>
      <c r="B38" s="157"/>
      <c r="C38" s="157"/>
    </row>
    <row r="39" spans="1:19" x14ac:dyDescent="0.25">
      <c r="A39" s="684"/>
      <c r="B39" s="157"/>
      <c r="C39" s="157"/>
    </row>
    <row r="40" spans="1:19" x14ac:dyDescent="0.25">
      <c r="A40" s="684"/>
      <c r="B40" s="157"/>
      <c r="C40" s="157"/>
    </row>
    <row r="41" spans="1:19" x14ac:dyDescent="0.25">
      <c r="A41" s="684"/>
      <c r="B41" s="61"/>
      <c r="C41" s="61"/>
    </row>
    <row r="42" spans="1:19" x14ac:dyDescent="0.25">
      <c r="A42" s="684"/>
      <c r="B42" s="61"/>
      <c r="C42" s="61"/>
    </row>
    <row r="43" spans="1:19" x14ac:dyDescent="0.25">
      <c r="A43" s="684"/>
      <c r="B43" s="61"/>
      <c r="C43" s="61"/>
    </row>
    <row r="44" spans="1:19" x14ac:dyDescent="0.25">
      <c r="A44" s="684"/>
      <c r="B44" s="61"/>
      <c r="C44" s="61"/>
    </row>
    <row r="45" spans="1:19" x14ac:dyDescent="0.25">
      <c r="A45" s="684"/>
      <c r="B45" s="61"/>
      <c r="C45" s="61"/>
    </row>
    <row r="46" spans="1:19" x14ac:dyDescent="0.25">
      <c r="A46" s="684"/>
      <c r="B46" s="61"/>
      <c r="C46" s="61"/>
    </row>
    <row r="47" spans="1:19" x14ac:dyDescent="0.25">
      <c r="A47" s="684"/>
      <c r="B47" s="61"/>
      <c r="C47" s="61"/>
    </row>
    <row r="48" spans="1:19" x14ac:dyDescent="0.25">
      <c r="A48" s="684"/>
      <c r="B48" s="61"/>
      <c r="C48" s="61"/>
    </row>
    <row r="49" spans="1:8" x14ac:dyDescent="0.25">
      <c r="A49" s="684"/>
      <c r="B49" s="61"/>
      <c r="C49" s="61"/>
    </row>
    <row r="50" spans="1:8" x14ac:dyDescent="0.25">
      <c r="A50" s="684"/>
      <c r="B50" s="61"/>
      <c r="C50" s="61"/>
    </row>
    <row r="51" spans="1:8" x14ac:dyDescent="0.25">
      <c r="A51" s="684"/>
      <c r="B51" s="61"/>
      <c r="C51" s="61"/>
    </row>
    <row r="52" spans="1:8" x14ac:dyDescent="0.25">
      <c r="A52" s="684"/>
      <c r="B52" s="61"/>
      <c r="C52" s="61"/>
    </row>
    <row r="53" spans="1:8" x14ac:dyDescent="0.25">
      <c r="A53" s="684"/>
      <c r="B53" s="61"/>
      <c r="C53" s="61"/>
    </row>
    <row r="54" spans="1:8" x14ac:dyDescent="0.25">
      <c r="A54" s="684"/>
      <c r="B54" s="61"/>
      <c r="C54" s="61"/>
    </row>
    <row r="55" spans="1:8" x14ac:dyDescent="0.25">
      <c r="A55" s="679"/>
      <c r="B55" s="655"/>
      <c r="C55" s="655"/>
      <c r="G55" s="4"/>
      <c r="H55" s="4"/>
    </row>
    <row r="56" spans="1:8" x14ac:dyDescent="0.25">
      <c r="A56" s="679"/>
      <c r="B56" s="655"/>
      <c r="C56" s="655"/>
      <c r="G56" s="4"/>
      <c r="H56" s="4"/>
    </row>
    <row r="57" spans="1:8" x14ac:dyDescent="0.25">
      <c r="A57" s="679"/>
      <c r="B57" s="655"/>
      <c r="C57" s="655"/>
    </row>
    <row r="58" spans="1:8" x14ac:dyDescent="0.25">
      <c r="A58" s="679"/>
      <c r="B58" s="655"/>
      <c r="C58" s="655"/>
    </row>
    <row r="59" spans="1:8" x14ac:dyDescent="0.25">
      <c r="A59" s="679"/>
      <c r="B59" s="655"/>
      <c r="C59" s="655"/>
    </row>
    <row r="60" spans="1:8" ht="12.6" customHeight="1" x14ac:dyDescent="0.25">
      <c r="A60" s="122"/>
      <c r="B60" s="140"/>
      <c r="C60" s="140"/>
    </row>
    <row r="61" spans="1:8" ht="15" customHeight="1" x14ac:dyDescent="0.25">
      <c r="A61" s="979" t="s">
        <v>165</v>
      </c>
      <c r="B61" s="979"/>
      <c r="C61" s="979"/>
    </row>
    <row r="63" spans="1:8" x14ac:dyDescent="0.25">
      <c r="A63" s="650"/>
      <c r="B63" s="652"/>
      <c r="C63" s="652"/>
    </row>
    <row r="64" spans="1:8" x14ac:dyDescent="0.25">
      <c r="A64" s="650"/>
      <c r="B64" s="652"/>
      <c r="C64" s="652"/>
    </row>
    <row r="65" spans="1:3" x14ac:dyDescent="0.25">
      <c r="A65" s="650"/>
      <c r="B65" s="652"/>
      <c r="C65" s="652"/>
    </row>
    <row r="66" spans="1:3" x14ac:dyDescent="0.25">
      <c r="A66" s="650"/>
      <c r="B66" s="652"/>
      <c r="C66" s="652"/>
    </row>
    <row r="67" spans="1:3" x14ac:dyDescent="0.25">
      <c r="A67" s="650"/>
      <c r="B67" s="652"/>
      <c r="C67" s="652"/>
    </row>
  </sheetData>
  <mergeCells count="6">
    <mergeCell ref="A61:C61"/>
    <mergeCell ref="A1:B1"/>
    <mergeCell ref="D1:F1"/>
    <mergeCell ref="H1:J1"/>
    <mergeCell ref="A2:B2"/>
    <mergeCell ref="A3:C3"/>
  </mergeCells>
  <hyperlinks>
    <hyperlink ref="D1:F1" location="Tabellförteckning!A1" display="Tillbaka till innehållsföreckningen "/>
  </hyperlinks>
  <pageMargins left="0.75" right="0.75" top="1" bottom="1" header="0.5" footer="0.5"/>
  <pageSetup paperSize="9" scale="82" orientation="portrait" r:id="rId1"/>
  <headerFooter alignWithMargins="0"/>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zoomScaleNormal="100" workbookViewId="0">
      <pane ySplit="5" topLeftCell="A6" activePane="bottomLeft" state="frozen"/>
      <selection activeCell="Q15" sqref="Q15"/>
      <selection pane="bottomLeft" activeCell="Q15" sqref="Q15"/>
    </sheetView>
  </sheetViews>
  <sheetFormatPr defaultColWidth="9.109375" defaultRowHeight="11.4" x14ac:dyDescent="0.2"/>
  <cols>
    <col min="1" max="1" width="31.5546875" style="930" customWidth="1"/>
    <col min="2" max="4" width="8.6640625" style="929" customWidth="1"/>
    <col min="5" max="5" width="2.6640625" style="929" customWidth="1"/>
    <col min="6" max="8" width="8.6640625" style="929" customWidth="1"/>
    <col min="9" max="16384" width="9.109375" style="929"/>
  </cols>
  <sheetData>
    <row r="1" spans="1:10" s="307" customFormat="1" ht="30" customHeight="1" x14ac:dyDescent="0.3">
      <c r="A1" s="984"/>
      <c r="B1" s="979"/>
      <c r="D1" s="974" t="s">
        <v>397</v>
      </c>
      <c r="E1" s="975"/>
      <c r="F1" s="975"/>
      <c r="H1" s="974"/>
      <c r="I1" s="975"/>
      <c r="J1" s="975"/>
    </row>
    <row r="2" spans="1:10" s="307" customFormat="1" ht="6" customHeight="1" x14ac:dyDescent="0.3">
      <c r="A2" s="924"/>
      <c r="B2" s="923"/>
      <c r="D2" s="921"/>
      <c r="E2" s="922"/>
      <c r="F2" s="922"/>
      <c r="H2" s="921"/>
      <c r="I2" s="922"/>
      <c r="J2" s="922"/>
    </row>
    <row r="3" spans="1:10" s="936" customFormat="1" ht="30" customHeight="1" x14ac:dyDescent="0.25">
      <c r="A3" s="1231" t="s">
        <v>793</v>
      </c>
      <c r="B3" s="997"/>
      <c r="C3" s="997"/>
      <c r="D3" s="997"/>
      <c r="E3" s="997"/>
      <c r="F3" s="997"/>
      <c r="G3" s="997"/>
      <c r="H3" s="997"/>
    </row>
    <row r="4" spans="1:10" s="933" customFormat="1" ht="33" customHeight="1" x14ac:dyDescent="0.25">
      <c r="A4" s="935"/>
      <c r="B4" s="1230" t="s">
        <v>760</v>
      </c>
      <c r="C4" s="988"/>
      <c r="D4" s="988"/>
      <c r="E4" s="925"/>
      <c r="F4" s="1230" t="s">
        <v>761</v>
      </c>
      <c r="G4" s="988" t="s">
        <v>745</v>
      </c>
      <c r="H4" s="988" t="s">
        <v>744</v>
      </c>
    </row>
    <row r="5" spans="1:10" s="933" customFormat="1" ht="27.75" customHeight="1" x14ac:dyDescent="0.2">
      <c r="A5" s="934"/>
      <c r="B5" s="944" t="s">
        <v>762</v>
      </c>
      <c r="C5" s="945" t="s">
        <v>68</v>
      </c>
      <c r="D5" s="945" t="s">
        <v>69</v>
      </c>
      <c r="E5" s="945"/>
      <c r="F5" s="944" t="s">
        <v>762</v>
      </c>
      <c r="G5" s="945" t="s">
        <v>68</v>
      </c>
      <c r="H5" s="945" t="s">
        <v>69</v>
      </c>
    </row>
    <row r="6" spans="1:10" s="933" customFormat="1" ht="12" customHeight="1" x14ac:dyDescent="0.2">
      <c r="A6" s="932" t="s">
        <v>763</v>
      </c>
      <c r="B6" s="937">
        <v>11.180000000000007</v>
      </c>
      <c r="C6" s="931">
        <v>17.629999999999995</v>
      </c>
      <c r="D6" s="931">
        <v>5.3199999999999932</v>
      </c>
      <c r="E6" s="931"/>
      <c r="F6" s="927">
        <v>5.3</v>
      </c>
      <c r="G6" s="927">
        <v>8.98</v>
      </c>
      <c r="H6" s="927">
        <v>1.95</v>
      </c>
    </row>
    <row r="7" spans="1:10" s="933" customFormat="1" ht="12" customHeight="1" x14ac:dyDescent="0.2">
      <c r="A7" s="950" t="s">
        <v>764</v>
      </c>
      <c r="B7" s="937">
        <v>27.560000000000002</v>
      </c>
      <c r="C7" s="931">
        <v>27.090000000000003</v>
      </c>
      <c r="D7" s="931">
        <v>28.069999999999993</v>
      </c>
      <c r="E7" s="931"/>
      <c r="F7" s="927">
        <v>18.43</v>
      </c>
      <c r="G7" s="927">
        <v>17.940000000000001</v>
      </c>
      <c r="H7" s="927">
        <v>18.97</v>
      </c>
    </row>
    <row r="8" spans="1:10" x14ac:dyDescent="0.2">
      <c r="A8" s="932" t="s">
        <v>765</v>
      </c>
      <c r="B8" s="937">
        <v>15.049999999999997</v>
      </c>
      <c r="C8" s="931">
        <v>15.989999999999995</v>
      </c>
      <c r="D8" s="931">
        <v>14.069999999999993</v>
      </c>
      <c r="E8" s="931"/>
      <c r="F8" s="927">
        <v>8.89</v>
      </c>
      <c r="G8" s="927">
        <v>9.1999999999999993</v>
      </c>
      <c r="H8" s="927">
        <v>8.56</v>
      </c>
    </row>
    <row r="9" spans="1:10" x14ac:dyDescent="0.2">
      <c r="A9" s="932" t="s">
        <v>766</v>
      </c>
      <c r="B9" s="937">
        <v>33.260000000000005</v>
      </c>
      <c r="C9" s="931">
        <v>29.939999999999998</v>
      </c>
      <c r="D9" s="931">
        <v>36.54</v>
      </c>
      <c r="E9" s="931"/>
      <c r="F9" s="927">
        <v>25.29</v>
      </c>
      <c r="G9" s="927">
        <v>22.61</v>
      </c>
      <c r="H9" s="927">
        <v>27.94</v>
      </c>
    </row>
    <row r="10" spans="1:10" x14ac:dyDescent="0.2">
      <c r="A10" s="932" t="s">
        <v>767</v>
      </c>
      <c r="B10" s="937">
        <v>33.06</v>
      </c>
      <c r="C10" s="931">
        <v>32.040000000000006</v>
      </c>
      <c r="D10" s="931">
        <v>34.180000000000007</v>
      </c>
      <c r="E10" s="931"/>
      <c r="F10" s="927">
        <v>23.24</v>
      </c>
      <c r="G10" s="927">
        <v>23.43</v>
      </c>
      <c r="H10" s="927">
        <v>23.03</v>
      </c>
    </row>
    <row r="11" spans="1:10" x14ac:dyDescent="0.2">
      <c r="A11" s="932" t="s">
        <v>768</v>
      </c>
      <c r="B11" s="937">
        <v>17.519999999999996</v>
      </c>
      <c r="C11" s="931">
        <v>22.269999999999996</v>
      </c>
      <c r="D11" s="931">
        <v>13.129999999999995</v>
      </c>
      <c r="E11" s="931"/>
      <c r="F11" s="927">
        <v>11.6</v>
      </c>
      <c r="G11" s="927">
        <v>16.5</v>
      </c>
      <c r="H11" s="927">
        <v>7.07</v>
      </c>
    </row>
    <row r="12" spans="1:10" x14ac:dyDescent="0.2">
      <c r="A12" s="932" t="s">
        <v>769</v>
      </c>
      <c r="B12" s="937">
        <v>29.819999999999993</v>
      </c>
      <c r="C12" s="931">
        <v>27.310000000000002</v>
      </c>
      <c r="D12" s="931">
        <v>32.239999999999995</v>
      </c>
      <c r="E12" s="931"/>
      <c r="F12" s="927">
        <v>16.440000000000001</v>
      </c>
      <c r="G12" s="927">
        <v>15.32</v>
      </c>
      <c r="H12" s="927">
        <v>17.52</v>
      </c>
    </row>
    <row r="13" spans="1:10" x14ac:dyDescent="0.2">
      <c r="A13" s="932" t="s">
        <v>770</v>
      </c>
      <c r="B13" s="937">
        <v>19.22</v>
      </c>
      <c r="C13" s="931">
        <v>17.11</v>
      </c>
      <c r="D13" s="931">
        <v>21.150000000000006</v>
      </c>
      <c r="E13" s="931"/>
      <c r="F13" s="927">
        <v>9.1300000000000008</v>
      </c>
      <c r="G13" s="927">
        <v>8.43</v>
      </c>
      <c r="H13" s="927">
        <v>9.77</v>
      </c>
    </row>
    <row r="14" spans="1:10" x14ac:dyDescent="0.2">
      <c r="A14" s="932" t="s">
        <v>771</v>
      </c>
      <c r="B14" s="937">
        <v>21.310000000000002</v>
      </c>
      <c r="C14" s="931">
        <v>22</v>
      </c>
      <c r="D14" s="931">
        <v>20.620000000000005</v>
      </c>
      <c r="E14" s="931"/>
      <c r="F14" s="927">
        <v>11.63</v>
      </c>
      <c r="G14" s="927">
        <v>13.08</v>
      </c>
      <c r="H14" s="927">
        <v>10.19</v>
      </c>
    </row>
    <row r="15" spans="1:10" x14ac:dyDescent="0.2">
      <c r="A15" s="932" t="s">
        <v>772</v>
      </c>
      <c r="B15" s="937">
        <v>18.849999999999994</v>
      </c>
      <c r="C15" s="931">
        <v>17.319999999999993</v>
      </c>
      <c r="D15" s="931">
        <v>20.400000000000006</v>
      </c>
      <c r="E15" s="931"/>
      <c r="F15" s="927">
        <v>7.94</v>
      </c>
      <c r="G15" s="927">
        <v>10.24</v>
      </c>
      <c r="H15" s="927">
        <v>5.6</v>
      </c>
    </row>
    <row r="16" spans="1:10" x14ac:dyDescent="0.2">
      <c r="A16" s="932" t="s">
        <v>606</v>
      </c>
      <c r="B16" s="937">
        <v>21.5</v>
      </c>
      <c r="C16" s="931">
        <v>22.299999999999997</v>
      </c>
      <c r="D16" s="931">
        <v>20.739999999999995</v>
      </c>
      <c r="E16" s="931"/>
      <c r="F16" s="927">
        <v>11.05</v>
      </c>
      <c r="G16" s="927">
        <v>12.28</v>
      </c>
      <c r="H16" s="927">
        <v>9.89</v>
      </c>
    </row>
    <row r="17" spans="1:8" x14ac:dyDescent="0.2">
      <c r="A17" s="932" t="s">
        <v>773</v>
      </c>
      <c r="B17" s="937">
        <v>26.120000000000005</v>
      </c>
      <c r="C17" s="931">
        <v>27.28</v>
      </c>
      <c r="D17" s="931">
        <v>21.269999999999996</v>
      </c>
      <c r="E17" s="931"/>
      <c r="F17" s="927">
        <v>12.94</v>
      </c>
      <c r="G17" s="927">
        <v>16.37</v>
      </c>
      <c r="H17" s="927">
        <v>9.7100000000000009</v>
      </c>
    </row>
    <row r="18" spans="1:8" x14ac:dyDescent="0.2">
      <c r="A18" s="932" t="s">
        <v>774</v>
      </c>
      <c r="B18" s="937">
        <v>17.89</v>
      </c>
      <c r="C18" s="931">
        <v>24.39</v>
      </c>
      <c r="D18" s="931">
        <v>27.86</v>
      </c>
      <c r="E18" s="931"/>
      <c r="F18" s="927">
        <v>15.74</v>
      </c>
      <c r="G18" s="927">
        <v>14.43</v>
      </c>
      <c r="H18" s="927">
        <v>17.059999999999999</v>
      </c>
    </row>
    <row r="19" spans="1:8" x14ac:dyDescent="0.2">
      <c r="A19" s="932" t="s">
        <v>775</v>
      </c>
      <c r="B19" s="937">
        <v>18.89</v>
      </c>
      <c r="C19" s="931">
        <v>25.790000000000006</v>
      </c>
      <c r="D19" s="931">
        <v>8.9200000000000017</v>
      </c>
      <c r="E19" s="931"/>
      <c r="F19" s="927">
        <v>11.98</v>
      </c>
      <c r="G19" s="927">
        <v>18.89</v>
      </c>
      <c r="H19" s="927">
        <v>4.13</v>
      </c>
    </row>
    <row r="20" spans="1:8" x14ac:dyDescent="0.2">
      <c r="A20" s="932" t="s">
        <v>776</v>
      </c>
      <c r="B20" s="937">
        <v>29.040000000000006</v>
      </c>
      <c r="C20" s="931">
        <v>20.930000000000007</v>
      </c>
      <c r="D20" s="931">
        <v>16.900000000000006</v>
      </c>
      <c r="E20" s="931"/>
      <c r="F20" s="927">
        <v>11.12</v>
      </c>
      <c r="G20" s="927">
        <v>13.71</v>
      </c>
      <c r="H20" s="927">
        <v>8.6</v>
      </c>
    </row>
    <row r="21" spans="1:8" x14ac:dyDescent="0.2">
      <c r="A21" s="932" t="s">
        <v>777</v>
      </c>
      <c r="B21" s="937">
        <v>5.980000000000004</v>
      </c>
      <c r="C21" s="931">
        <v>28.209999999999994</v>
      </c>
      <c r="D21" s="931">
        <v>29.879999999999995</v>
      </c>
      <c r="E21" s="931"/>
      <c r="F21" s="927">
        <v>18.25</v>
      </c>
      <c r="G21" s="927">
        <v>19.09</v>
      </c>
      <c r="H21" s="927">
        <v>17.399999999999999</v>
      </c>
    </row>
    <row r="22" spans="1:8" x14ac:dyDescent="0.2">
      <c r="A22" s="932" t="s">
        <v>778</v>
      </c>
      <c r="B22" s="937">
        <v>12.950000000000003</v>
      </c>
      <c r="C22" s="931">
        <v>4.5799999999999983</v>
      </c>
      <c r="D22" s="931">
        <v>7.3299999999999983</v>
      </c>
      <c r="E22" s="931"/>
      <c r="F22" s="927">
        <v>3.08</v>
      </c>
      <c r="G22" s="927">
        <v>2.67</v>
      </c>
      <c r="H22" s="927">
        <v>3.48</v>
      </c>
    </row>
    <row r="23" spans="1:8" x14ac:dyDescent="0.2">
      <c r="A23" s="932" t="s">
        <v>779</v>
      </c>
      <c r="B23" s="937">
        <v>37.07</v>
      </c>
      <c r="C23" s="931">
        <v>13.14</v>
      </c>
      <c r="D23" s="931">
        <v>12.760000000000005</v>
      </c>
      <c r="E23" s="931"/>
      <c r="F23" s="927">
        <v>6.34</v>
      </c>
      <c r="G23" s="927">
        <v>8.0399999999999991</v>
      </c>
      <c r="H23" s="927">
        <v>4.58</v>
      </c>
    </row>
    <row r="24" spans="1:8" x14ac:dyDescent="0.2">
      <c r="A24" s="932" t="s">
        <v>739</v>
      </c>
      <c r="B24" s="937">
        <v>29.209999999999994</v>
      </c>
      <c r="C24" s="931">
        <v>34.590000000000003</v>
      </c>
      <c r="D24" s="931">
        <v>39.71</v>
      </c>
      <c r="E24" s="931"/>
      <c r="F24" s="927">
        <v>21.36</v>
      </c>
      <c r="G24" s="927">
        <v>20.57</v>
      </c>
      <c r="H24" s="927">
        <v>22.21</v>
      </c>
    </row>
    <row r="25" spans="1:8" x14ac:dyDescent="0.2">
      <c r="A25" s="932" t="s">
        <v>780</v>
      </c>
      <c r="B25" s="937">
        <v>24.480000000000004</v>
      </c>
      <c r="C25" s="931">
        <v>27.459999999999994</v>
      </c>
      <c r="D25" s="931">
        <v>30.64</v>
      </c>
      <c r="E25" s="931"/>
      <c r="F25" s="927">
        <v>20.32</v>
      </c>
      <c r="G25" s="927">
        <v>20.420000000000002</v>
      </c>
      <c r="H25" s="927">
        <v>20.23</v>
      </c>
    </row>
    <row r="26" spans="1:8" ht="10.8" customHeight="1" x14ac:dyDescent="0.2">
      <c r="A26" s="950" t="s">
        <v>781</v>
      </c>
      <c r="B26" s="937">
        <v>24.180000000000007</v>
      </c>
      <c r="C26" s="931">
        <v>26.78</v>
      </c>
      <c r="D26" s="931">
        <v>22.14</v>
      </c>
      <c r="E26" s="931"/>
      <c r="F26" s="927">
        <v>14.6</v>
      </c>
      <c r="G26" s="927">
        <v>16.87</v>
      </c>
      <c r="H26" s="927">
        <v>12.29</v>
      </c>
    </row>
    <row r="27" spans="1:8" x14ac:dyDescent="0.2">
      <c r="A27" s="932" t="s">
        <v>740</v>
      </c>
      <c r="B27" s="937">
        <v>14.620000000000005</v>
      </c>
      <c r="C27" s="931">
        <v>11.599999999999994</v>
      </c>
      <c r="D27" s="931">
        <v>17.64</v>
      </c>
      <c r="E27" s="931"/>
      <c r="F27" s="927">
        <v>6.59</v>
      </c>
      <c r="G27" s="927">
        <v>5.68</v>
      </c>
      <c r="H27" s="927">
        <v>7.49</v>
      </c>
    </row>
    <row r="28" spans="1:8" x14ac:dyDescent="0.2">
      <c r="A28" s="932" t="s">
        <v>782</v>
      </c>
      <c r="B28" s="937">
        <v>9.3100000000000023</v>
      </c>
      <c r="C28" s="931">
        <v>15.680000000000007</v>
      </c>
      <c r="D28" s="931">
        <v>2.6200000000000045</v>
      </c>
      <c r="E28" s="931"/>
      <c r="F28" s="927">
        <v>5.16</v>
      </c>
      <c r="G28" s="927">
        <v>8.94</v>
      </c>
      <c r="H28" s="927">
        <v>1.19</v>
      </c>
    </row>
    <row r="29" spans="1:8" x14ac:dyDescent="0.2">
      <c r="A29" s="932" t="s">
        <v>741</v>
      </c>
      <c r="B29" s="937">
        <v>26.200000000000003</v>
      </c>
      <c r="C29" s="931">
        <v>19.799999999999997</v>
      </c>
      <c r="D29" s="931">
        <v>32.819999999999993</v>
      </c>
      <c r="E29" s="931"/>
      <c r="F29" s="927">
        <v>14.86</v>
      </c>
      <c r="G29" s="927">
        <v>9.9</v>
      </c>
      <c r="H29" s="927">
        <v>20</v>
      </c>
    </row>
    <row r="30" spans="1:8" x14ac:dyDescent="0.2">
      <c r="A30" s="932" t="s">
        <v>743</v>
      </c>
      <c r="B30" s="937">
        <v>14.980000000000004</v>
      </c>
      <c r="C30" s="931">
        <v>18.22</v>
      </c>
      <c r="D30" s="931">
        <v>11.620000000000005</v>
      </c>
      <c r="E30" s="931"/>
      <c r="F30" s="927">
        <v>9.8000000000000007</v>
      </c>
      <c r="G30" s="927">
        <v>12.95</v>
      </c>
      <c r="H30" s="927">
        <v>6.53</v>
      </c>
    </row>
    <row r="31" spans="1:8" x14ac:dyDescent="0.2">
      <c r="A31" s="932" t="s">
        <v>783</v>
      </c>
      <c r="B31" s="937">
        <v>20.5</v>
      </c>
      <c r="C31" s="931">
        <v>20.230000000000004</v>
      </c>
      <c r="D31" s="931">
        <v>20.769999999999996</v>
      </c>
      <c r="E31" s="931"/>
      <c r="F31" s="927">
        <v>11.46</v>
      </c>
      <c r="G31" s="927">
        <v>12.44</v>
      </c>
      <c r="H31" s="927">
        <v>10.5</v>
      </c>
    </row>
    <row r="32" spans="1:8" x14ac:dyDescent="0.2">
      <c r="A32" s="932" t="s">
        <v>784</v>
      </c>
      <c r="B32" s="937">
        <v>9.6700000000000017</v>
      </c>
      <c r="C32" s="931">
        <v>9.5400000000000063</v>
      </c>
      <c r="D32" s="931">
        <v>9.8100000000000023</v>
      </c>
      <c r="E32" s="931"/>
      <c r="F32" s="927">
        <v>2.08</v>
      </c>
      <c r="G32" s="927">
        <v>2.37</v>
      </c>
      <c r="H32" s="927">
        <v>1.75</v>
      </c>
    </row>
    <row r="33" spans="1:8" x14ac:dyDescent="0.2">
      <c r="A33" s="932" t="s">
        <v>785</v>
      </c>
      <c r="B33" s="937">
        <v>24.810000000000002</v>
      </c>
      <c r="C33" s="931">
        <v>24.28</v>
      </c>
      <c r="D33" s="931">
        <v>25.310000000000002</v>
      </c>
      <c r="E33" s="931"/>
      <c r="F33" s="927">
        <v>12.75</v>
      </c>
      <c r="G33" s="927">
        <v>12.96</v>
      </c>
      <c r="H33" s="927">
        <v>12.56</v>
      </c>
    </row>
    <row r="34" spans="1:8" x14ac:dyDescent="0.2">
      <c r="A34" s="932" t="s">
        <v>742</v>
      </c>
      <c r="B34" s="937">
        <v>19.47</v>
      </c>
      <c r="C34" s="931">
        <v>17.819999999999993</v>
      </c>
      <c r="D34" s="931">
        <v>20.840000000000003</v>
      </c>
      <c r="E34" s="931"/>
      <c r="F34" s="927">
        <v>9.39</v>
      </c>
      <c r="G34" s="927">
        <v>8.94</v>
      </c>
      <c r="H34" s="927">
        <v>9.76</v>
      </c>
    </row>
    <row r="35" spans="1:8" x14ac:dyDescent="0.2">
      <c r="A35" s="932" t="s">
        <v>786</v>
      </c>
      <c r="B35" s="937">
        <v>30.049999999999997</v>
      </c>
      <c r="C35" s="931">
        <v>30.599999999999994</v>
      </c>
      <c r="D35" s="931">
        <v>29.53</v>
      </c>
      <c r="E35" s="931"/>
      <c r="F35" s="927">
        <v>19.78</v>
      </c>
      <c r="G35" s="927">
        <v>21.28</v>
      </c>
      <c r="H35" s="927">
        <v>18.34</v>
      </c>
    </row>
    <row r="36" spans="1:8" x14ac:dyDescent="0.2">
      <c r="A36" s="932" t="s">
        <v>787</v>
      </c>
      <c r="B36" s="937">
        <v>31.290000000000006</v>
      </c>
      <c r="C36" s="931">
        <v>28.879999999999995</v>
      </c>
      <c r="D36" s="931">
        <v>33.730000000000004</v>
      </c>
      <c r="E36" s="931"/>
      <c r="F36" s="927">
        <v>18</v>
      </c>
      <c r="G36" s="927">
        <v>17.239999999999998</v>
      </c>
      <c r="H36" s="927">
        <v>18.78</v>
      </c>
    </row>
    <row r="37" spans="1:8" x14ac:dyDescent="0.2">
      <c r="A37" s="932" t="s">
        <v>788</v>
      </c>
      <c r="B37" s="937">
        <v>22.290000000000006</v>
      </c>
      <c r="C37" s="931">
        <v>19.379999999999995</v>
      </c>
      <c r="D37" s="931">
        <v>24.989999999999995</v>
      </c>
      <c r="E37" s="931"/>
      <c r="F37" s="927">
        <v>11.42</v>
      </c>
      <c r="G37" s="927">
        <v>10.83</v>
      </c>
      <c r="H37" s="927">
        <v>11.97</v>
      </c>
    </row>
    <row r="38" spans="1:8" x14ac:dyDescent="0.2">
      <c r="A38" s="932" t="s">
        <v>789</v>
      </c>
      <c r="B38" s="937">
        <v>12.579999999999998</v>
      </c>
      <c r="C38" s="931">
        <v>10.700000000000003</v>
      </c>
      <c r="D38" s="931">
        <v>14.430000000000007</v>
      </c>
      <c r="E38" s="931"/>
      <c r="F38" s="927">
        <v>6.39</v>
      </c>
      <c r="G38" s="927">
        <v>5.23</v>
      </c>
      <c r="H38" s="927">
        <v>7.53</v>
      </c>
    </row>
    <row r="39" spans="1:8" x14ac:dyDescent="0.2">
      <c r="A39" s="926" t="s">
        <v>790</v>
      </c>
      <c r="B39" s="940">
        <v>17.590000000000003</v>
      </c>
      <c r="C39" s="940">
        <v>23.180000000000007</v>
      </c>
      <c r="D39" s="940">
        <v>12.579999999999998</v>
      </c>
      <c r="E39" s="940"/>
      <c r="F39" s="941">
        <v>10.69</v>
      </c>
      <c r="G39" s="941">
        <v>16.690000000000001</v>
      </c>
      <c r="H39" s="941">
        <v>5.32</v>
      </c>
    </row>
    <row r="40" spans="1:8" x14ac:dyDescent="0.2">
      <c r="A40" s="938" t="s">
        <v>791</v>
      </c>
      <c r="B40" s="942">
        <v>21.397058823529413</v>
      </c>
      <c r="C40" s="943">
        <v>21.590000000000018</v>
      </c>
      <c r="D40" s="943">
        <v>21.192941176470583</v>
      </c>
      <c r="E40" s="943"/>
      <c r="F40" s="939">
        <f>AVERAGE(F6:F39)</f>
        <v>12.44235294117647</v>
      </c>
      <c r="G40" s="939">
        <f>AVERAGE(G6:G39)</f>
        <v>13.368235294117646</v>
      </c>
      <c r="H40" s="939">
        <f>AVERAGE(H6:H39)</f>
        <v>11.526470588235291</v>
      </c>
    </row>
    <row r="42" spans="1:8" x14ac:dyDescent="0.2">
      <c r="A42" s="930" t="s">
        <v>792</v>
      </c>
    </row>
  </sheetData>
  <mergeCells count="6">
    <mergeCell ref="A1:B1"/>
    <mergeCell ref="D1:F1"/>
    <mergeCell ref="H1:J1"/>
    <mergeCell ref="B4:D4"/>
    <mergeCell ref="F4:H4"/>
    <mergeCell ref="A3:H3"/>
  </mergeCells>
  <hyperlinks>
    <hyperlink ref="D1:F1" location="Tabellförteckning!A1" display="Tillbaka till innehållsföreckningen "/>
  </hyperlinks>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zoomScaleNormal="100" workbookViewId="0">
      <pane ySplit="2" topLeftCell="A3" activePane="bottomLeft" state="frozen"/>
      <selection activeCell="J25" sqref="J25"/>
      <selection pane="bottomLeft" activeCell="K18" sqref="K18"/>
    </sheetView>
  </sheetViews>
  <sheetFormatPr defaultColWidth="9.109375" defaultRowHeight="13.2" x14ac:dyDescent="0.25"/>
  <cols>
    <col min="1" max="1" width="12" style="306" customWidth="1"/>
    <col min="2" max="3" width="6.6640625" style="306" customWidth="1"/>
    <col min="4" max="4" width="13.109375" style="306" customWidth="1"/>
    <col min="5" max="9" width="6.6640625" style="306" customWidth="1"/>
    <col min="10" max="10" width="8" style="306" customWidth="1"/>
    <col min="11" max="11" width="8.6640625" style="306" customWidth="1"/>
    <col min="12" max="12" width="7.6640625" style="306" customWidth="1"/>
    <col min="13" max="13" width="8.33203125" style="306" customWidth="1"/>
    <col min="14" max="14" width="9.109375" style="306"/>
    <col min="15" max="15" width="11.33203125" style="306" customWidth="1"/>
    <col min="16" max="16" width="12.33203125" style="306" customWidth="1"/>
    <col min="17" max="17" width="12.109375" style="306" customWidth="1"/>
    <col min="18" max="16384" width="9.109375" style="306"/>
  </cols>
  <sheetData>
    <row r="1" spans="1:19" ht="30" customHeight="1" x14ac:dyDescent="0.3">
      <c r="A1" s="456"/>
      <c r="E1" s="455"/>
    </row>
    <row r="2" spans="1:19" ht="6" customHeight="1" x14ac:dyDescent="0.25">
      <c r="A2" s="456"/>
    </row>
    <row r="3" spans="1:19" x14ac:dyDescent="0.25">
      <c r="A3" s="985" t="s">
        <v>503</v>
      </c>
      <c r="B3" s="997"/>
      <c r="C3" s="997"/>
      <c r="D3" s="997"/>
      <c r="E3" s="997"/>
      <c r="F3" s="997"/>
      <c r="G3" s="997"/>
      <c r="H3" s="997"/>
      <c r="I3" s="997"/>
      <c r="J3" s="997"/>
      <c r="K3" s="997"/>
      <c r="L3" s="995"/>
      <c r="M3" s="995"/>
      <c r="N3" s="995"/>
      <c r="O3" s="995"/>
      <c r="P3" s="995"/>
      <c r="Q3" s="995"/>
    </row>
    <row r="4" spans="1:19" ht="6" customHeight="1" x14ac:dyDescent="0.25">
      <c r="A4" s="994"/>
      <c r="B4" s="1233"/>
      <c r="C4" s="1233"/>
      <c r="D4" s="1233"/>
      <c r="E4" s="1233"/>
      <c r="F4" s="1233"/>
      <c r="G4" s="1233"/>
      <c r="H4" s="1233"/>
      <c r="I4" s="1233"/>
      <c r="J4" s="1233"/>
      <c r="K4" s="1233"/>
      <c r="L4" s="1234"/>
      <c r="M4" s="1234"/>
      <c r="N4" s="1234"/>
      <c r="O4" s="1234"/>
      <c r="P4" s="1234"/>
      <c r="Q4" s="1234"/>
    </row>
    <row r="5" spans="1:19" x14ac:dyDescent="0.25">
      <c r="A5" s="959"/>
      <c r="B5" s="998" t="s">
        <v>103</v>
      </c>
      <c r="C5" s="999"/>
      <c r="D5" s="999"/>
      <c r="E5" s="998" t="s">
        <v>104</v>
      </c>
      <c r="F5" s="999"/>
      <c r="G5" s="999"/>
      <c r="H5" s="998" t="s">
        <v>77</v>
      </c>
      <c r="I5" s="999"/>
      <c r="J5" s="999"/>
      <c r="K5" s="998" t="s">
        <v>440</v>
      </c>
      <c r="L5" s="1232"/>
      <c r="M5" s="1232"/>
      <c r="N5" s="121"/>
      <c r="O5" s="121"/>
      <c r="P5" s="121"/>
      <c r="Q5" s="121"/>
    </row>
    <row r="6" spans="1:19" ht="39.6" x14ac:dyDescent="0.25">
      <c r="A6" s="366"/>
      <c r="B6" s="461" t="s">
        <v>435</v>
      </c>
      <c r="C6" s="461" t="s">
        <v>436</v>
      </c>
      <c r="D6" s="325" t="s">
        <v>434</v>
      </c>
      <c r="E6" s="461" t="s">
        <v>435</v>
      </c>
      <c r="F6" s="461" t="s">
        <v>436</v>
      </c>
      <c r="G6" s="325" t="s">
        <v>437</v>
      </c>
      <c r="H6" s="461" t="s">
        <v>435</v>
      </c>
      <c r="I6" s="461" t="s">
        <v>436</v>
      </c>
      <c r="J6" s="325" t="s">
        <v>438</v>
      </c>
      <c r="K6" s="461" t="s">
        <v>435</v>
      </c>
      <c r="L6" s="461" t="s">
        <v>436</v>
      </c>
      <c r="M6" s="325" t="s">
        <v>439</v>
      </c>
      <c r="N6" s="470" t="s">
        <v>126</v>
      </c>
      <c r="O6" s="325" t="s">
        <v>441</v>
      </c>
      <c r="P6" s="325" t="s">
        <v>442</v>
      </c>
      <c r="Q6" s="325" t="s">
        <v>424</v>
      </c>
    </row>
    <row r="7" spans="1:19" x14ac:dyDescent="0.25">
      <c r="A7" s="93">
        <v>2001</v>
      </c>
      <c r="B7" s="329">
        <v>1.4</v>
      </c>
      <c r="C7" s="329">
        <v>1</v>
      </c>
      <c r="D7" s="327">
        <v>2.4</v>
      </c>
      <c r="E7" s="329">
        <v>2.4</v>
      </c>
      <c r="F7" s="329">
        <v>0.6</v>
      </c>
      <c r="G7" s="327">
        <v>3</v>
      </c>
      <c r="H7" s="329">
        <v>1.8</v>
      </c>
      <c r="I7" s="329">
        <v>0.7</v>
      </c>
      <c r="J7" s="327">
        <v>2.4</v>
      </c>
      <c r="K7" s="329">
        <v>0.1</v>
      </c>
      <c r="L7" s="327" t="s">
        <v>123</v>
      </c>
      <c r="M7" s="327">
        <v>0.1</v>
      </c>
      <c r="N7" s="327">
        <v>0.8</v>
      </c>
      <c r="O7" s="327">
        <v>6.5</v>
      </c>
      <c r="P7" s="327">
        <v>2.2999999999999998</v>
      </c>
      <c r="Q7" s="327">
        <v>8.8000000000000007</v>
      </c>
      <c r="S7" s="327"/>
    </row>
    <row r="8" spans="1:19" x14ac:dyDescent="0.25">
      <c r="A8" s="93">
        <v>2002</v>
      </c>
      <c r="B8" s="329">
        <v>1.4</v>
      </c>
      <c r="C8" s="329">
        <v>1.1000000000000001</v>
      </c>
      <c r="D8" s="327">
        <v>2.5</v>
      </c>
      <c r="E8" s="329">
        <v>2.6</v>
      </c>
      <c r="F8" s="329">
        <v>0.8</v>
      </c>
      <c r="G8" s="327">
        <v>3.4</v>
      </c>
      <c r="H8" s="329">
        <v>1.9</v>
      </c>
      <c r="I8" s="329">
        <v>0.8</v>
      </c>
      <c r="J8" s="327">
        <v>2.7</v>
      </c>
      <c r="K8" s="329">
        <v>0.1</v>
      </c>
      <c r="L8" s="327" t="s">
        <v>123</v>
      </c>
      <c r="M8" s="327">
        <v>0.1</v>
      </c>
      <c r="N8" s="327">
        <v>0.8</v>
      </c>
      <c r="O8" s="327">
        <v>6.9</v>
      </c>
      <c r="P8" s="327">
        <v>2.6</v>
      </c>
      <c r="Q8" s="327">
        <v>9.5</v>
      </c>
      <c r="S8" s="327"/>
    </row>
    <row r="9" spans="1:19" x14ac:dyDescent="0.25">
      <c r="A9" s="93">
        <v>2003</v>
      </c>
      <c r="B9" s="329">
        <v>1.3</v>
      </c>
      <c r="C9" s="329">
        <v>1.3</v>
      </c>
      <c r="D9" s="327">
        <v>2.6</v>
      </c>
      <c r="E9" s="329">
        <v>2.7</v>
      </c>
      <c r="F9" s="329">
        <v>0.8</v>
      </c>
      <c r="G9" s="327">
        <v>3.5</v>
      </c>
      <c r="H9" s="329">
        <v>2</v>
      </c>
      <c r="I9" s="329">
        <v>1</v>
      </c>
      <c r="J9" s="327">
        <v>2.9</v>
      </c>
      <c r="K9" s="329">
        <v>0.1</v>
      </c>
      <c r="L9" s="327" t="s">
        <v>123</v>
      </c>
      <c r="M9" s="327">
        <v>0.1</v>
      </c>
      <c r="N9" s="327">
        <v>0.8</v>
      </c>
      <c r="O9" s="327">
        <v>6.9</v>
      </c>
      <c r="P9" s="327">
        <v>3.1</v>
      </c>
      <c r="Q9" s="327">
        <v>10</v>
      </c>
      <c r="S9" s="327"/>
    </row>
    <row r="10" spans="1:19" x14ac:dyDescent="0.25">
      <c r="A10" s="93">
        <v>2004</v>
      </c>
      <c r="B10" s="329">
        <v>1.1000000000000001</v>
      </c>
      <c r="C10" s="329">
        <v>1.8</v>
      </c>
      <c r="D10" s="327">
        <v>2.9</v>
      </c>
      <c r="E10" s="329">
        <v>2.7</v>
      </c>
      <c r="F10" s="329">
        <v>0.9</v>
      </c>
      <c r="G10" s="327">
        <v>3.6</v>
      </c>
      <c r="H10" s="329">
        <v>1.9</v>
      </c>
      <c r="I10" s="329">
        <v>1.3</v>
      </c>
      <c r="J10" s="327">
        <v>3.2</v>
      </c>
      <c r="K10" s="329">
        <v>0.1</v>
      </c>
      <c r="L10" s="327" t="s">
        <v>123</v>
      </c>
      <c r="M10" s="327">
        <v>0.1</v>
      </c>
      <c r="N10" s="327">
        <v>0.7</v>
      </c>
      <c r="O10" s="327">
        <v>6.5</v>
      </c>
      <c r="P10" s="327">
        <v>4</v>
      </c>
      <c r="Q10" s="327">
        <v>10.6</v>
      </c>
      <c r="S10" s="327"/>
    </row>
    <row r="11" spans="1:19" x14ac:dyDescent="0.25">
      <c r="A11" s="93">
        <v>2005</v>
      </c>
      <c r="B11" s="329">
        <v>1.1000000000000001</v>
      </c>
      <c r="C11" s="329">
        <v>1.8</v>
      </c>
      <c r="D11" s="327">
        <v>2.9</v>
      </c>
      <c r="E11" s="329">
        <v>2.7</v>
      </c>
      <c r="F11" s="329">
        <v>0.8</v>
      </c>
      <c r="G11" s="327">
        <v>3.5</v>
      </c>
      <c r="H11" s="329">
        <v>1.9</v>
      </c>
      <c r="I11" s="329">
        <v>1.2</v>
      </c>
      <c r="J11" s="327">
        <v>3.1</v>
      </c>
      <c r="K11" s="329">
        <v>0.1</v>
      </c>
      <c r="L11" s="327" t="s">
        <v>123</v>
      </c>
      <c r="M11" s="327">
        <v>0.1</v>
      </c>
      <c r="N11" s="327">
        <v>0.7</v>
      </c>
      <c r="O11" s="327">
        <v>6.5</v>
      </c>
      <c r="P11" s="327">
        <v>3.7</v>
      </c>
      <c r="Q11" s="327">
        <v>10.3</v>
      </c>
      <c r="S11" s="327"/>
    </row>
    <row r="12" spans="1:19" x14ac:dyDescent="0.25">
      <c r="A12" s="93">
        <v>2006</v>
      </c>
      <c r="B12" s="329">
        <v>1.1000000000000001</v>
      </c>
      <c r="C12" s="329">
        <v>1.6</v>
      </c>
      <c r="D12" s="327">
        <v>2.7</v>
      </c>
      <c r="E12" s="329">
        <v>2.9</v>
      </c>
      <c r="F12" s="329">
        <v>0.6</v>
      </c>
      <c r="G12" s="327">
        <v>3.5</v>
      </c>
      <c r="H12" s="329">
        <v>2</v>
      </c>
      <c r="I12" s="329">
        <v>1.1000000000000001</v>
      </c>
      <c r="J12" s="327">
        <v>3</v>
      </c>
      <c r="K12" s="329">
        <v>0.1</v>
      </c>
      <c r="L12" s="329">
        <v>0</v>
      </c>
      <c r="M12" s="327">
        <v>0.1</v>
      </c>
      <c r="N12" s="327">
        <v>0.7</v>
      </c>
      <c r="O12" s="327">
        <v>6.8</v>
      </c>
      <c r="P12" s="327">
        <v>3.3</v>
      </c>
      <c r="Q12" s="327">
        <v>10.1</v>
      </c>
      <c r="S12" s="327"/>
    </row>
    <row r="13" spans="1:19" x14ac:dyDescent="0.25">
      <c r="A13" s="93">
        <v>2007</v>
      </c>
      <c r="B13" s="329">
        <v>1.1000000000000001</v>
      </c>
      <c r="C13" s="329">
        <v>1.4</v>
      </c>
      <c r="D13" s="327">
        <v>2.5</v>
      </c>
      <c r="E13" s="329">
        <v>3</v>
      </c>
      <c r="F13" s="329">
        <v>0.6</v>
      </c>
      <c r="G13" s="327">
        <v>3.6</v>
      </c>
      <c r="H13" s="329">
        <v>2.1</v>
      </c>
      <c r="I13" s="329">
        <v>0.9</v>
      </c>
      <c r="J13" s="327">
        <v>3</v>
      </c>
      <c r="K13" s="329">
        <v>0.1</v>
      </c>
      <c r="L13" s="329">
        <v>0</v>
      </c>
      <c r="M13" s="327">
        <v>0.1</v>
      </c>
      <c r="N13" s="327">
        <v>0.7</v>
      </c>
      <c r="O13" s="327">
        <v>7</v>
      </c>
      <c r="P13" s="327">
        <v>2.9</v>
      </c>
      <c r="Q13" s="327">
        <v>9.9</v>
      </c>
      <c r="S13" s="327"/>
    </row>
    <row r="14" spans="1:19" x14ac:dyDescent="0.25">
      <c r="A14" s="93">
        <v>2008</v>
      </c>
      <c r="B14" s="329">
        <v>1.1000000000000001</v>
      </c>
      <c r="C14" s="329">
        <v>1.3</v>
      </c>
      <c r="D14" s="327">
        <v>2.5</v>
      </c>
      <c r="E14" s="329">
        <v>3.1</v>
      </c>
      <c r="F14" s="329">
        <v>0.6</v>
      </c>
      <c r="G14" s="327">
        <v>3.7</v>
      </c>
      <c r="H14" s="329">
        <v>2.1</v>
      </c>
      <c r="I14" s="329">
        <v>0.9</v>
      </c>
      <c r="J14" s="327">
        <v>2.9</v>
      </c>
      <c r="K14" s="329">
        <v>0.1</v>
      </c>
      <c r="L14" s="329">
        <v>0</v>
      </c>
      <c r="M14" s="327">
        <v>0.2</v>
      </c>
      <c r="N14" s="327">
        <v>0.6</v>
      </c>
      <c r="O14" s="327">
        <v>7</v>
      </c>
      <c r="P14" s="327">
        <v>2.8</v>
      </c>
      <c r="Q14" s="327">
        <v>9.8000000000000007</v>
      </c>
      <c r="S14" s="327"/>
    </row>
    <row r="15" spans="1:19" x14ac:dyDescent="0.25">
      <c r="A15" s="93">
        <v>2009</v>
      </c>
      <c r="B15" s="329">
        <v>1.1000000000000001</v>
      </c>
      <c r="C15" s="329">
        <v>1.1000000000000001</v>
      </c>
      <c r="D15" s="327">
        <v>2.2000000000000002</v>
      </c>
      <c r="E15" s="329">
        <v>3.3</v>
      </c>
      <c r="F15" s="329">
        <v>0.5</v>
      </c>
      <c r="G15" s="327">
        <v>3.8</v>
      </c>
      <c r="H15" s="329">
        <v>2.2000000000000002</v>
      </c>
      <c r="I15" s="329">
        <v>0.7</v>
      </c>
      <c r="J15" s="327">
        <v>2.8</v>
      </c>
      <c r="K15" s="329">
        <v>0.1</v>
      </c>
      <c r="L15" s="329">
        <v>0</v>
      </c>
      <c r="M15" s="327">
        <v>0.1</v>
      </c>
      <c r="N15" s="327">
        <v>0.6</v>
      </c>
      <c r="O15" s="327">
        <v>7.3</v>
      </c>
      <c r="P15" s="327">
        <v>2.2000000000000002</v>
      </c>
      <c r="Q15" s="327">
        <v>9.6</v>
      </c>
      <c r="S15" s="327"/>
    </row>
    <row r="16" spans="1:19" x14ac:dyDescent="0.25">
      <c r="A16" s="93">
        <v>2010</v>
      </c>
      <c r="B16" s="329">
        <v>1.1000000000000001</v>
      </c>
      <c r="C16" s="329">
        <v>1.1000000000000001</v>
      </c>
      <c r="D16" s="327">
        <v>2.2000000000000002</v>
      </c>
      <c r="E16" s="329">
        <v>3.4</v>
      </c>
      <c r="F16" s="329">
        <v>0.4</v>
      </c>
      <c r="G16" s="327">
        <v>3.8</v>
      </c>
      <c r="H16" s="329">
        <v>2.1</v>
      </c>
      <c r="I16" s="329">
        <v>0.5</v>
      </c>
      <c r="J16" s="327">
        <v>2.6</v>
      </c>
      <c r="K16" s="329">
        <v>0.1</v>
      </c>
      <c r="L16" s="329">
        <v>0</v>
      </c>
      <c r="M16" s="327">
        <v>0.1</v>
      </c>
      <c r="N16" s="327">
        <v>0.6</v>
      </c>
      <c r="O16" s="327">
        <v>7.3</v>
      </c>
      <c r="P16" s="327">
        <v>2.1</v>
      </c>
      <c r="Q16" s="327">
        <v>9.4</v>
      </c>
      <c r="S16" s="327"/>
    </row>
    <row r="17" spans="1:19" x14ac:dyDescent="0.25">
      <c r="A17" s="93">
        <v>2011</v>
      </c>
      <c r="B17" s="329">
        <v>1</v>
      </c>
      <c r="C17" s="329">
        <v>1</v>
      </c>
      <c r="D17" s="327">
        <v>2.1</v>
      </c>
      <c r="E17" s="329">
        <v>3.5</v>
      </c>
      <c r="F17" s="329">
        <v>0.5</v>
      </c>
      <c r="G17" s="327">
        <v>3.9</v>
      </c>
      <c r="H17" s="329">
        <v>2.1</v>
      </c>
      <c r="I17" s="329">
        <v>0.6</v>
      </c>
      <c r="J17" s="327">
        <v>2.7</v>
      </c>
      <c r="K17" s="329">
        <v>0.1</v>
      </c>
      <c r="L17" s="329">
        <v>0</v>
      </c>
      <c r="M17" s="327">
        <v>0.2</v>
      </c>
      <c r="N17" s="327">
        <v>0.6</v>
      </c>
      <c r="O17" s="327">
        <v>7.3</v>
      </c>
      <c r="P17" s="327">
        <v>2.2000000000000002</v>
      </c>
      <c r="Q17" s="327">
        <v>9.5</v>
      </c>
      <c r="S17" s="327"/>
    </row>
    <row r="18" spans="1:19" x14ac:dyDescent="0.25">
      <c r="A18" s="93">
        <v>2012</v>
      </c>
      <c r="B18" s="329">
        <v>1</v>
      </c>
      <c r="C18" s="329">
        <v>1</v>
      </c>
      <c r="D18" s="327">
        <v>2</v>
      </c>
      <c r="E18" s="329">
        <v>3.4</v>
      </c>
      <c r="F18" s="329">
        <v>0.4</v>
      </c>
      <c r="G18" s="327">
        <v>3.8</v>
      </c>
      <c r="H18" s="329">
        <v>2.1</v>
      </c>
      <c r="I18" s="329">
        <v>0.5</v>
      </c>
      <c r="J18" s="327">
        <v>2.6</v>
      </c>
      <c r="K18" s="329">
        <v>0.1</v>
      </c>
      <c r="L18" s="329">
        <v>0</v>
      </c>
      <c r="M18" s="327">
        <v>0.1</v>
      </c>
      <c r="N18" s="327">
        <v>0.5</v>
      </c>
      <c r="O18" s="327">
        <v>7.2</v>
      </c>
      <c r="P18" s="327">
        <v>1.9</v>
      </c>
      <c r="Q18" s="327">
        <v>9.1</v>
      </c>
      <c r="S18" s="327"/>
    </row>
    <row r="19" spans="1:19" x14ac:dyDescent="0.25">
      <c r="A19" s="565">
        <v>2013</v>
      </c>
      <c r="B19" s="329">
        <v>1.1000000000000001</v>
      </c>
      <c r="C19" s="330">
        <v>1.2</v>
      </c>
      <c r="D19" s="328">
        <v>2.2999999999999998</v>
      </c>
      <c r="E19" s="330">
        <v>3.5</v>
      </c>
      <c r="F19" s="330">
        <v>0.5</v>
      </c>
      <c r="G19" s="328">
        <v>4</v>
      </c>
      <c r="H19" s="329">
        <v>2.1</v>
      </c>
      <c r="I19" s="330">
        <v>0.7</v>
      </c>
      <c r="J19" s="328">
        <v>2.8</v>
      </c>
      <c r="K19" s="329">
        <v>0.1</v>
      </c>
      <c r="L19" s="329">
        <v>0</v>
      </c>
      <c r="M19" s="328">
        <v>0.2</v>
      </c>
      <c r="N19" s="327">
        <v>0.5</v>
      </c>
      <c r="O19" s="327">
        <v>7.3</v>
      </c>
      <c r="P19" s="328">
        <v>2.4</v>
      </c>
      <c r="Q19" s="328">
        <v>9.6999999999999993</v>
      </c>
      <c r="S19" s="327"/>
    </row>
    <row r="20" spans="1:19" x14ac:dyDescent="0.25">
      <c r="A20" s="93">
        <v>2014</v>
      </c>
      <c r="B20" s="329">
        <v>1</v>
      </c>
      <c r="C20" s="329">
        <v>1</v>
      </c>
      <c r="D20" s="327">
        <v>2</v>
      </c>
      <c r="E20" s="329">
        <v>3.5</v>
      </c>
      <c r="F20" s="329">
        <v>0.4</v>
      </c>
      <c r="G20" s="327">
        <v>3.9</v>
      </c>
      <c r="H20" s="329">
        <v>2.2000000000000002</v>
      </c>
      <c r="I20" s="329">
        <v>0.6</v>
      </c>
      <c r="J20" s="327">
        <v>2.8</v>
      </c>
      <c r="K20" s="329">
        <v>0.1</v>
      </c>
      <c r="L20" s="329">
        <v>0</v>
      </c>
      <c r="M20" s="327">
        <v>0.1</v>
      </c>
      <c r="N20" s="327">
        <v>0.5</v>
      </c>
      <c r="O20" s="327">
        <v>7.2</v>
      </c>
      <c r="P20" s="327">
        <v>2.1</v>
      </c>
      <c r="Q20" s="327">
        <v>9.3000000000000007</v>
      </c>
      <c r="S20" s="327"/>
    </row>
    <row r="21" spans="1:19" x14ac:dyDescent="0.25">
      <c r="A21" s="565">
        <v>2015</v>
      </c>
      <c r="B21" s="329">
        <v>1</v>
      </c>
      <c r="C21" s="329">
        <v>1</v>
      </c>
      <c r="D21" s="328">
        <v>2</v>
      </c>
      <c r="E21" s="330">
        <v>3.4</v>
      </c>
      <c r="F21" s="330">
        <v>0.3</v>
      </c>
      <c r="G21" s="328">
        <v>3.8</v>
      </c>
      <c r="H21" s="330">
        <v>2.2000000000000002</v>
      </c>
      <c r="I21" s="330">
        <v>0.6</v>
      </c>
      <c r="J21" s="328">
        <v>2.7</v>
      </c>
      <c r="K21" s="329">
        <v>0.1</v>
      </c>
      <c r="L21" s="329">
        <v>0</v>
      </c>
      <c r="M21" s="327">
        <v>0.1</v>
      </c>
      <c r="N21" s="328">
        <v>0.5</v>
      </c>
      <c r="O21" s="327">
        <v>7.2</v>
      </c>
      <c r="P21" s="328">
        <v>2</v>
      </c>
      <c r="Q21" s="328">
        <v>9.1999999999999993</v>
      </c>
      <c r="S21" s="327"/>
    </row>
    <row r="22" spans="1:19" ht="26.4" x14ac:dyDescent="0.25">
      <c r="A22" s="565" t="s">
        <v>500</v>
      </c>
      <c r="B22" s="465">
        <v>-0.28000000000000003</v>
      </c>
      <c r="C22" s="465">
        <v>0.01</v>
      </c>
      <c r="D22" s="466">
        <v>-0.16</v>
      </c>
      <c r="E22" s="465">
        <v>0.42</v>
      </c>
      <c r="F22" s="465">
        <v>-0.43</v>
      </c>
      <c r="G22" s="466">
        <v>0.25</v>
      </c>
      <c r="H22" s="465">
        <v>0.22</v>
      </c>
      <c r="I22" s="465">
        <v>-0.13</v>
      </c>
      <c r="J22" s="466">
        <v>0.12</v>
      </c>
      <c r="K22" s="465">
        <v>0.16</v>
      </c>
      <c r="L22" s="468" t="s">
        <v>123</v>
      </c>
      <c r="M22" s="468" t="s">
        <v>123</v>
      </c>
      <c r="N22" s="466">
        <v>-0.44</v>
      </c>
      <c r="O22" s="466">
        <v>0.1</v>
      </c>
      <c r="P22" s="466">
        <v>-0.13</v>
      </c>
      <c r="Q22" s="466">
        <v>0.04</v>
      </c>
    </row>
    <row r="23" spans="1:19" x14ac:dyDescent="0.25">
      <c r="A23" s="566" t="s">
        <v>501</v>
      </c>
      <c r="B23" s="326">
        <v>0.49</v>
      </c>
      <c r="C23" s="326">
        <v>0.51</v>
      </c>
      <c r="D23" s="460">
        <v>1</v>
      </c>
      <c r="E23" s="326">
        <v>0.91</v>
      </c>
      <c r="F23" s="326">
        <v>0.09</v>
      </c>
      <c r="G23" s="460">
        <v>1</v>
      </c>
      <c r="H23" s="326">
        <v>0.78</v>
      </c>
      <c r="I23" s="326">
        <v>0.22</v>
      </c>
      <c r="J23" s="460">
        <v>1</v>
      </c>
      <c r="K23" s="326">
        <v>0.72</v>
      </c>
      <c r="L23" s="326">
        <v>0.28000000000000003</v>
      </c>
      <c r="M23" s="460">
        <v>1</v>
      </c>
      <c r="N23" s="460">
        <v>1</v>
      </c>
      <c r="O23" s="460">
        <v>1</v>
      </c>
      <c r="P23" s="460">
        <v>1</v>
      </c>
      <c r="Q23" s="460">
        <v>1</v>
      </c>
    </row>
    <row r="25" spans="1:19" x14ac:dyDescent="0.25">
      <c r="A25" s="306" t="s">
        <v>502</v>
      </c>
    </row>
  </sheetData>
  <mergeCells count="6">
    <mergeCell ref="A3:Q3"/>
    <mergeCell ref="A4:Q4"/>
    <mergeCell ref="B5:D5"/>
    <mergeCell ref="E5:G5"/>
    <mergeCell ref="H5:J5"/>
    <mergeCell ref="K5:M5"/>
  </mergeCells>
  <hyperlinks>
    <hyperlink ref="E1" location="Tabellförteckning!A1" display="Tillbaka till innehållsföreckningen "/>
  </hyperlinks>
  <pageMargins left="0.75" right="0.75" top="1" bottom="1" header="0.5" footer="0.5"/>
  <pageSetup paperSize="9" scale="88"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7"/>
  <sheetViews>
    <sheetView zoomScaleNormal="100" workbookViewId="0">
      <pane ySplit="6" topLeftCell="A31" activePane="bottomLeft" state="frozen"/>
      <selection activeCell="J25" sqref="J25"/>
      <selection pane="bottomLeft" activeCell="J25" sqref="J25"/>
    </sheetView>
  </sheetViews>
  <sheetFormatPr defaultColWidth="8.88671875" defaultRowHeight="13.2" x14ac:dyDescent="0.25"/>
  <cols>
    <col min="1" max="1" width="6.6640625" style="121" customWidth="1"/>
    <col min="2" max="25" width="5.6640625" style="121" customWidth="1"/>
    <col min="26" max="16384" width="8.88671875" style="121"/>
  </cols>
  <sheetData>
    <row r="1" spans="1:25" ht="30" customHeight="1" x14ac:dyDescent="0.3">
      <c r="A1" s="1001"/>
      <c r="B1" s="979"/>
      <c r="F1" s="974" t="s">
        <v>397</v>
      </c>
      <c r="G1" s="975"/>
      <c r="H1" s="975"/>
      <c r="I1" s="979"/>
    </row>
    <row r="2" spans="1:25" ht="6" customHeight="1" x14ac:dyDescent="0.25">
      <c r="A2" s="1001"/>
      <c r="B2" s="979"/>
    </row>
    <row r="3" spans="1:25" s="218" customFormat="1" ht="30" customHeight="1" x14ac:dyDescent="0.3">
      <c r="A3" s="1002" t="s">
        <v>684</v>
      </c>
      <c r="B3" s="1003"/>
      <c r="C3" s="1003"/>
      <c r="D3" s="1003"/>
      <c r="E3" s="1003"/>
      <c r="F3" s="1003"/>
      <c r="G3" s="1003"/>
      <c r="H3" s="1003"/>
      <c r="I3" s="1003"/>
      <c r="J3" s="1003"/>
      <c r="K3" s="1003"/>
      <c r="L3" s="1003"/>
      <c r="M3" s="1003"/>
      <c r="N3" s="1003"/>
      <c r="O3" s="1003"/>
      <c r="P3" s="1003"/>
      <c r="Q3" s="1003"/>
      <c r="R3" s="1003"/>
      <c r="S3" s="1003"/>
      <c r="T3" s="1003"/>
      <c r="U3" s="1003"/>
      <c r="V3" s="1003"/>
      <c r="W3" s="1003"/>
      <c r="X3" s="1003"/>
      <c r="Y3" s="1003"/>
    </row>
    <row r="4" spans="1:25" ht="15" customHeight="1" x14ac:dyDescent="0.25">
      <c r="A4" s="219"/>
      <c r="B4" s="1000" t="s">
        <v>105</v>
      </c>
      <c r="C4" s="1000"/>
      <c r="D4" s="1000"/>
      <c r="E4" s="1000"/>
      <c r="F4" s="1000" t="s">
        <v>65</v>
      </c>
      <c r="G4" s="1000"/>
      <c r="H4" s="1000"/>
      <c r="I4" s="1000"/>
      <c r="J4" s="1000" t="s">
        <v>104</v>
      </c>
      <c r="K4" s="1000"/>
      <c r="L4" s="1000"/>
      <c r="M4" s="1000"/>
      <c r="N4" s="1000" t="s">
        <v>243</v>
      </c>
      <c r="O4" s="1000"/>
      <c r="P4" s="1000"/>
      <c r="Q4" s="1000"/>
      <c r="R4" s="1000" t="s">
        <v>77</v>
      </c>
      <c r="S4" s="1000"/>
      <c r="T4" s="1000"/>
      <c r="U4" s="1000"/>
      <c r="V4" s="1000" t="s">
        <v>126</v>
      </c>
      <c r="W4" s="1000"/>
      <c r="X4" s="1000"/>
      <c r="Y4" s="1000"/>
    </row>
    <row r="5" spans="1:25" ht="15" customHeight="1" x14ac:dyDescent="0.25">
      <c r="A5" s="121" t="s">
        <v>76</v>
      </c>
      <c r="B5" s="1000" t="s">
        <v>68</v>
      </c>
      <c r="C5" s="1000"/>
      <c r="D5" s="1000" t="s">
        <v>69</v>
      </c>
      <c r="E5" s="1000"/>
      <c r="F5" s="1000" t="s">
        <v>68</v>
      </c>
      <c r="G5" s="1000"/>
      <c r="H5" s="1000" t="s">
        <v>69</v>
      </c>
      <c r="I5" s="1000"/>
      <c r="J5" s="1000" t="s">
        <v>68</v>
      </c>
      <c r="K5" s="1000"/>
      <c r="L5" s="1000" t="s">
        <v>69</v>
      </c>
      <c r="M5" s="1000"/>
      <c r="N5" s="1000" t="s">
        <v>68</v>
      </c>
      <c r="O5" s="1000"/>
      <c r="P5" s="1000" t="s">
        <v>69</v>
      </c>
      <c r="Q5" s="1000"/>
      <c r="R5" s="1000" t="s">
        <v>68</v>
      </c>
      <c r="S5" s="1000"/>
      <c r="T5" s="1000" t="s">
        <v>69</v>
      </c>
      <c r="U5" s="1000"/>
      <c r="V5" s="1000" t="s">
        <v>68</v>
      </c>
      <c r="W5" s="1000"/>
      <c r="X5" s="1000" t="s">
        <v>69</v>
      </c>
      <c r="Y5" s="1000"/>
    </row>
    <row r="6" spans="1:25" ht="15" customHeight="1" x14ac:dyDescent="0.25">
      <c r="A6" s="309" t="s">
        <v>100</v>
      </c>
      <c r="B6" s="310" t="s">
        <v>101</v>
      </c>
      <c r="C6" s="310" t="s">
        <v>102</v>
      </c>
      <c r="D6" s="310" t="s">
        <v>101</v>
      </c>
      <c r="E6" s="310" t="s">
        <v>102</v>
      </c>
      <c r="F6" s="310" t="s">
        <v>101</v>
      </c>
      <c r="G6" s="310" t="s">
        <v>102</v>
      </c>
      <c r="H6" s="310" t="s">
        <v>101</v>
      </c>
      <c r="I6" s="310" t="s">
        <v>102</v>
      </c>
      <c r="J6" s="310" t="s">
        <v>101</v>
      </c>
      <c r="K6" s="310" t="s">
        <v>102</v>
      </c>
      <c r="L6" s="310" t="s">
        <v>101</v>
      </c>
      <c r="M6" s="310" t="s">
        <v>102</v>
      </c>
      <c r="N6" s="310" t="s">
        <v>101</v>
      </c>
      <c r="O6" s="310" t="s">
        <v>102</v>
      </c>
      <c r="P6" s="310" t="s">
        <v>101</v>
      </c>
      <c r="Q6" s="310" t="s">
        <v>102</v>
      </c>
      <c r="R6" s="310" t="s">
        <v>101</v>
      </c>
      <c r="S6" s="310" t="s">
        <v>102</v>
      </c>
      <c r="T6" s="310" t="s">
        <v>101</v>
      </c>
      <c r="U6" s="310" t="s">
        <v>102</v>
      </c>
      <c r="V6" s="310" t="s">
        <v>101</v>
      </c>
      <c r="W6" s="310" t="s">
        <v>102</v>
      </c>
      <c r="X6" s="310" t="s">
        <v>101</v>
      </c>
      <c r="Y6" s="310" t="s">
        <v>102</v>
      </c>
    </row>
    <row r="7" spans="1:25" ht="6" customHeight="1" x14ac:dyDescent="0.25">
      <c r="A7" s="34"/>
      <c r="B7" s="220"/>
      <c r="C7" s="220"/>
      <c r="D7" s="220"/>
      <c r="E7" s="220"/>
      <c r="F7" s="220"/>
      <c r="G7" s="220"/>
      <c r="H7" s="220"/>
      <c r="I7" s="220"/>
      <c r="J7" s="220"/>
      <c r="K7" s="220"/>
      <c r="L7" s="220"/>
      <c r="M7" s="220"/>
      <c r="N7" s="220"/>
      <c r="O7" s="220"/>
      <c r="P7" s="220"/>
      <c r="Q7" s="220"/>
      <c r="R7" s="220"/>
      <c r="S7" s="220"/>
      <c r="T7" s="220"/>
      <c r="U7" s="220"/>
      <c r="V7" s="220"/>
      <c r="W7" s="220"/>
      <c r="X7" s="220"/>
      <c r="Y7" s="220"/>
    </row>
    <row r="8" spans="1:25" x14ac:dyDescent="0.25">
      <c r="A8" s="93">
        <v>1977</v>
      </c>
      <c r="B8" s="221">
        <v>4</v>
      </c>
      <c r="C8" s="222" t="s">
        <v>123</v>
      </c>
      <c r="D8" s="221">
        <v>3.5</v>
      </c>
      <c r="E8" s="222" t="s">
        <v>123</v>
      </c>
      <c r="F8" s="222" t="s">
        <v>123</v>
      </c>
      <c r="G8" s="222" t="s">
        <v>123</v>
      </c>
      <c r="H8" s="222" t="s">
        <v>123</v>
      </c>
      <c r="I8" s="222" t="s">
        <v>123</v>
      </c>
      <c r="J8" s="222" t="s">
        <v>123</v>
      </c>
      <c r="K8" s="222" t="s">
        <v>123</v>
      </c>
      <c r="L8" s="222" t="s">
        <v>123</v>
      </c>
      <c r="M8" s="222" t="s">
        <v>123</v>
      </c>
      <c r="N8" s="223" t="s">
        <v>46</v>
      </c>
      <c r="O8" s="223" t="s">
        <v>46</v>
      </c>
      <c r="P8" s="223" t="s">
        <v>46</v>
      </c>
      <c r="Q8" s="223" t="s">
        <v>46</v>
      </c>
      <c r="R8" s="222" t="s">
        <v>123</v>
      </c>
      <c r="S8" s="222" t="s">
        <v>123</v>
      </c>
      <c r="T8" s="222" t="s">
        <v>123</v>
      </c>
      <c r="U8" s="222" t="s">
        <v>123</v>
      </c>
      <c r="V8" s="222" t="s">
        <v>123</v>
      </c>
      <c r="W8" s="222" t="s">
        <v>123</v>
      </c>
      <c r="X8" s="222" t="s">
        <v>123</v>
      </c>
      <c r="Y8" s="222" t="s">
        <v>123</v>
      </c>
    </row>
    <row r="9" spans="1:25" x14ac:dyDescent="0.25">
      <c r="A9" s="93">
        <v>1978</v>
      </c>
      <c r="B9" s="221">
        <v>3.7</v>
      </c>
      <c r="C9" s="222" t="s">
        <v>123</v>
      </c>
      <c r="D9" s="221">
        <v>2.9000000000000004</v>
      </c>
      <c r="E9" s="222" t="s">
        <v>123</v>
      </c>
      <c r="F9" s="222" t="s">
        <v>123</v>
      </c>
      <c r="G9" s="222" t="s">
        <v>123</v>
      </c>
      <c r="H9" s="222" t="s">
        <v>123</v>
      </c>
      <c r="I9" s="222" t="s">
        <v>123</v>
      </c>
      <c r="J9" s="222" t="s">
        <v>123</v>
      </c>
      <c r="K9" s="222" t="s">
        <v>123</v>
      </c>
      <c r="L9" s="222" t="s">
        <v>123</v>
      </c>
      <c r="M9" s="222" t="s">
        <v>123</v>
      </c>
      <c r="N9" s="223" t="s">
        <v>46</v>
      </c>
      <c r="O9" s="223" t="s">
        <v>46</v>
      </c>
      <c r="P9" s="223" t="s">
        <v>46</v>
      </c>
      <c r="Q9" s="223" t="s">
        <v>46</v>
      </c>
      <c r="R9" s="222" t="s">
        <v>123</v>
      </c>
      <c r="S9" s="222" t="s">
        <v>123</v>
      </c>
      <c r="T9" s="222" t="s">
        <v>123</v>
      </c>
      <c r="U9" s="222" t="s">
        <v>123</v>
      </c>
      <c r="V9" s="222" t="s">
        <v>123</v>
      </c>
      <c r="W9" s="222" t="s">
        <v>123</v>
      </c>
      <c r="X9" s="222" t="s">
        <v>123</v>
      </c>
      <c r="Y9" s="222" t="s">
        <v>123</v>
      </c>
    </row>
    <row r="10" spans="1:25" x14ac:dyDescent="0.25">
      <c r="A10" s="93">
        <v>1979</v>
      </c>
      <c r="B10" s="221">
        <v>3.3000000000000003</v>
      </c>
      <c r="C10" s="222" t="s">
        <v>123</v>
      </c>
      <c r="D10" s="221">
        <v>2.7</v>
      </c>
      <c r="E10" s="222" t="s">
        <v>123</v>
      </c>
      <c r="F10" s="222" t="s">
        <v>123</v>
      </c>
      <c r="G10" s="222" t="s">
        <v>123</v>
      </c>
      <c r="H10" s="222" t="s">
        <v>123</v>
      </c>
      <c r="I10" s="222" t="s">
        <v>123</v>
      </c>
      <c r="J10" s="222" t="s">
        <v>123</v>
      </c>
      <c r="K10" s="222" t="s">
        <v>123</v>
      </c>
      <c r="L10" s="222" t="s">
        <v>123</v>
      </c>
      <c r="M10" s="222" t="s">
        <v>123</v>
      </c>
      <c r="N10" s="223" t="s">
        <v>46</v>
      </c>
      <c r="O10" s="223" t="s">
        <v>46</v>
      </c>
      <c r="P10" s="223" t="s">
        <v>46</v>
      </c>
      <c r="Q10" s="223" t="s">
        <v>46</v>
      </c>
      <c r="R10" s="222" t="s">
        <v>123</v>
      </c>
      <c r="S10" s="222" t="s">
        <v>123</v>
      </c>
      <c r="T10" s="222" t="s">
        <v>123</v>
      </c>
      <c r="U10" s="222" t="s">
        <v>123</v>
      </c>
      <c r="V10" s="222" t="s">
        <v>123</v>
      </c>
      <c r="W10" s="222" t="s">
        <v>123</v>
      </c>
      <c r="X10" s="222" t="s">
        <v>123</v>
      </c>
      <c r="Y10" s="222" t="s">
        <v>123</v>
      </c>
    </row>
    <row r="11" spans="1:25" x14ac:dyDescent="0.25">
      <c r="A11" s="93">
        <v>1980</v>
      </c>
      <c r="B11" s="221">
        <v>2.7</v>
      </c>
      <c r="C11" s="222" t="s">
        <v>123</v>
      </c>
      <c r="D11" s="221">
        <v>2.1</v>
      </c>
      <c r="E11" s="222" t="s">
        <v>123</v>
      </c>
      <c r="F11" s="222" t="s">
        <v>123</v>
      </c>
      <c r="G11" s="222" t="s">
        <v>123</v>
      </c>
      <c r="H11" s="222" t="s">
        <v>123</v>
      </c>
      <c r="I11" s="222" t="s">
        <v>123</v>
      </c>
      <c r="J11" s="222" t="s">
        <v>123</v>
      </c>
      <c r="K11" s="222" t="s">
        <v>123</v>
      </c>
      <c r="L11" s="222" t="s">
        <v>123</v>
      </c>
      <c r="M11" s="222" t="s">
        <v>123</v>
      </c>
      <c r="N11" s="223" t="s">
        <v>46</v>
      </c>
      <c r="O11" s="223" t="s">
        <v>46</v>
      </c>
      <c r="P11" s="223" t="s">
        <v>46</v>
      </c>
      <c r="Q11" s="223" t="s">
        <v>46</v>
      </c>
      <c r="R11" s="222" t="s">
        <v>123</v>
      </c>
      <c r="S11" s="222" t="s">
        <v>123</v>
      </c>
      <c r="T11" s="222" t="s">
        <v>123</v>
      </c>
      <c r="U11" s="222" t="s">
        <v>123</v>
      </c>
      <c r="V11" s="222" t="s">
        <v>123</v>
      </c>
      <c r="W11" s="222" t="s">
        <v>123</v>
      </c>
      <c r="X11" s="222" t="s">
        <v>123</v>
      </c>
      <c r="Y11" s="222" t="s">
        <v>123</v>
      </c>
    </row>
    <row r="12" spans="1:25" x14ac:dyDescent="0.25">
      <c r="A12" s="93">
        <v>1981</v>
      </c>
      <c r="B12" s="221">
        <v>2.3000000000000003</v>
      </c>
      <c r="C12" s="222" t="s">
        <v>123</v>
      </c>
      <c r="D12" s="221">
        <v>1.6</v>
      </c>
      <c r="E12" s="222" t="s">
        <v>123</v>
      </c>
      <c r="F12" s="222" t="s">
        <v>123</v>
      </c>
      <c r="G12" s="222" t="s">
        <v>123</v>
      </c>
      <c r="H12" s="222" t="s">
        <v>123</v>
      </c>
      <c r="I12" s="222" t="s">
        <v>123</v>
      </c>
      <c r="J12" s="222" t="s">
        <v>123</v>
      </c>
      <c r="K12" s="222" t="s">
        <v>123</v>
      </c>
      <c r="L12" s="222" t="s">
        <v>123</v>
      </c>
      <c r="M12" s="222" t="s">
        <v>123</v>
      </c>
      <c r="N12" s="223" t="s">
        <v>46</v>
      </c>
      <c r="O12" s="223" t="s">
        <v>46</v>
      </c>
      <c r="P12" s="223" t="s">
        <v>46</v>
      </c>
      <c r="Q12" s="223" t="s">
        <v>46</v>
      </c>
      <c r="R12" s="222" t="s">
        <v>123</v>
      </c>
      <c r="S12" s="222" t="s">
        <v>123</v>
      </c>
      <c r="T12" s="222" t="s">
        <v>123</v>
      </c>
      <c r="U12" s="222" t="s">
        <v>123</v>
      </c>
      <c r="V12" s="222" t="s">
        <v>123</v>
      </c>
      <c r="W12" s="222" t="s">
        <v>123</v>
      </c>
      <c r="X12" s="222" t="s">
        <v>123</v>
      </c>
      <c r="Y12" s="222" t="s">
        <v>123</v>
      </c>
    </row>
    <row r="13" spans="1:25" x14ac:dyDescent="0.25">
      <c r="A13" s="93">
        <v>1982</v>
      </c>
      <c r="B13" s="221">
        <v>2.5</v>
      </c>
      <c r="C13" s="222" t="s">
        <v>123</v>
      </c>
      <c r="D13" s="221">
        <v>1.6</v>
      </c>
      <c r="E13" s="222" t="s">
        <v>123</v>
      </c>
      <c r="F13" s="222" t="s">
        <v>123</v>
      </c>
      <c r="G13" s="222" t="s">
        <v>123</v>
      </c>
      <c r="H13" s="222" t="s">
        <v>123</v>
      </c>
      <c r="I13" s="222" t="s">
        <v>123</v>
      </c>
      <c r="J13" s="222" t="s">
        <v>123</v>
      </c>
      <c r="K13" s="222" t="s">
        <v>123</v>
      </c>
      <c r="L13" s="222" t="s">
        <v>123</v>
      </c>
      <c r="M13" s="222" t="s">
        <v>123</v>
      </c>
      <c r="N13" s="223" t="s">
        <v>46</v>
      </c>
      <c r="O13" s="223" t="s">
        <v>46</v>
      </c>
      <c r="P13" s="223" t="s">
        <v>46</v>
      </c>
      <c r="Q13" s="223" t="s">
        <v>46</v>
      </c>
      <c r="R13" s="222" t="s">
        <v>123</v>
      </c>
      <c r="S13" s="222" t="s">
        <v>123</v>
      </c>
      <c r="T13" s="222" t="s">
        <v>123</v>
      </c>
      <c r="U13" s="222" t="s">
        <v>123</v>
      </c>
      <c r="V13" s="222" t="s">
        <v>123</v>
      </c>
      <c r="W13" s="222" t="s">
        <v>123</v>
      </c>
      <c r="X13" s="222" t="s">
        <v>123</v>
      </c>
      <c r="Y13" s="222" t="s">
        <v>123</v>
      </c>
    </row>
    <row r="14" spans="1:25" x14ac:dyDescent="0.25">
      <c r="A14" s="93">
        <v>1983</v>
      </c>
      <c r="B14" s="222" t="s">
        <v>123</v>
      </c>
      <c r="C14" s="222" t="s">
        <v>123</v>
      </c>
      <c r="D14" s="222" t="s">
        <v>123</v>
      </c>
      <c r="E14" s="222" t="s">
        <v>123</v>
      </c>
      <c r="F14" s="222" t="s">
        <v>123</v>
      </c>
      <c r="G14" s="222" t="s">
        <v>123</v>
      </c>
      <c r="H14" s="222" t="s">
        <v>123</v>
      </c>
      <c r="I14" s="222" t="s">
        <v>123</v>
      </c>
      <c r="J14" s="222" t="s">
        <v>123</v>
      </c>
      <c r="K14" s="222" t="s">
        <v>123</v>
      </c>
      <c r="L14" s="222" t="s">
        <v>123</v>
      </c>
      <c r="M14" s="222" t="s">
        <v>123</v>
      </c>
      <c r="N14" s="223" t="s">
        <v>46</v>
      </c>
      <c r="O14" s="223" t="s">
        <v>46</v>
      </c>
      <c r="P14" s="223" t="s">
        <v>46</v>
      </c>
      <c r="Q14" s="223" t="s">
        <v>46</v>
      </c>
      <c r="R14" s="222" t="s">
        <v>123</v>
      </c>
      <c r="S14" s="222" t="s">
        <v>123</v>
      </c>
      <c r="T14" s="222" t="s">
        <v>123</v>
      </c>
      <c r="U14" s="222" t="s">
        <v>123</v>
      </c>
      <c r="V14" s="222" t="s">
        <v>123</v>
      </c>
      <c r="W14" s="222" t="s">
        <v>123</v>
      </c>
      <c r="X14" s="222" t="s">
        <v>123</v>
      </c>
      <c r="Y14" s="222" t="s">
        <v>123</v>
      </c>
    </row>
    <row r="15" spans="1:25" x14ac:dyDescent="0.25">
      <c r="A15" s="93">
        <v>1984</v>
      </c>
      <c r="B15" s="222" t="s">
        <v>123</v>
      </c>
      <c r="C15" s="222" t="s">
        <v>123</v>
      </c>
      <c r="D15" s="222" t="s">
        <v>123</v>
      </c>
      <c r="E15" s="222" t="s">
        <v>123</v>
      </c>
      <c r="F15" s="222" t="s">
        <v>123</v>
      </c>
      <c r="G15" s="222" t="s">
        <v>123</v>
      </c>
      <c r="H15" s="222" t="s">
        <v>123</v>
      </c>
      <c r="I15" s="222" t="s">
        <v>123</v>
      </c>
      <c r="J15" s="222" t="s">
        <v>123</v>
      </c>
      <c r="K15" s="222" t="s">
        <v>123</v>
      </c>
      <c r="L15" s="222" t="s">
        <v>123</v>
      </c>
      <c r="M15" s="222" t="s">
        <v>123</v>
      </c>
      <c r="N15" s="223" t="s">
        <v>46</v>
      </c>
      <c r="O15" s="223" t="s">
        <v>46</v>
      </c>
      <c r="P15" s="223" t="s">
        <v>46</v>
      </c>
      <c r="Q15" s="223" t="s">
        <v>46</v>
      </c>
      <c r="R15" s="222" t="s">
        <v>123</v>
      </c>
      <c r="S15" s="222" t="s">
        <v>123</v>
      </c>
      <c r="T15" s="222" t="s">
        <v>123</v>
      </c>
      <c r="U15" s="222" t="s">
        <v>123</v>
      </c>
      <c r="V15" s="222" t="s">
        <v>123</v>
      </c>
      <c r="W15" s="222" t="s">
        <v>123</v>
      </c>
      <c r="X15" s="222" t="s">
        <v>123</v>
      </c>
      <c r="Y15" s="222" t="s">
        <v>123</v>
      </c>
    </row>
    <row r="16" spans="1:25" x14ac:dyDescent="0.25">
      <c r="A16" s="93">
        <v>1985</v>
      </c>
      <c r="B16" s="222" t="s">
        <v>123</v>
      </c>
      <c r="C16" s="222" t="s">
        <v>123</v>
      </c>
      <c r="D16" s="222" t="s">
        <v>123</v>
      </c>
      <c r="E16" s="222" t="s">
        <v>123</v>
      </c>
      <c r="F16" s="222" t="s">
        <v>123</v>
      </c>
      <c r="G16" s="222" t="s">
        <v>123</v>
      </c>
      <c r="H16" s="222" t="s">
        <v>123</v>
      </c>
      <c r="I16" s="222" t="s">
        <v>123</v>
      </c>
      <c r="J16" s="222" t="s">
        <v>123</v>
      </c>
      <c r="K16" s="222" t="s">
        <v>123</v>
      </c>
      <c r="L16" s="222" t="s">
        <v>123</v>
      </c>
      <c r="M16" s="222" t="s">
        <v>123</v>
      </c>
      <c r="N16" s="223" t="s">
        <v>46</v>
      </c>
      <c r="O16" s="223" t="s">
        <v>46</v>
      </c>
      <c r="P16" s="223" t="s">
        <v>46</v>
      </c>
      <c r="Q16" s="223" t="s">
        <v>46</v>
      </c>
      <c r="R16" s="222" t="s">
        <v>123</v>
      </c>
      <c r="S16" s="222" t="s">
        <v>123</v>
      </c>
      <c r="T16" s="222" t="s">
        <v>123</v>
      </c>
      <c r="U16" s="222" t="s">
        <v>123</v>
      </c>
      <c r="V16" s="222" t="s">
        <v>123</v>
      </c>
      <c r="W16" s="222" t="s">
        <v>123</v>
      </c>
      <c r="X16" s="222" t="s">
        <v>123</v>
      </c>
      <c r="Y16" s="222" t="s">
        <v>123</v>
      </c>
    </row>
    <row r="17" spans="1:25" x14ac:dyDescent="0.25">
      <c r="A17" s="93">
        <v>1986</v>
      </c>
      <c r="B17" s="221">
        <v>2.3000000000000003</v>
      </c>
      <c r="C17" s="222" t="s">
        <v>123</v>
      </c>
      <c r="D17" s="221">
        <v>1.3</v>
      </c>
      <c r="E17" s="222" t="s">
        <v>123</v>
      </c>
      <c r="F17" s="222" t="s">
        <v>123</v>
      </c>
      <c r="G17" s="222" t="s">
        <v>123</v>
      </c>
      <c r="H17" s="222" t="s">
        <v>123</v>
      </c>
      <c r="I17" s="222" t="s">
        <v>123</v>
      </c>
      <c r="J17" s="222" t="s">
        <v>123</v>
      </c>
      <c r="K17" s="222" t="s">
        <v>123</v>
      </c>
      <c r="L17" s="222" t="s">
        <v>123</v>
      </c>
      <c r="M17" s="222" t="s">
        <v>123</v>
      </c>
      <c r="N17" s="223" t="s">
        <v>46</v>
      </c>
      <c r="O17" s="223" t="s">
        <v>46</v>
      </c>
      <c r="P17" s="223" t="s">
        <v>46</v>
      </c>
      <c r="Q17" s="223" t="s">
        <v>46</v>
      </c>
      <c r="R17" s="222" t="s">
        <v>123</v>
      </c>
      <c r="S17" s="222" t="s">
        <v>123</v>
      </c>
      <c r="T17" s="222" t="s">
        <v>123</v>
      </c>
      <c r="U17" s="222" t="s">
        <v>123</v>
      </c>
      <c r="V17" s="222" t="s">
        <v>123</v>
      </c>
      <c r="W17" s="222" t="s">
        <v>123</v>
      </c>
      <c r="X17" s="222" t="s">
        <v>123</v>
      </c>
      <c r="Y17" s="222" t="s">
        <v>123</v>
      </c>
    </row>
    <row r="18" spans="1:25" x14ac:dyDescent="0.25">
      <c r="A18" s="93">
        <v>1987</v>
      </c>
      <c r="B18" s="221">
        <v>2.3000000000000003</v>
      </c>
      <c r="C18" s="222" t="s">
        <v>123</v>
      </c>
      <c r="D18" s="221">
        <v>1.4000000000000001</v>
      </c>
      <c r="E18" s="222" t="s">
        <v>123</v>
      </c>
      <c r="F18" s="222" t="s">
        <v>123</v>
      </c>
      <c r="G18" s="222" t="s">
        <v>123</v>
      </c>
      <c r="H18" s="222" t="s">
        <v>123</v>
      </c>
      <c r="I18" s="222" t="s">
        <v>123</v>
      </c>
      <c r="J18" s="222" t="s">
        <v>123</v>
      </c>
      <c r="K18" s="222" t="s">
        <v>123</v>
      </c>
      <c r="L18" s="222" t="s">
        <v>123</v>
      </c>
      <c r="M18" s="222" t="s">
        <v>123</v>
      </c>
      <c r="N18" s="223" t="s">
        <v>46</v>
      </c>
      <c r="O18" s="223" t="s">
        <v>46</v>
      </c>
      <c r="P18" s="223" t="s">
        <v>46</v>
      </c>
      <c r="Q18" s="223" t="s">
        <v>46</v>
      </c>
      <c r="R18" s="222" t="s">
        <v>123</v>
      </c>
      <c r="S18" s="222" t="s">
        <v>123</v>
      </c>
      <c r="T18" s="222" t="s">
        <v>123</v>
      </c>
      <c r="U18" s="222" t="s">
        <v>123</v>
      </c>
      <c r="V18" s="222" t="s">
        <v>123</v>
      </c>
      <c r="W18" s="222" t="s">
        <v>123</v>
      </c>
      <c r="X18" s="222" t="s">
        <v>123</v>
      </c>
      <c r="Y18" s="222" t="s">
        <v>123</v>
      </c>
    </row>
    <row r="19" spans="1:25" x14ac:dyDescent="0.25">
      <c r="A19" s="93">
        <v>1988</v>
      </c>
      <c r="B19" s="221">
        <v>2.2000000000000002</v>
      </c>
      <c r="C19" s="222" t="s">
        <v>123</v>
      </c>
      <c r="D19" s="221">
        <v>1.4000000000000001</v>
      </c>
      <c r="E19" s="222" t="s">
        <v>123</v>
      </c>
      <c r="F19" s="222" t="s">
        <v>123</v>
      </c>
      <c r="G19" s="222" t="s">
        <v>123</v>
      </c>
      <c r="H19" s="222" t="s">
        <v>123</v>
      </c>
      <c r="I19" s="222" t="s">
        <v>123</v>
      </c>
      <c r="J19" s="222" t="s">
        <v>123</v>
      </c>
      <c r="K19" s="222" t="s">
        <v>123</v>
      </c>
      <c r="L19" s="222" t="s">
        <v>123</v>
      </c>
      <c r="M19" s="222" t="s">
        <v>123</v>
      </c>
      <c r="N19" s="223" t="s">
        <v>46</v>
      </c>
      <c r="O19" s="223" t="s">
        <v>46</v>
      </c>
      <c r="P19" s="223" t="s">
        <v>46</v>
      </c>
      <c r="Q19" s="223" t="s">
        <v>46</v>
      </c>
      <c r="R19" s="222" t="s">
        <v>123</v>
      </c>
      <c r="S19" s="222" t="s">
        <v>123</v>
      </c>
      <c r="T19" s="222" t="s">
        <v>123</v>
      </c>
      <c r="U19" s="222" t="s">
        <v>123</v>
      </c>
      <c r="V19" s="222" t="s">
        <v>123</v>
      </c>
      <c r="W19" s="222" t="s">
        <v>123</v>
      </c>
      <c r="X19" s="222" t="s">
        <v>123</v>
      </c>
      <c r="Y19" s="222" t="s">
        <v>123</v>
      </c>
    </row>
    <row r="20" spans="1:25" x14ac:dyDescent="0.25">
      <c r="A20" s="121" t="s">
        <v>244</v>
      </c>
      <c r="B20" s="221">
        <v>2.3000000000000003</v>
      </c>
      <c r="C20" s="222" t="s">
        <v>123</v>
      </c>
      <c r="D20" s="221">
        <v>1.4000000000000001</v>
      </c>
      <c r="E20" s="222" t="s">
        <v>123</v>
      </c>
      <c r="F20" s="222" t="s">
        <v>123</v>
      </c>
      <c r="G20" s="222" t="s">
        <v>123</v>
      </c>
      <c r="H20" s="222" t="s">
        <v>123</v>
      </c>
      <c r="I20" s="222" t="s">
        <v>123</v>
      </c>
      <c r="J20" s="222" t="s">
        <v>123</v>
      </c>
      <c r="K20" s="222" t="s">
        <v>123</v>
      </c>
      <c r="L20" s="222" t="s">
        <v>123</v>
      </c>
      <c r="M20" s="222" t="s">
        <v>123</v>
      </c>
      <c r="N20" s="223" t="s">
        <v>46</v>
      </c>
      <c r="O20" s="223" t="s">
        <v>46</v>
      </c>
      <c r="P20" s="223" t="s">
        <v>46</v>
      </c>
      <c r="Q20" s="223" t="s">
        <v>46</v>
      </c>
      <c r="R20" s="222" t="s">
        <v>123</v>
      </c>
      <c r="S20" s="222" t="s">
        <v>123</v>
      </c>
      <c r="T20" s="222" t="s">
        <v>123</v>
      </c>
      <c r="U20" s="222" t="s">
        <v>123</v>
      </c>
      <c r="V20" s="222" t="s">
        <v>123</v>
      </c>
      <c r="W20" s="222" t="s">
        <v>123</v>
      </c>
      <c r="X20" s="222" t="s">
        <v>123</v>
      </c>
      <c r="Y20" s="222" t="s">
        <v>123</v>
      </c>
    </row>
    <row r="21" spans="1:25" x14ac:dyDescent="0.25">
      <c r="A21" s="93" t="s">
        <v>245</v>
      </c>
      <c r="B21" s="224">
        <v>2.8363968190668629</v>
      </c>
      <c r="C21" s="225">
        <v>100</v>
      </c>
      <c r="D21" s="226">
        <v>1.4824357694585644</v>
      </c>
      <c r="E21" s="220">
        <v>100</v>
      </c>
      <c r="F21" s="226">
        <v>0.89876511178120988</v>
      </c>
      <c r="G21" s="227">
        <v>31.686860799572177</v>
      </c>
      <c r="H21" s="226">
        <v>0.54336541827046381</v>
      </c>
      <c r="I21" s="227">
        <v>36.653555551274856</v>
      </c>
      <c r="J21" s="226">
        <v>0.1851845899923078</v>
      </c>
      <c r="K21" s="227">
        <v>6.5288674965173277</v>
      </c>
      <c r="L21" s="226">
        <v>0.19516734566736293</v>
      </c>
      <c r="M21" s="227">
        <v>13.165315468517374</v>
      </c>
      <c r="N21" s="223" t="s">
        <v>46</v>
      </c>
      <c r="O21" s="223" t="s">
        <v>46</v>
      </c>
      <c r="P21" s="223" t="s">
        <v>46</v>
      </c>
      <c r="Q21" s="223" t="s">
        <v>46</v>
      </c>
      <c r="R21" s="226">
        <v>0.85551545298561715</v>
      </c>
      <c r="S21" s="227">
        <v>30.162050924421447</v>
      </c>
      <c r="T21" s="226">
        <v>0.40337470432696132</v>
      </c>
      <c r="U21" s="227">
        <v>27.210265202538075</v>
      </c>
      <c r="V21" s="226">
        <v>0.90366993326340894</v>
      </c>
      <c r="W21" s="227">
        <v>31.859785174935585</v>
      </c>
      <c r="X21" s="226">
        <v>0.34575249522861812</v>
      </c>
      <c r="Y21" s="227">
        <v>23.323269874613093</v>
      </c>
    </row>
    <row r="22" spans="1:25" x14ac:dyDescent="0.25">
      <c r="A22" s="93">
        <v>1990</v>
      </c>
      <c r="B22" s="224">
        <v>3.039507991190245</v>
      </c>
      <c r="C22" s="225">
        <v>100</v>
      </c>
      <c r="D22" s="226">
        <v>1.8552331674821023</v>
      </c>
      <c r="E22" s="220">
        <v>100</v>
      </c>
      <c r="F22" s="226">
        <v>1.011706989692243</v>
      </c>
      <c r="G22" s="227">
        <v>33.285222234144129</v>
      </c>
      <c r="H22" s="226">
        <v>0.7107629970689785</v>
      </c>
      <c r="I22" s="227">
        <v>38.311248932317035</v>
      </c>
      <c r="J22" s="226">
        <v>0.17960955192325384</v>
      </c>
      <c r="K22" s="227">
        <v>5.9091653137230384</v>
      </c>
      <c r="L22" s="226">
        <v>0.24436919001823959</v>
      </c>
      <c r="M22" s="227">
        <v>13.171885577589915</v>
      </c>
      <c r="N22" s="223" t="s">
        <v>46</v>
      </c>
      <c r="O22" s="223" t="s">
        <v>46</v>
      </c>
      <c r="P22" s="223" t="s">
        <v>46</v>
      </c>
      <c r="Q22" s="223" t="s">
        <v>46</v>
      </c>
      <c r="R22" s="226">
        <v>0.91570569841056138</v>
      </c>
      <c r="S22" s="227">
        <v>30.12677384184073</v>
      </c>
      <c r="T22" s="226">
        <v>0.51350461907435696</v>
      </c>
      <c r="U22" s="227">
        <v>27.678710583386053</v>
      </c>
      <c r="V22" s="226">
        <v>0.94050956171959132</v>
      </c>
      <c r="W22" s="227">
        <v>30.942822471451898</v>
      </c>
      <c r="X22" s="226">
        <v>0.38943589074563778</v>
      </c>
      <c r="Y22" s="227">
        <v>20.99121003071409</v>
      </c>
    </row>
    <row r="23" spans="1:25" x14ac:dyDescent="0.25">
      <c r="A23" s="93">
        <v>1991</v>
      </c>
      <c r="B23" s="224">
        <v>3.3195039881882429</v>
      </c>
      <c r="C23" s="225">
        <v>100</v>
      </c>
      <c r="D23" s="226">
        <v>1.6953842234198586</v>
      </c>
      <c r="E23" s="220">
        <v>100</v>
      </c>
      <c r="F23" s="226">
        <v>1.1663353950781983</v>
      </c>
      <c r="G23" s="227">
        <v>35.135833522970827</v>
      </c>
      <c r="H23" s="226">
        <v>0.6713568423770131</v>
      </c>
      <c r="I23" s="227">
        <v>39.599096954127603</v>
      </c>
      <c r="J23" s="226">
        <v>0.20841524392606267</v>
      </c>
      <c r="K23" s="227">
        <v>6.2785056040801424</v>
      </c>
      <c r="L23" s="226">
        <v>0.21829016808924781</v>
      </c>
      <c r="M23" s="227">
        <v>12.875557355896703</v>
      </c>
      <c r="N23" s="223" t="s">
        <v>46</v>
      </c>
      <c r="O23" s="223" t="s">
        <v>46</v>
      </c>
      <c r="P23" s="223" t="s">
        <v>46</v>
      </c>
      <c r="Q23" s="223" t="s">
        <v>46</v>
      </c>
      <c r="R23" s="226">
        <v>0.94669224510610661</v>
      </c>
      <c r="S23" s="227">
        <v>28.519087444229978</v>
      </c>
      <c r="T23" s="226">
        <v>0.44493786418157383</v>
      </c>
      <c r="U23" s="227">
        <v>26.244072466597789</v>
      </c>
      <c r="V23" s="226">
        <v>1.0199664258455936</v>
      </c>
      <c r="W23" s="227">
        <v>30.726470866579152</v>
      </c>
      <c r="X23" s="226">
        <v>0.37287645672646763</v>
      </c>
      <c r="Y23" s="227">
        <v>21.993625490646409</v>
      </c>
    </row>
    <row r="24" spans="1:25" x14ac:dyDescent="0.25">
      <c r="A24" s="93">
        <v>1992</v>
      </c>
      <c r="B24" s="224">
        <v>3.3685179329325683</v>
      </c>
      <c r="C24" s="225">
        <v>100</v>
      </c>
      <c r="D24" s="226">
        <v>1.6295383933385199</v>
      </c>
      <c r="E24" s="220">
        <v>100</v>
      </c>
      <c r="F24" s="226">
        <v>1.1897672804371331</v>
      </c>
      <c r="G24" s="227">
        <v>35.320200281710953</v>
      </c>
      <c r="H24" s="226">
        <v>0.72143630105292123</v>
      </c>
      <c r="I24" s="227">
        <v>44.272433469632908</v>
      </c>
      <c r="J24" s="226">
        <v>0.19925354797207148</v>
      </c>
      <c r="K24" s="227">
        <v>5.9151695772213122</v>
      </c>
      <c r="L24" s="226">
        <v>0.18514741784865393</v>
      </c>
      <c r="M24" s="227">
        <v>11.361954931870786</v>
      </c>
      <c r="N24" s="223" t="s">
        <v>46</v>
      </c>
      <c r="O24" s="223" t="s">
        <v>46</v>
      </c>
      <c r="P24" s="223" t="s">
        <v>46</v>
      </c>
      <c r="Q24" s="223" t="s">
        <v>46</v>
      </c>
      <c r="R24" s="226">
        <v>0.8975444748965784</v>
      </c>
      <c r="S24" s="227">
        <v>26.645085250153116</v>
      </c>
      <c r="T24" s="226">
        <v>0.39123288375115545</v>
      </c>
      <c r="U24" s="227">
        <v>24.008816567348028</v>
      </c>
      <c r="V24" s="226">
        <v>1.10347252814912</v>
      </c>
      <c r="W24" s="227">
        <v>32.758398504010863</v>
      </c>
      <c r="X24" s="226">
        <v>0.34517493959480477</v>
      </c>
      <c r="Y24" s="227">
        <v>21.182375389611224</v>
      </c>
    </row>
    <row r="25" spans="1:25" x14ac:dyDescent="0.25">
      <c r="A25" s="93">
        <v>1993</v>
      </c>
      <c r="B25" s="224">
        <v>3.2517032048719012</v>
      </c>
      <c r="C25" s="225">
        <v>100</v>
      </c>
      <c r="D25" s="226">
        <v>1.6974171617532561</v>
      </c>
      <c r="E25" s="220">
        <v>100</v>
      </c>
      <c r="F25" s="226">
        <v>1.2471280546985888</v>
      </c>
      <c r="G25" s="227">
        <v>38.353071486661669</v>
      </c>
      <c r="H25" s="226">
        <v>0.70176445220699812</v>
      </c>
      <c r="I25" s="227">
        <v>41.343075115497726</v>
      </c>
      <c r="J25" s="226">
        <v>0.18343003123594462</v>
      </c>
      <c r="K25" s="227">
        <v>5.6410446980867901</v>
      </c>
      <c r="L25" s="226">
        <v>0.17932691999518269</v>
      </c>
      <c r="M25" s="227">
        <v>10.564693466982304</v>
      </c>
      <c r="N25" s="223" t="s">
        <v>46</v>
      </c>
      <c r="O25" s="223" t="s">
        <v>46</v>
      </c>
      <c r="P25" s="223" t="s">
        <v>46</v>
      </c>
      <c r="Q25" s="223" t="s">
        <v>46</v>
      </c>
      <c r="R25" s="226">
        <v>0.88710614501041418</v>
      </c>
      <c r="S25" s="227">
        <v>27.281276583954444</v>
      </c>
      <c r="T25" s="226">
        <v>0.43102405660248849</v>
      </c>
      <c r="U25" s="227">
        <v>25.39293618059601</v>
      </c>
      <c r="V25" s="226">
        <v>0.99887594971818339</v>
      </c>
      <c r="W25" s="227">
        <v>30.718546152109028</v>
      </c>
      <c r="X25" s="226">
        <v>0.41915916931887687</v>
      </c>
      <c r="Y25" s="227">
        <v>24.693939637438852</v>
      </c>
    </row>
    <row r="26" spans="1:25" x14ac:dyDescent="0.25">
      <c r="A26" s="93">
        <v>1994</v>
      </c>
      <c r="B26" s="224">
        <v>3.4809824223661203</v>
      </c>
      <c r="C26" s="225">
        <v>100</v>
      </c>
      <c r="D26" s="226">
        <v>1.8753086553783473</v>
      </c>
      <c r="E26" s="220">
        <v>100</v>
      </c>
      <c r="F26" s="226">
        <v>1.1522627719939469</v>
      </c>
      <c r="G26" s="227">
        <v>33.101654423486629</v>
      </c>
      <c r="H26" s="226">
        <v>0.71873991965843742</v>
      </c>
      <c r="I26" s="227">
        <v>38.326486554472297</v>
      </c>
      <c r="J26" s="226">
        <v>0.17937959112430474</v>
      </c>
      <c r="K26" s="227">
        <v>5.153131195715015</v>
      </c>
      <c r="L26" s="226">
        <v>0.18051095432323752</v>
      </c>
      <c r="M26" s="227">
        <v>9.625666356604059</v>
      </c>
      <c r="N26" s="223" t="s">
        <v>46</v>
      </c>
      <c r="O26" s="223" t="s">
        <v>46</v>
      </c>
      <c r="P26" s="223" t="s">
        <v>46</v>
      </c>
      <c r="Q26" s="223" t="s">
        <v>46</v>
      </c>
      <c r="R26" s="226">
        <v>0.89668001854213897</v>
      </c>
      <c r="S26" s="227">
        <v>25.759395186277345</v>
      </c>
      <c r="T26" s="226">
        <v>0.41523797504092913</v>
      </c>
      <c r="U26" s="227">
        <v>22.142380340966007</v>
      </c>
      <c r="V26" s="226">
        <v>1.3133055207002597</v>
      </c>
      <c r="W26" s="227">
        <v>37.728013570593369</v>
      </c>
      <c r="X26" s="226">
        <v>0.59245192796987789</v>
      </c>
      <c r="Y26" s="227">
        <v>31.592235564568945</v>
      </c>
    </row>
    <row r="27" spans="1:25" x14ac:dyDescent="0.25">
      <c r="A27" s="93">
        <v>1995</v>
      </c>
      <c r="B27" s="224">
        <v>2.9898155410368266</v>
      </c>
      <c r="C27" s="225">
        <v>100</v>
      </c>
      <c r="D27" s="226">
        <v>1.951624259390411</v>
      </c>
      <c r="E27" s="220">
        <v>100</v>
      </c>
      <c r="F27" s="226">
        <v>1.0406899613724978</v>
      </c>
      <c r="G27" s="227">
        <v>34.807831690232</v>
      </c>
      <c r="H27" s="226">
        <v>0.70526406658069607</v>
      </c>
      <c r="I27" s="227">
        <v>36.137287348589581</v>
      </c>
      <c r="J27" s="226">
        <v>0.15534343301206668</v>
      </c>
      <c r="K27" s="227">
        <v>5.1957530784054908</v>
      </c>
      <c r="L27" s="226">
        <v>0.22090634458124103</v>
      </c>
      <c r="M27" s="227">
        <v>11.319102205167352</v>
      </c>
      <c r="N27" s="223" t="s">
        <v>46</v>
      </c>
      <c r="O27" s="223" t="s">
        <v>46</v>
      </c>
      <c r="P27" s="223" t="s">
        <v>46</v>
      </c>
      <c r="Q27" s="223" t="s">
        <v>46</v>
      </c>
      <c r="R27" s="226">
        <v>0.62855853786915628</v>
      </c>
      <c r="S27" s="227">
        <v>21.023321647835868</v>
      </c>
      <c r="T27" s="226">
        <v>0.36495750780563274</v>
      </c>
      <c r="U27" s="227">
        <v>18.70019323902169</v>
      </c>
      <c r="V27" s="226">
        <v>1.2007011392102853</v>
      </c>
      <c r="W27" s="227">
        <v>40.159706267159841</v>
      </c>
      <c r="X27" s="226">
        <v>0.68343070283254781</v>
      </c>
      <c r="Y27" s="227">
        <v>35.018559517497344</v>
      </c>
    </row>
    <row r="28" spans="1:25" x14ac:dyDescent="0.25">
      <c r="A28" s="93">
        <v>1996</v>
      </c>
      <c r="B28" s="224">
        <v>2.7815584333274876</v>
      </c>
      <c r="C28" s="225">
        <v>100</v>
      </c>
      <c r="D28" s="226">
        <v>1.5918713584598847</v>
      </c>
      <c r="E28" s="220">
        <v>100</v>
      </c>
      <c r="F28" s="226">
        <v>0.68559181725403551</v>
      </c>
      <c r="G28" s="227">
        <v>24.647758933968696</v>
      </c>
      <c r="H28" s="226">
        <v>0.39283221569106064</v>
      </c>
      <c r="I28" s="227">
        <v>24.677384488600939</v>
      </c>
      <c r="J28" s="226">
        <v>0.17024190608028222</v>
      </c>
      <c r="K28" s="227">
        <v>6.1203785633447003</v>
      </c>
      <c r="L28" s="226">
        <v>0.20526835459886689</v>
      </c>
      <c r="M28" s="227">
        <v>12.894782829528475</v>
      </c>
      <c r="N28" s="223" t="s">
        <v>46</v>
      </c>
      <c r="O28" s="223" t="s">
        <v>46</v>
      </c>
      <c r="P28" s="223" t="s">
        <v>46</v>
      </c>
      <c r="Q28" s="223" t="s">
        <v>46</v>
      </c>
      <c r="R28" s="226">
        <v>0.78106945723649712</v>
      </c>
      <c r="S28" s="227">
        <v>28.080282185628192</v>
      </c>
      <c r="T28" s="226">
        <v>0.40073725604974636</v>
      </c>
      <c r="U28" s="227">
        <v>25.173972376603004</v>
      </c>
      <c r="V28" s="226">
        <v>1.3171710008703426</v>
      </c>
      <c r="W28" s="227">
        <v>47.353705932923859</v>
      </c>
      <c r="X28" s="226">
        <v>0.66653998838165096</v>
      </c>
      <c r="Y28" s="227">
        <v>41.871473146330111</v>
      </c>
    </row>
    <row r="29" spans="1:25" x14ac:dyDescent="0.25">
      <c r="A29" s="93">
        <v>1997</v>
      </c>
      <c r="B29" s="224">
        <v>3.2368344717867688</v>
      </c>
      <c r="C29" s="225">
        <v>100</v>
      </c>
      <c r="D29" s="226">
        <v>1.9676786746499091</v>
      </c>
      <c r="E29" s="220">
        <v>100</v>
      </c>
      <c r="F29" s="224">
        <v>0.98071716952388355</v>
      </c>
      <c r="G29" s="227">
        <v>30.298650674667236</v>
      </c>
      <c r="H29" s="226">
        <v>0.70980143516080774</v>
      </c>
      <c r="I29" s="227">
        <v>36.073035923261003</v>
      </c>
      <c r="J29" s="226">
        <v>0.15752282245928517</v>
      </c>
      <c r="K29" s="227">
        <v>4.8665702195247205</v>
      </c>
      <c r="L29" s="226">
        <v>0.21155027334629958</v>
      </c>
      <c r="M29" s="227">
        <v>10.751261172454326</v>
      </c>
      <c r="N29" s="223" t="s">
        <v>46</v>
      </c>
      <c r="O29" s="223" t="s">
        <v>46</v>
      </c>
      <c r="P29" s="223" t="s">
        <v>46</v>
      </c>
      <c r="Q29" s="223" t="s">
        <v>46</v>
      </c>
      <c r="R29" s="226">
        <v>0.82575060173677217</v>
      </c>
      <c r="S29" s="227">
        <v>25.51105436296681</v>
      </c>
      <c r="T29" s="226">
        <v>0.42122814370420192</v>
      </c>
      <c r="U29" s="227">
        <v>21.407364379712412</v>
      </c>
      <c r="V29" s="226">
        <v>1.2855571159697028</v>
      </c>
      <c r="W29" s="227">
        <v>39.716492368547371</v>
      </c>
      <c r="X29" s="226">
        <v>0.63641139211329656</v>
      </c>
      <c r="Y29" s="227">
        <v>32.343258089460534</v>
      </c>
    </row>
    <row r="30" spans="1:25" x14ac:dyDescent="0.25">
      <c r="A30" s="93">
        <v>1998</v>
      </c>
      <c r="B30" s="224">
        <v>3.9768014507967293</v>
      </c>
      <c r="C30" s="225">
        <v>100</v>
      </c>
      <c r="D30" s="226">
        <v>2.6182425482828204</v>
      </c>
      <c r="E30" s="220">
        <v>100</v>
      </c>
      <c r="F30" s="224">
        <v>1.116964214569228</v>
      </c>
      <c r="G30" s="227">
        <v>28.086999775798478</v>
      </c>
      <c r="H30" s="226">
        <v>0.84241396982317895</v>
      </c>
      <c r="I30" s="227">
        <v>32.174787258563107</v>
      </c>
      <c r="J30" s="226">
        <v>0.17600391321865955</v>
      </c>
      <c r="K30" s="227">
        <v>4.4257656661083287</v>
      </c>
      <c r="L30" s="226">
        <v>0.2112858837722722</v>
      </c>
      <c r="M30" s="227">
        <v>8.0697597673234842</v>
      </c>
      <c r="N30" s="226">
        <v>0.59067195674162365</v>
      </c>
      <c r="O30" s="227">
        <v>14.852940586794594</v>
      </c>
      <c r="P30" s="226">
        <v>0.57714314516469012</v>
      </c>
      <c r="Q30" s="227">
        <v>22.043150492043246</v>
      </c>
      <c r="R30" s="226">
        <v>0.84026244804444705</v>
      </c>
      <c r="S30" s="227">
        <v>21.129102331123555</v>
      </c>
      <c r="T30" s="226">
        <v>0.4424552790625893</v>
      </c>
      <c r="U30" s="227">
        <v>16.898941595490243</v>
      </c>
      <c r="V30" s="226">
        <v>1.2736983872670329</v>
      </c>
      <c r="W30" s="227">
        <v>32.028211692888384</v>
      </c>
      <c r="X30" s="226">
        <v>0.56035684952015152</v>
      </c>
      <c r="Y30" s="227">
        <v>21.402022126928717</v>
      </c>
    </row>
    <row r="31" spans="1:25" x14ac:dyDescent="0.25">
      <c r="A31" s="93">
        <v>1999</v>
      </c>
      <c r="B31" s="224">
        <v>4.5217321910091641</v>
      </c>
      <c r="C31" s="225">
        <v>100</v>
      </c>
      <c r="D31" s="226">
        <v>2.6822620783993161</v>
      </c>
      <c r="E31" s="220">
        <v>100</v>
      </c>
      <c r="F31" s="224">
        <v>1.4676710892823936</v>
      </c>
      <c r="G31" s="227">
        <v>32.4581604412719</v>
      </c>
      <c r="H31" s="224">
        <v>0.98301176610809071</v>
      </c>
      <c r="I31" s="227">
        <v>36.648609918637</v>
      </c>
      <c r="J31" s="226">
        <v>0.16406417411081825</v>
      </c>
      <c r="K31" s="227">
        <v>3.6283478804215132</v>
      </c>
      <c r="L31" s="226">
        <v>0.22465259627594591</v>
      </c>
      <c r="M31" s="227">
        <v>8.3754901538186388</v>
      </c>
      <c r="N31" s="226">
        <v>0.63208203154600318</v>
      </c>
      <c r="O31" s="227">
        <v>13.978758689044222</v>
      </c>
      <c r="P31" s="226">
        <v>0.55769348878054203</v>
      </c>
      <c r="Q31" s="227">
        <v>20.791908936555327</v>
      </c>
      <c r="R31" s="224">
        <v>1.0323407848740738</v>
      </c>
      <c r="S31" s="227">
        <v>22.830648549393082</v>
      </c>
      <c r="T31" s="226">
        <v>0.4474651211017458</v>
      </c>
      <c r="U31" s="227">
        <v>16.682378828871858</v>
      </c>
      <c r="V31" s="224">
        <v>1.2417838985626042</v>
      </c>
      <c r="W31" s="227">
        <v>27.462570672179986</v>
      </c>
      <c r="X31" s="226">
        <v>0.48407971384094922</v>
      </c>
      <c r="Y31" s="227">
        <v>18.047442781200253</v>
      </c>
    </row>
    <row r="32" spans="1:25" x14ac:dyDescent="0.25">
      <c r="A32" s="93">
        <v>2000</v>
      </c>
      <c r="B32" s="226">
        <v>5.5163073819141459</v>
      </c>
      <c r="C32" s="225">
        <v>100</v>
      </c>
      <c r="D32" s="226">
        <v>2.8538139726034224</v>
      </c>
      <c r="E32" s="220">
        <v>100</v>
      </c>
      <c r="F32" s="226">
        <v>1.7797314426561102</v>
      </c>
      <c r="G32" s="227">
        <v>32.263094121461869</v>
      </c>
      <c r="H32" s="226">
        <v>1.1199192708061587</v>
      </c>
      <c r="I32" s="227">
        <v>39.242896753515453</v>
      </c>
      <c r="J32" s="226">
        <v>0.19800888411971665</v>
      </c>
      <c r="K32" s="227">
        <v>3.5895186836199842</v>
      </c>
      <c r="L32" s="226">
        <v>0.25893349499990653</v>
      </c>
      <c r="M32" s="227">
        <v>9.0732436481727525</v>
      </c>
      <c r="N32" s="226">
        <v>0.90586538080656731</v>
      </c>
      <c r="O32" s="227">
        <v>16.421589989284353</v>
      </c>
      <c r="P32" s="226">
        <v>0.62691437390013049</v>
      </c>
      <c r="Q32" s="227">
        <v>21.967597745280543</v>
      </c>
      <c r="R32" s="226">
        <v>1.4499457768003197</v>
      </c>
      <c r="S32" s="227">
        <v>26.284716866107484</v>
      </c>
      <c r="T32" s="226">
        <v>0.47003992142558559</v>
      </c>
      <c r="U32" s="227">
        <v>16.470587289079205</v>
      </c>
      <c r="V32" s="226">
        <v>1.353045500965764</v>
      </c>
      <c r="W32" s="227">
        <v>24.528101994495099</v>
      </c>
      <c r="X32" s="226">
        <v>0.41521007479300415</v>
      </c>
      <c r="Y32" s="227">
        <v>14.549304151532494</v>
      </c>
    </row>
    <row r="33" spans="1:25" x14ac:dyDescent="0.25">
      <c r="A33" s="93">
        <v>2001</v>
      </c>
      <c r="B33" s="226">
        <v>5.0798601801684402</v>
      </c>
      <c r="C33" s="225">
        <v>100</v>
      </c>
      <c r="D33" s="226">
        <v>2.8202971030144237</v>
      </c>
      <c r="E33" s="220">
        <v>100</v>
      </c>
      <c r="F33" s="226">
        <v>1.5712866575090645</v>
      </c>
      <c r="G33" s="227">
        <v>30.931691065893922</v>
      </c>
      <c r="H33" s="226">
        <v>1.1160065771622674</v>
      </c>
      <c r="I33" s="227">
        <v>39.570532337513086</v>
      </c>
      <c r="J33" s="226">
        <v>0.19170417407315365</v>
      </c>
      <c r="K33" s="227">
        <v>3.7738080827806768</v>
      </c>
      <c r="L33" s="226">
        <v>0.24341334609720314</v>
      </c>
      <c r="M33" s="227">
        <v>8.6307696390226099</v>
      </c>
      <c r="N33" s="226">
        <v>0.88765476287305678</v>
      </c>
      <c r="O33" s="227">
        <v>17.473999901383575</v>
      </c>
      <c r="P33" s="226">
        <v>0.60810224124323542</v>
      </c>
      <c r="Q33" s="227">
        <v>21.561637622975123</v>
      </c>
      <c r="R33" s="226">
        <v>1.4430469177018337</v>
      </c>
      <c r="S33" s="227">
        <v>28.407217256400635</v>
      </c>
      <c r="T33" s="226">
        <v>0.49548364469867262</v>
      </c>
      <c r="U33" s="227">
        <v>17.568491070287731</v>
      </c>
      <c r="V33" s="226">
        <v>1.0125310494950663</v>
      </c>
      <c r="W33" s="227">
        <v>19.932262180127413</v>
      </c>
      <c r="X33" s="226">
        <v>0.38013839345357342</v>
      </c>
      <c r="Y33" s="227">
        <v>13.478664820357732</v>
      </c>
    </row>
    <row r="34" spans="1:25" ht="12.75" customHeight="1" x14ac:dyDescent="0.25">
      <c r="A34" s="93">
        <v>2002</v>
      </c>
      <c r="B34" s="226">
        <v>4.5061118947568408</v>
      </c>
      <c r="C34" s="225">
        <v>100</v>
      </c>
      <c r="D34" s="226">
        <v>3.0257632495941009</v>
      </c>
      <c r="E34" s="220">
        <v>100</v>
      </c>
      <c r="F34" s="226">
        <v>1.2620364822727592</v>
      </c>
      <c r="G34" s="227">
        <v>28.007215793758299</v>
      </c>
      <c r="H34" s="226">
        <v>1.1285883401591332</v>
      </c>
      <c r="I34" s="227">
        <v>37.299294328812103</v>
      </c>
      <c r="J34" s="226">
        <v>0.16289893672464095</v>
      </c>
      <c r="K34" s="227">
        <v>3.6150663926962099</v>
      </c>
      <c r="L34" s="226">
        <v>0.22823016429772874</v>
      </c>
      <c r="M34" s="227">
        <v>7.5428956422266449</v>
      </c>
      <c r="N34" s="226">
        <v>0.88592559978177787</v>
      </c>
      <c r="O34" s="227">
        <v>19.660532638184396</v>
      </c>
      <c r="P34" s="226">
        <v>0.66156008243151454</v>
      </c>
      <c r="Q34" s="227">
        <v>21.864238139592093</v>
      </c>
      <c r="R34" s="226">
        <v>1.2727096568191736</v>
      </c>
      <c r="S34" s="227">
        <v>28.244075747432181</v>
      </c>
      <c r="T34" s="226">
        <v>0.60991813633285497</v>
      </c>
      <c r="U34" s="227">
        <v>20.157497002274518</v>
      </c>
      <c r="V34" s="226">
        <v>0.94326686963038775</v>
      </c>
      <c r="W34" s="227">
        <v>20.933054741226936</v>
      </c>
      <c r="X34" s="226">
        <v>0.41854901548836593</v>
      </c>
      <c r="Y34" s="227">
        <v>13.832840872282832</v>
      </c>
    </row>
    <row r="35" spans="1:25" ht="12.75" customHeight="1" x14ac:dyDescent="0.25">
      <c r="A35" s="93">
        <v>2003</v>
      </c>
      <c r="B35" s="226">
        <v>4.2238929851422577</v>
      </c>
      <c r="C35" s="225">
        <v>100</v>
      </c>
      <c r="D35" s="226">
        <v>2.9422126670467232</v>
      </c>
      <c r="E35" s="220">
        <v>100</v>
      </c>
      <c r="F35" s="226">
        <v>1.1079144080639278</v>
      </c>
      <c r="G35" s="227">
        <v>26.229698810104061</v>
      </c>
      <c r="H35" s="226">
        <v>0.97484200005020716</v>
      </c>
      <c r="I35" s="227">
        <v>33.132955036479913</v>
      </c>
      <c r="J35" s="226">
        <v>0.14869098116147164</v>
      </c>
      <c r="K35" s="227">
        <v>3.520235519330134</v>
      </c>
      <c r="L35" s="226">
        <v>0.19495806966945958</v>
      </c>
      <c r="M35" s="227">
        <v>6.6262398994138927</v>
      </c>
      <c r="N35" s="226">
        <v>0.8664178228477013</v>
      </c>
      <c r="O35" s="227">
        <v>20.512305257149428</v>
      </c>
      <c r="P35" s="226">
        <v>0.78518066665121611</v>
      </c>
      <c r="Q35" s="227">
        <v>26.686740746016479</v>
      </c>
      <c r="R35" s="226">
        <v>1.4013590462068639</v>
      </c>
      <c r="S35" s="227">
        <v>33.176954320012605</v>
      </c>
      <c r="T35" s="226">
        <v>0.64497198440363401</v>
      </c>
      <c r="U35" s="227">
        <v>21.921324438149174</v>
      </c>
      <c r="V35" s="226">
        <v>0.71277658480691042</v>
      </c>
      <c r="W35" s="227">
        <v>16.874873187226466</v>
      </c>
      <c r="X35" s="226">
        <v>0.35878548771388769</v>
      </c>
      <c r="Y35" s="227">
        <v>12.194410408613406</v>
      </c>
    </row>
    <row r="36" spans="1:25" ht="12.75" customHeight="1" x14ac:dyDescent="0.25">
      <c r="A36" s="93">
        <v>2004</v>
      </c>
      <c r="B36" s="226">
        <v>4.2598046191068661</v>
      </c>
      <c r="C36" s="225">
        <v>100</v>
      </c>
      <c r="D36" s="226">
        <v>2.9970567602673808</v>
      </c>
      <c r="E36" s="220">
        <v>100</v>
      </c>
      <c r="F36" s="226">
        <v>1.0874869839858239</v>
      </c>
      <c r="G36" s="227">
        <v>25.529034338993519</v>
      </c>
      <c r="H36" s="226">
        <v>0.91611010541543381</v>
      </c>
      <c r="I36" s="227">
        <v>30.566992175807293</v>
      </c>
      <c r="J36" s="226">
        <v>0.11814940198725959</v>
      </c>
      <c r="K36" s="227">
        <v>2.7735873485209619</v>
      </c>
      <c r="L36" s="226">
        <v>0.2347246013961512</v>
      </c>
      <c r="M36" s="227">
        <v>7.8318370378547773</v>
      </c>
      <c r="N36" s="226">
        <v>0.9657118808894265</v>
      </c>
      <c r="O36" s="227">
        <v>22.670332732112559</v>
      </c>
      <c r="P36" s="226">
        <v>0.84503415553097994</v>
      </c>
      <c r="Q36" s="227">
        <v>28.195467190804578</v>
      </c>
      <c r="R36" s="226">
        <v>1.5001943769201176</v>
      </c>
      <c r="S36" s="227">
        <v>35.217445659154585</v>
      </c>
      <c r="T36" s="226">
        <v>0.7340658352751519</v>
      </c>
      <c r="U36" s="227">
        <v>24.492890658822979</v>
      </c>
      <c r="V36" s="226">
        <v>0.60634910694645139</v>
      </c>
      <c r="W36" s="227">
        <v>14.234199949611348</v>
      </c>
      <c r="X36" s="226">
        <v>0.28524599517875776</v>
      </c>
      <c r="Y36" s="227">
        <v>9.5175373039418076</v>
      </c>
    </row>
    <row r="37" spans="1:25" ht="12.75" customHeight="1" x14ac:dyDescent="0.25">
      <c r="A37" s="93">
        <v>2005</v>
      </c>
      <c r="B37" s="226">
        <v>4.0588911864604134</v>
      </c>
      <c r="C37" s="225">
        <v>100</v>
      </c>
      <c r="D37" s="226">
        <v>3.2914079622933627</v>
      </c>
      <c r="E37" s="220">
        <v>100</v>
      </c>
      <c r="F37" s="226">
        <v>1.1922606926255415</v>
      </c>
      <c r="G37" s="227">
        <v>29.37404916403441</v>
      </c>
      <c r="H37" s="226">
        <v>1.1228274627575918</v>
      </c>
      <c r="I37" s="227">
        <v>34.113895196851757</v>
      </c>
      <c r="J37" s="226">
        <v>0.1120329327355592</v>
      </c>
      <c r="K37" s="227">
        <v>2.7601856662055129</v>
      </c>
      <c r="L37" s="226">
        <v>0.19130845034881594</v>
      </c>
      <c r="M37" s="227">
        <v>5.8123591040813265</v>
      </c>
      <c r="N37" s="226">
        <v>1.0611429420935909</v>
      </c>
      <c r="O37" s="227">
        <v>26.143665679763362</v>
      </c>
      <c r="P37" s="226">
        <v>0.96420832674032197</v>
      </c>
      <c r="Q37" s="227">
        <v>29.294707243415917</v>
      </c>
      <c r="R37" s="226">
        <v>1.3609598043789255</v>
      </c>
      <c r="S37" s="227">
        <v>33.530334809634567</v>
      </c>
      <c r="T37" s="226">
        <v>0.82686232636732226</v>
      </c>
      <c r="U37" s="227">
        <v>25.121842562208158</v>
      </c>
      <c r="V37" s="226">
        <v>0.35171256312897575</v>
      </c>
      <c r="W37" s="227">
        <v>8.6652375481809685</v>
      </c>
      <c r="X37" s="226">
        <v>0.2179264940982085</v>
      </c>
      <c r="Y37" s="227">
        <v>6.6210720942159753</v>
      </c>
    </row>
    <row r="38" spans="1:25" ht="12.75" customHeight="1" x14ac:dyDescent="0.25">
      <c r="A38" s="93">
        <v>2006</v>
      </c>
      <c r="B38" s="226">
        <v>4.3838919712642683</v>
      </c>
      <c r="C38" s="225">
        <v>100</v>
      </c>
      <c r="D38" s="226">
        <v>2.9973127273735032</v>
      </c>
      <c r="E38" s="220">
        <v>100</v>
      </c>
      <c r="F38" s="226">
        <v>1.4107644560924157</v>
      </c>
      <c r="G38" s="227">
        <v>32.180639152145126</v>
      </c>
      <c r="H38" s="226">
        <v>1.0923108685279872</v>
      </c>
      <c r="I38" s="227">
        <v>36.443006382092186</v>
      </c>
      <c r="J38" s="226">
        <v>0.10545172644403175</v>
      </c>
      <c r="K38" s="227">
        <v>2.405436245583866</v>
      </c>
      <c r="L38" s="226">
        <v>0.16166813802326274</v>
      </c>
      <c r="M38" s="227">
        <v>5.3937694437687167</v>
      </c>
      <c r="N38" s="226">
        <v>0.96303926079484614</v>
      </c>
      <c r="O38" s="227">
        <v>21.967677741774182</v>
      </c>
      <c r="P38" s="226">
        <v>0.9223600125398751</v>
      </c>
      <c r="Q38" s="227">
        <v>30.772898807530314</v>
      </c>
      <c r="R38" s="226">
        <v>1.4734307812028324</v>
      </c>
      <c r="S38" s="227">
        <v>33.610106974828362</v>
      </c>
      <c r="T38" s="226">
        <v>0.63648281223084713</v>
      </c>
      <c r="U38" s="227">
        <v>21.235115255677268</v>
      </c>
      <c r="V38" s="226">
        <v>0.44649372880054239</v>
      </c>
      <c r="W38" s="227">
        <v>10.184870697709696</v>
      </c>
      <c r="X38" s="226">
        <v>0.21092368352970245</v>
      </c>
      <c r="Y38" s="227">
        <v>7.0370929801019289</v>
      </c>
    </row>
    <row r="39" spans="1:25" ht="12.75" customHeight="1" x14ac:dyDescent="0.25">
      <c r="A39" s="93">
        <v>2007</v>
      </c>
      <c r="B39" s="226">
        <v>3.5255344442534722</v>
      </c>
      <c r="C39" s="225">
        <v>100</v>
      </c>
      <c r="D39" s="226">
        <v>2.482831634092153</v>
      </c>
      <c r="E39" s="220">
        <v>100</v>
      </c>
      <c r="F39" s="226">
        <v>1.0775878633033253</v>
      </c>
      <c r="G39" s="227">
        <v>30.565234302554185</v>
      </c>
      <c r="H39" s="226">
        <v>0.88043504718703947</v>
      </c>
      <c r="I39" s="227">
        <v>35.460924337262618</v>
      </c>
      <c r="J39" s="226">
        <v>9.6778200440101977E-2</v>
      </c>
      <c r="K39" s="227">
        <v>2.7450646694956529</v>
      </c>
      <c r="L39" s="226">
        <v>0.15225553392791577</v>
      </c>
      <c r="M39" s="227">
        <v>6.1323342202214199</v>
      </c>
      <c r="N39" s="226">
        <v>0.68032030055115</v>
      </c>
      <c r="O39" s="227">
        <v>19.296940969050922</v>
      </c>
      <c r="P39" s="226">
        <v>0.68161109308331636</v>
      </c>
      <c r="Q39" s="227">
        <v>27.452972796222134</v>
      </c>
      <c r="R39" s="226">
        <v>1.3336344380660745</v>
      </c>
      <c r="S39" s="227">
        <v>37.827865793223587</v>
      </c>
      <c r="T39" s="226">
        <v>0.59521761456800704</v>
      </c>
      <c r="U39" s="227">
        <v>23.973337796851791</v>
      </c>
      <c r="V39" s="226">
        <v>0.35264650580243295</v>
      </c>
      <c r="W39" s="227">
        <v>10.002639638856385</v>
      </c>
      <c r="X39" s="226">
        <v>0.19737590168348745</v>
      </c>
      <c r="Y39" s="227">
        <v>7.9496289226094836</v>
      </c>
    </row>
    <row r="40" spans="1:25" ht="12.75" customHeight="1" x14ac:dyDescent="0.25">
      <c r="A40" s="93">
        <v>2008</v>
      </c>
      <c r="B40" s="226">
        <v>3.7062726995380881</v>
      </c>
      <c r="C40" s="225">
        <v>100</v>
      </c>
      <c r="D40" s="226">
        <v>2.7218153436726849</v>
      </c>
      <c r="E40" s="220">
        <v>100</v>
      </c>
      <c r="F40" s="226">
        <v>1.0971847891024842</v>
      </c>
      <c r="G40" s="227">
        <v>29.603455494228097</v>
      </c>
      <c r="H40" s="226">
        <v>1.0604493635019012</v>
      </c>
      <c r="I40" s="227">
        <v>38.961106085579729</v>
      </c>
      <c r="J40" s="226">
        <v>0.10998724867782611</v>
      </c>
      <c r="K40" s="227">
        <v>2.9675973031216456</v>
      </c>
      <c r="L40" s="226">
        <v>0.17063678141841793</v>
      </c>
      <c r="M40" s="227">
        <v>6.2692269633607465</v>
      </c>
      <c r="N40" s="226">
        <v>0.76024082352276567</v>
      </c>
      <c r="O40" s="227">
        <v>20.512274329342098</v>
      </c>
      <c r="P40" s="226">
        <v>0.74850521897657574</v>
      </c>
      <c r="Q40" s="227">
        <v>27.500220421513948</v>
      </c>
      <c r="R40" s="226">
        <v>1.3828053006665046</v>
      </c>
      <c r="S40" s="227">
        <v>37.30986391904846</v>
      </c>
      <c r="T40" s="226">
        <v>0.55315181055419205</v>
      </c>
      <c r="U40" s="227">
        <v>20.322900002753162</v>
      </c>
      <c r="V40" s="226">
        <v>0.37777165772420762</v>
      </c>
      <c r="W40" s="227">
        <v>10.192764762595294</v>
      </c>
      <c r="X40" s="226">
        <v>0.21900561571426008</v>
      </c>
      <c r="Y40" s="227">
        <v>8.0463068967325526</v>
      </c>
    </row>
    <row r="41" spans="1:25" ht="12.75" customHeight="1" x14ac:dyDescent="0.25">
      <c r="A41" s="93">
        <v>2009</v>
      </c>
      <c r="B41" s="226">
        <v>4.1255974388676906</v>
      </c>
      <c r="C41" s="225">
        <v>100</v>
      </c>
      <c r="D41" s="226">
        <v>2.3411398269803274</v>
      </c>
      <c r="E41" s="220">
        <v>100</v>
      </c>
      <c r="F41" s="226">
        <v>1.1867338255425846</v>
      </c>
      <c r="G41" s="227">
        <v>28.765138701179115</v>
      </c>
      <c r="H41" s="226">
        <v>0.82578990512018668</v>
      </c>
      <c r="I41" s="227">
        <v>35.272985218713544</v>
      </c>
      <c r="J41" s="226">
        <v>0.14207470080828799</v>
      </c>
      <c r="K41" s="227">
        <v>3.4437364021459573</v>
      </c>
      <c r="L41" s="226">
        <v>0.15990563085744736</v>
      </c>
      <c r="M41" s="227">
        <v>6.8302469171052653</v>
      </c>
      <c r="N41" s="226">
        <v>0.8763561296059843</v>
      </c>
      <c r="O41" s="227">
        <v>21.241920536156542</v>
      </c>
      <c r="P41" s="226">
        <v>0.68749296494309986</v>
      </c>
      <c r="Q41" s="227">
        <v>29.365737023484368</v>
      </c>
      <c r="R41" s="226">
        <v>1.4625982575045373</v>
      </c>
      <c r="S41" s="227">
        <v>35.45179284157112</v>
      </c>
      <c r="T41" s="226">
        <v>0.4713348963005678</v>
      </c>
      <c r="U41" s="227">
        <v>20.132710181113346</v>
      </c>
      <c r="V41" s="226">
        <v>0.48120883674096554</v>
      </c>
      <c r="W41" s="227">
        <v>11.663979432589475</v>
      </c>
      <c r="X41" s="226">
        <v>0.215406612856649</v>
      </c>
      <c r="Y41" s="227">
        <v>9.2009289822935063</v>
      </c>
    </row>
    <row r="42" spans="1:25" ht="12.75" customHeight="1" x14ac:dyDescent="0.25">
      <c r="A42" s="93">
        <v>2010</v>
      </c>
      <c r="B42" s="226">
        <v>3.2964606302143764</v>
      </c>
      <c r="C42" s="225">
        <v>100</v>
      </c>
      <c r="D42" s="226">
        <v>2.1263826288742602</v>
      </c>
      <c r="E42" s="220">
        <v>100</v>
      </c>
      <c r="F42" s="226">
        <v>0.99692707204170827</v>
      </c>
      <c r="G42" s="227">
        <v>30.242347289215942</v>
      </c>
      <c r="H42" s="226">
        <v>0.73176536114453805</v>
      </c>
      <c r="I42" s="227">
        <v>34.413625807879455</v>
      </c>
      <c r="J42" s="226">
        <v>8.6740677586294959E-2</v>
      </c>
      <c r="K42" s="227">
        <v>2.6313275757415617</v>
      </c>
      <c r="L42" s="226">
        <v>0.16309528411141877</v>
      </c>
      <c r="M42" s="227">
        <v>7.6700816634193414</v>
      </c>
      <c r="N42" s="226">
        <v>0.61866851659840449</v>
      </c>
      <c r="O42" s="227">
        <v>18.767659802391485</v>
      </c>
      <c r="P42" s="226">
        <v>0.59085448882612623</v>
      </c>
      <c r="Q42" s="227">
        <v>27.786837646380402</v>
      </c>
      <c r="R42" s="226">
        <v>1.1388210099996823</v>
      </c>
      <c r="S42" s="227">
        <v>34.546780251570063</v>
      </c>
      <c r="T42" s="226">
        <v>0.47672772071649516</v>
      </c>
      <c r="U42" s="227">
        <v>22.419658355132547</v>
      </c>
      <c r="V42" s="226">
        <v>0.47406885725102899</v>
      </c>
      <c r="W42" s="227">
        <v>14.381147249442478</v>
      </c>
      <c r="X42" s="226">
        <v>0.17471405885970054</v>
      </c>
      <c r="Y42" s="227">
        <v>8.2164920126438794</v>
      </c>
    </row>
    <row r="43" spans="1:25" ht="12.75" customHeight="1" x14ac:dyDescent="0.25">
      <c r="A43" s="93">
        <v>2011</v>
      </c>
      <c r="B43" s="226">
        <v>3.0235783485776064</v>
      </c>
      <c r="C43" s="227">
        <v>100</v>
      </c>
      <c r="D43" s="226">
        <v>1.9186023475693246</v>
      </c>
      <c r="E43" s="220">
        <v>100</v>
      </c>
      <c r="F43" s="226">
        <v>0.94257231587929291</v>
      </c>
      <c r="G43" s="227">
        <v>31.174066196191369</v>
      </c>
      <c r="H43" s="226">
        <v>0.73002074221808244</v>
      </c>
      <c r="I43" s="227">
        <v>38.049611642711945</v>
      </c>
      <c r="J43" s="226">
        <v>0.10020895959753405</v>
      </c>
      <c r="K43" s="227">
        <v>3.3142504689741457</v>
      </c>
      <c r="L43" s="226">
        <v>0.15174497436758966</v>
      </c>
      <c r="M43" s="227">
        <v>7.909141493537482</v>
      </c>
      <c r="N43" s="226">
        <v>0.64518801167977169</v>
      </c>
      <c r="O43" s="227">
        <v>21.338557738491875</v>
      </c>
      <c r="P43" s="226">
        <v>0.58114252544552325</v>
      </c>
      <c r="Q43" s="227">
        <v>30.289889209286759</v>
      </c>
      <c r="R43" s="226">
        <v>1.0453624723755424</v>
      </c>
      <c r="S43" s="227">
        <v>34.573685608885121</v>
      </c>
      <c r="T43" s="226">
        <v>0.30945747050085198</v>
      </c>
      <c r="U43" s="227">
        <v>16.129317828308892</v>
      </c>
      <c r="V43" s="226">
        <v>0.3097089387378158</v>
      </c>
      <c r="W43" s="227">
        <v>10.243125959792422</v>
      </c>
      <c r="X43" s="226">
        <v>0.16666741409668151</v>
      </c>
      <c r="Y43" s="227">
        <v>8.6869180738693608</v>
      </c>
    </row>
    <row r="44" spans="1:25" ht="12.75" customHeight="1" x14ac:dyDescent="0.25">
      <c r="A44" s="93" t="s">
        <v>196</v>
      </c>
      <c r="B44" s="226">
        <v>2.410719758604448</v>
      </c>
      <c r="C44" s="227">
        <v>100</v>
      </c>
      <c r="D44" s="226">
        <v>1.6634007108518916</v>
      </c>
      <c r="E44" s="220">
        <v>100</v>
      </c>
      <c r="F44" s="226">
        <v>0.76815285830260904</v>
      </c>
      <c r="G44" s="227">
        <v>31.864046227724469</v>
      </c>
      <c r="H44" s="226">
        <v>0.53635402885872308</v>
      </c>
      <c r="I44" s="227">
        <v>32.244427055945856</v>
      </c>
      <c r="J44" s="226">
        <v>8.7071295995634693E-2</v>
      </c>
      <c r="K44" s="227">
        <v>3.6118381526868046</v>
      </c>
      <c r="L44" s="226">
        <v>0.13994668494810475</v>
      </c>
      <c r="M44" s="227">
        <v>8.4132875521276329</v>
      </c>
      <c r="N44" s="226">
        <v>0.54601999743345553</v>
      </c>
      <c r="O44" s="227">
        <v>22.649666991966889</v>
      </c>
      <c r="P44" s="226">
        <v>0.64300483433814271</v>
      </c>
      <c r="Q44" s="227">
        <v>38.65603941030151</v>
      </c>
      <c r="R44" s="226">
        <v>0.7286808146295124</v>
      </c>
      <c r="S44" s="227">
        <v>30.226691096245112</v>
      </c>
      <c r="T44" s="226">
        <v>0.26486935090398323</v>
      </c>
      <c r="U44" s="227">
        <v>15.92336405629726</v>
      </c>
      <c r="V44" s="226">
        <v>0.29710558067840576</v>
      </c>
      <c r="W44" s="227">
        <v>12.324351663770264</v>
      </c>
      <c r="X44" s="226">
        <v>9.6579901295711951E-2</v>
      </c>
      <c r="Y44" s="227">
        <v>5.806171697873669</v>
      </c>
    </row>
    <row r="45" spans="1:25" ht="12.75" customHeight="1" x14ac:dyDescent="0.25">
      <c r="A45" s="93" t="s">
        <v>197</v>
      </c>
      <c r="B45" s="488">
        <v>2.2753805062136911</v>
      </c>
      <c r="C45" s="489">
        <v>100</v>
      </c>
      <c r="D45" s="488">
        <v>1.6977427769423949</v>
      </c>
      <c r="E45" s="45">
        <v>100</v>
      </c>
      <c r="F45" s="488">
        <v>0.54865982817282655</v>
      </c>
      <c r="G45" s="489">
        <v>24.112882512376569</v>
      </c>
      <c r="H45" s="488">
        <v>0.47115083242353134</v>
      </c>
      <c r="I45" s="489">
        <v>27.751602823607101</v>
      </c>
      <c r="J45" s="488">
        <v>0.12169261543186467</v>
      </c>
      <c r="K45" s="489">
        <v>5.3482314320414579</v>
      </c>
      <c r="L45" s="488">
        <v>0.17878524670573848</v>
      </c>
      <c r="M45" s="489">
        <v>10.530761734573689</v>
      </c>
      <c r="N45" s="488">
        <v>0.49817794461557502</v>
      </c>
      <c r="O45" s="489">
        <v>21.894269694898622</v>
      </c>
      <c r="P45" s="488">
        <v>0.70854507339210748</v>
      </c>
      <c r="Q45" s="489">
        <v>41.734536174448337</v>
      </c>
      <c r="R45" s="488">
        <v>0.80704669024267872</v>
      </c>
      <c r="S45" s="489">
        <v>35.468647465281805</v>
      </c>
      <c r="T45" s="488">
        <v>0.23501043539027089</v>
      </c>
      <c r="U45" s="489">
        <v>13.842523059560326</v>
      </c>
      <c r="V45" s="488">
        <v>0.29980342775075652</v>
      </c>
      <c r="W45" s="489">
        <v>13.175968895402001</v>
      </c>
      <c r="X45" s="488">
        <v>0.10425118903074683</v>
      </c>
      <c r="Y45" s="489">
        <v>6.1405762078105495</v>
      </c>
    </row>
    <row r="46" spans="1:25" ht="12.75" customHeight="1" x14ac:dyDescent="0.25">
      <c r="A46" s="93">
        <v>2013</v>
      </c>
      <c r="B46" s="488">
        <v>1.7874560958088361</v>
      </c>
      <c r="C46" s="489">
        <v>100</v>
      </c>
      <c r="D46" s="488">
        <v>1.2617316834423642</v>
      </c>
      <c r="E46" s="45">
        <v>100</v>
      </c>
      <c r="F46" s="488">
        <v>0.52755896873484132</v>
      </c>
      <c r="G46" s="489">
        <v>29.514513389830547</v>
      </c>
      <c r="H46" s="488">
        <v>0.46169571188895381</v>
      </c>
      <c r="I46" s="489">
        <v>36.592226219548998</v>
      </c>
      <c r="J46" s="488">
        <v>9.3420095248085935E-2</v>
      </c>
      <c r="K46" s="489">
        <v>5.2264274052455928</v>
      </c>
      <c r="L46" s="488">
        <v>0.13282417438992272</v>
      </c>
      <c r="M46" s="489">
        <v>10.527133156198508</v>
      </c>
      <c r="N46" s="488">
        <v>0.38505973355657847</v>
      </c>
      <c r="O46" s="489">
        <v>21.542332394034901</v>
      </c>
      <c r="P46" s="488">
        <v>0.45805355916382295</v>
      </c>
      <c r="Q46" s="489">
        <v>36.30356320403417</v>
      </c>
      <c r="R46" s="488">
        <v>0.56764112922933052</v>
      </c>
      <c r="S46" s="489">
        <v>31.756927096576824</v>
      </c>
      <c r="T46" s="488">
        <v>0.13584040606629835</v>
      </c>
      <c r="U46" s="489">
        <v>10.766188076983765</v>
      </c>
      <c r="V46" s="488">
        <v>0.2137761690400086</v>
      </c>
      <c r="W46" s="489">
        <v>11.959799714312615</v>
      </c>
      <c r="X46" s="488">
        <v>7.3317831933362082E-2</v>
      </c>
      <c r="Y46" s="489">
        <v>5.810889343234221</v>
      </c>
    </row>
    <row r="47" spans="1:25" ht="12.75" customHeight="1" x14ac:dyDescent="0.25">
      <c r="A47" s="93">
        <v>2014</v>
      </c>
      <c r="B47" s="488">
        <v>1.6110356111604862</v>
      </c>
      <c r="C47" s="489">
        <v>100</v>
      </c>
      <c r="D47" s="488">
        <v>1.4237836869964542</v>
      </c>
      <c r="E47" s="45">
        <v>100</v>
      </c>
      <c r="F47" s="488">
        <v>0.50017842400450674</v>
      </c>
      <c r="G47" s="490">
        <v>31.047012278282939</v>
      </c>
      <c r="H47" s="488">
        <v>0.53916799795071835</v>
      </c>
      <c r="I47" s="490">
        <v>37.868673652815993</v>
      </c>
      <c r="J47" s="488">
        <v>6.6105705285254432E-2</v>
      </c>
      <c r="K47" s="490">
        <v>4.1033050310809793</v>
      </c>
      <c r="L47" s="488">
        <v>0.12315486468792021</v>
      </c>
      <c r="M47" s="490">
        <v>8.6498297327539841</v>
      </c>
      <c r="N47" s="488">
        <v>0.30832416341845065</v>
      </c>
      <c r="O47" s="490">
        <v>19.138258725165844</v>
      </c>
      <c r="P47" s="488">
        <v>0.53206457184013267</v>
      </c>
      <c r="Q47" s="490">
        <v>37.369761762234447</v>
      </c>
      <c r="R47" s="488">
        <v>0.52453427653346196</v>
      </c>
      <c r="S47" s="490">
        <v>32.558825695703973</v>
      </c>
      <c r="T47" s="488">
        <v>0.15919341189632039</v>
      </c>
      <c r="U47" s="490">
        <v>11.181011086884073</v>
      </c>
      <c r="V47" s="488">
        <v>0.21189304191880712</v>
      </c>
      <c r="W47" s="490">
        <v>13.152598269765933</v>
      </c>
      <c r="X47" s="488">
        <v>7.020284062137809E-2</v>
      </c>
      <c r="Y47" s="490">
        <v>4.9307237653125977</v>
      </c>
    </row>
    <row r="48" spans="1:25" ht="12.75" customHeight="1" x14ac:dyDescent="0.25">
      <c r="A48" s="93">
        <v>2015</v>
      </c>
      <c r="B48" s="488">
        <v>1.5931401339355966</v>
      </c>
      <c r="C48" s="489">
        <v>100</v>
      </c>
      <c r="D48" s="488">
        <v>1.150981</v>
      </c>
      <c r="E48" s="45">
        <v>100</v>
      </c>
      <c r="F48" s="488">
        <v>0.5203356675131614</v>
      </c>
      <c r="G48" s="490">
        <v>32.661010568339385</v>
      </c>
      <c r="H48" s="488">
        <v>0.45083000000000001</v>
      </c>
      <c r="I48" s="490">
        <v>39.169195668738233</v>
      </c>
      <c r="J48" s="488">
        <v>5.3823000000000003E-2</v>
      </c>
      <c r="K48" s="490">
        <v>3.3784222023858583</v>
      </c>
      <c r="L48" s="488">
        <v>7.9027142804392506E-2</v>
      </c>
      <c r="M48" s="490">
        <v>6.8660684063761703</v>
      </c>
      <c r="N48" s="488">
        <v>0.33970813183711174</v>
      </c>
      <c r="O48" s="490">
        <v>21.323179587342224</v>
      </c>
      <c r="P48" s="488">
        <v>0.46568695335963151</v>
      </c>
      <c r="Q48" s="490">
        <v>40.460003541294903</v>
      </c>
      <c r="R48" s="488">
        <v>0.46952157319097687</v>
      </c>
      <c r="S48" s="490">
        <v>29.471454719497856</v>
      </c>
      <c r="T48" s="488">
        <v>0.1042212956449448</v>
      </c>
      <c r="U48" s="490">
        <v>9.0549970542471847</v>
      </c>
      <c r="V48" s="488">
        <v>0.21</v>
      </c>
      <c r="W48" s="490">
        <v>13.181514640600305</v>
      </c>
      <c r="X48" s="488">
        <v>5.1215990539951822E-2</v>
      </c>
      <c r="Y48" s="490">
        <v>4.449768548738148</v>
      </c>
    </row>
    <row r="49" spans="1:25" ht="12.75" customHeight="1" x14ac:dyDescent="0.25">
      <c r="A49" s="93">
        <v>2016</v>
      </c>
      <c r="B49" s="488">
        <v>1.2274698407317355</v>
      </c>
      <c r="C49" s="489">
        <v>100</v>
      </c>
      <c r="D49" s="488">
        <v>0.91047665855965687</v>
      </c>
      <c r="E49" s="45">
        <v>100</v>
      </c>
      <c r="F49" s="488">
        <v>0.44513735405153843</v>
      </c>
      <c r="G49" s="490">
        <v>36.264626574138696</v>
      </c>
      <c r="H49" s="488">
        <v>0.3638741878992931</v>
      </c>
      <c r="I49" s="490">
        <v>39.965240676782301</v>
      </c>
      <c r="J49" s="488">
        <v>8.3039973664791655E-2</v>
      </c>
      <c r="K49" s="490">
        <v>6.7651335217563391</v>
      </c>
      <c r="L49" s="488">
        <v>6.9023331848009323E-2</v>
      </c>
      <c r="M49" s="490">
        <v>7.5810105837531019</v>
      </c>
      <c r="N49" s="488">
        <v>0.27120212233995272</v>
      </c>
      <c r="O49" s="490">
        <v>22.094402105902709</v>
      </c>
      <c r="P49" s="488">
        <v>0.36101755443554534</v>
      </c>
      <c r="Q49" s="490">
        <v>39.651489254723138</v>
      </c>
      <c r="R49" s="488">
        <v>0.30951139487752743</v>
      </c>
      <c r="S49" s="490">
        <v>25.215397120716055</v>
      </c>
      <c r="T49" s="488">
        <v>7.5033116409774517E-2</v>
      </c>
      <c r="U49" s="490">
        <v>8.241080724515685</v>
      </c>
      <c r="V49" s="488">
        <v>0.11857899579792321</v>
      </c>
      <c r="W49" s="490">
        <v>9.6604406774861822</v>
      </c>
      <c r="X49" s="488">
        <v>4.1528467967036416E-2</v>
      </c>
      <c r="Y49" s="490">
        <v>4.5611787602257658</v>
      </c>
    </row>
    <row r="50" spans="1:25" ht="5.25" customHeight="1" x14ac:dyDescent="0.25">
      <c r="A50" s="118"/>
      <c r="B50" s="118"/>
      <c r="C50" s="118"/>
      <c r="D50" s="118"/>
      <c r="E50" s="118"/>
      <c r="F50" s="118"/>
      <c r="G50" s="118"/>
      <c r="H50" s="118"/>
      <c r="I50" s="118"/>
      <c r="J50" s="118"/>
      <c r="K50" s="118"/>
      <c r="L50" s="118"/>
      <c r="M50" s="118"/>
      <c r="N50" s="138"/>
      <c r="O50" s="118"/>
      <c r="P50" s="118"/>
      <c r="Q50" s="118"/>
      <c r="R50" s="118"/>
      <c r="S50" s="118"/>
      <c r="T50" s="118"/>
      <c r="U50" s="118"/>
      <c r="V50" s="118"/>
      <c r="W50" s="118"/>
      <c r="X50" s="118"/>
      <c r="Y50" s="118"/>
    </row>
    <row r="51" spans="1:25" ht="15" customHeight="1" x14ac:dyDescent="0.25">
      <c r="A51" s="1004" t="s">
        <v>33</v>
      </c>
      <c r="B51" s="1005"/>
      <c r="C51" s="1005"/>
      <c r="D51" s="1005"/>
      <c r="E51" s="1005"/>
      <c r="F51" s="1005"/>
      <c r="G51" s="1005"/>
      <c r="H51" s="1005"/>
      <c r="I51" s="1005"/>
      <c r="J51" s="1005"/>
      <c r="K51" s="1005"/>
      <c r="L51" s="1005"/>
      <c r="M51" s="1005"/>
      <c r="N51" s="1005"/>
      <c r="O51" s="1005"/>
      <c r="P51" s="1005"/>
      <c r="Q51" s="1005"/>
      <c r="R51" s="1005"/>
      <c r="S51" s="1005"/>
      <c r="T51" s="1005"/>
      <c r="U51" s="1005"/>
      <c r="V51" s="1005"/>
      <c r="W51" s="1005"/>
      <c r="X51" s="1005"/>
      <c r="Y51" s="1005"/>
    </row>
    <row r="52" spans="1:25" ht="6" customHeight="1" x14ac:dyDescent="0.25">
      <c r="A52" s="395"/>
      <c r="B52" s="396"/>
      <c r="C52" s="396"/>
      <c r="D52" s="396"/>
      <c r="E52" s="396"/>
      <c r="F52" s="396"/>
      <c r="G52" s="396"/>
      <c r="H52" s="396"/>
      <c r="I52" s="396"/>
      <c r="J52" s="396"/>
      <c r="K52" s="396"/>
      <c r="L52" s="396"/>
      <c r="M52" s="396"/>
      <c r="N52" s="396"/>
      <c r="O52" s="396"/>
      <c r="P52" s="396"/>
      <c r="Q52" s="396"/>
      <c r="R52" s="396"/>
      <c r="S52" s="396"/>
      <c r="T52" s="396"/>
      <c r="U52" s="396"/>
      <c r="V52" s="396"/>
      <c r="W52" s="396"/>
      <c r="X52" s="396"/>
      <c r="Y52" s="396"/>
    </row>
    <row r="53" spans="1:25" ht="15" customHeight="1" x14ac:dyDescent="0.25">
      <c r="A53" s="1004" t="s">
        <v>466</v>
      </c>
      <c r="B53" s="1005"/>
      <c r="C53" s="1005"/>
      <c r="D53" s="1005"/>
      <c r="E53" s="1005"/>
      <c r="F53" s="1005"/>
      <c r="G53" s="1005"/>
      <c r="H53" s="1005"/>
      <c r="I53" s="1005"/>
      <c r="J53" s="1005"/>
      <c r="K53" s="1005"/>
      <c r="L53" s="1005"/>
      <c r="M53" s="1005"/>
      <c r="N53" s="1005"/>
      <c r="O53" s="1005"/>
      <c r="P53" s="1005"/>
      <c r="Q53" s="1005"/>
      <c r="R53" s="1005"/>
      <c r="S53" s="1005"/>
      <c r="T53" s="1005"/>
      <c r="U53" s="1005"/>
      <c r="V53" s="1005"/>
      <c r="W53" s="1005"/>
      <c r="X53" s="1005"/>
      <c r="Y53" s="1005"/>
    </row>
    <row r="54" spans="1:25" s="231" customFormat="1" x14ac:dyDescent="0.25">
      <c r="A54" s="228"/>
      <c r="B54" s="228"/>
      <c r="C54" s="228"/>
      <c r="D54" s="228"/>
      <c r="E54" s="228"/>
      <c r="F54" s="229"/>
      <c r="G54" s="229"/>
      <c r="H54" s="229"/>
      <c r="I54" s="229"/>
      <c r="J54" s="229"/>
      <c r="K54" s="229"/>
      <c r="L54" s="229"/>
      <c r="M54" s="229"/>
      <c r="N54" s="229"/>
      <c r="O54" s="230"/>
    </row>
    <row r="55" spans="1:25" s="231" customFormat="1" x14ac:dyDescent="0.25"/>
    <row r="57" spans="1:25" x14ac:dyDescent="0.25">
      <c r="O57" s="226"/>
    </row>
  </sheetData>
  <mergeCells count="24">
    <mergeCell ref="A53:Y53"/>
    <mergeCell ref="A51:Y51"/>
    <mergeCell ref="N5:O5"/>
    <mergeCell ref="P5:Q5"/>
    <mergeCell ref="R5:S5"/>
    <mergeCell ref="T5:U5"/>
    <mergeCell ref="V5:W5"/>
    <mergeCell ref="X5:Y5"/>
    <mergeCell ref="B5:C5"/>
    <mergeCell ref="D5:E5"/>
    <mergeCell ref="F5:G5"/>
    <mergeCell ref="H5:I5"/>
    <mergeCell ref="J5:K5"/>
    <mergeCell ref="L5:M5"/>
    <mergeCell ref="F4:I4"/>
    <mergeCell ref="J4:M4"/>
    <mergeCell ref="N4:Q4"/>
    <mergeCell ref="R4:U4"/>
    <mergeCell ref="A1:B1"/>
    <mergeCell ref="A2:B2"/>
    <mergeCell ref="F1:I1"/>
    <mergeCell ref="A3:Y3"/>
    <mergeCell ref="V4:Y4"/>
    <mergeCell ref="B4:E4"/>
  </mergeCells>
  <hyperlinks>
    <hyperlink ref="F1:H1" location="Tabellförteckning!A1" display="Tillbaka till innehållsföreckningen "/>
  </hyperlinks>
  <pageMargins left="0.75" right="0.75" top="1" bottom="1" header="0.5" footer="0.5"/>
  <pageSetup paperSize="9" scale="6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4"/>
  <sheetViews>
    <sheetView zoomScaleNormal="100" workbookViewId="0">
      <pane ySplit="6" topLeftCell="A10" activePane="bottomLeft" state="frozen"/>
      <selection activeCell="J25" sqref="J25"/>
      <selection pane="bottomLeft" activeCell="J25" sqref="J25"/>
    </sheetView>
  </sheetViews>
  <sheetFormatPr defaultColWidth="8.88671875" defaultRowHeight="13.2" x14ac:dyDescent="0.25"/>
  <cols>
    <col min="1" max="1" width="6.6640625" style="121" customWidth="1"/>
    <col min="2" max="25" width="5.6640625" style="121" customWidth="1"/>
    <col min="26" max="16384" width="8.88671875" style="121"/>
  </cols>
  <sheetData>
    <row r="1" spans="1:25" ht="30" customHeight="1" x14ac:dyDescent="0.3">
      <c r="A1" s="1001"/>
      <c r="B1" s="979"/>
      <c r="F1" s="974" t="s">
        <v>397</v>
      </c>
      <c r="G1" s="975"/>
      <c r="H1" s="975"/>
      <c r="I1" s="979"/>
    </row>
    <row r="2" spans="1:25" ht="6" customHeight="1" x14ac:dyDescent="0.25">
      <c r="A2" s="1001"/>
      <c r="B2" s="979"/>
    </row>
    <row r="3" spans="1:25" s="218" customFormat="1" ht="30" customHeight="1" x14ac:dyDescent="0.25">
      <c r="A3" s="1002" t="s">
        <v>685</v>
      </c>
      <c r="B3" s="1002"/>
      <c r="C3" s="1002"/>
      <c r="D3" s="1002"/>
      <c r="E3" s="1002"/>
      <c r="F3" s="1002"/>
      <c r="G3" s="1002"/>
      <c r="H3" s="1002"/>
      <c r="I3" s="1002"/>
      <c r="J3" s="1002"/>
      <c r="K3" s="1002"/>
      <c r="L3" s="1002"/>
      <c r="M3" s="1002"/>
      <c r="N3" s="1002"/>
      <c r="O3" s="1002"/>
      <c r="P3" s="1002"/>
      <c r="Q3" s="1002"/>
      <c r="R3" s="1002"/>
      <c r="S3" s="1002"/>
      <c r="T3" s="1002"/>
      <c r="U3" s="1002"/>
      <c r="V3" s="1002"/>
      <c r="W3" s="1002"/>
      <c r="X3" s="1002"/>
      <c r="Y3" s="1002"/>
    </row>
    <row r="4" spans="1:25" ht="15" customHeight="1" x14ac:dyDescent="0.25">
      <c r="B4" s="1006" t="s">
        <v>105</v>
      </c>
      <c r="C4" s="1006"/>
      <c r="D4" s="1006"/>
      <c r="E4" s="1006"/>
      <c r="F4" s="1006" t="s">
        <v>65</v>
      </c>
      <c r="G4" s="1006"/>
      <c r="H4" s="1006"/>
      <c r="I4" s="1006"/>
      <c r="J4" s="1006" t="s">
        <v>104</v>
      </c>
      <c r="K4" s="1006"/>
      <c r="L4" s="1006"/>
      <c r="M4" s="1006"/>
      <c r="N4" s="1006" t="s">
        <v>243</v>
      </c>
      <c r="O4" s="1006"/>
      <c r="P4" s="1006"/>
      <c r="Q4" s="1006"/>
      <c r="R4" s="1006" t="s">
        <v>77</v>
      </c>
      <c r="S4" s="1006"/>
      <c r="T4" s="1006"/>
      <c r="U4" s="1006"/>
      <c r="V4" s="1006" t="s">
        <v>126</v>
      </c>
      <c r="W4" s="1006"/>
      <c r="X4" s="1006"/>
      <c r="Y4" s="1006"/>
    </row>
    <row r="5" spans="1:25" ht="15" customHeight="1" x14ac:dyDescent="0.25">
      <c r="A5" s="121" t="s">
        <v>76</v>
      </c>
      <c r="B5" s="1000" t="s">
        <v>68</v>
      </c>
      <c r="C5" s="1000"/>
      <c r="D5" s="1000" t="s">
        <v>69</v>
      </c>
      <c r="E5" s="1000"/>
      <c r="F5" s="1000" t="s">
        <v>68</v>
      </c>
      <c r="G5" s="1000"/>
      <c r="H5" s="1000" t="s">
        <v>69</v>
      </c>
      <c r="I5" s="1000"/>
      <c r="J5" s="1000" t="s">
        <v>68</v>
      </c>
      <c r="K5" s="1000"/>
      <c r="L5" s="1000" t="s">
        <v>69</v>
      </c>
      <c r="M5" s="1000"/>
      <c r="N5" s="1000" t="s">
        <v>68</v>
      </c>
      <c r="O5" s="1000"/>
      <c r="P5" s="1000" t="s">
        <v>69</v>
      </c>
      <c r="Q5" s="1000"/>
      <c r="R5" s="1000" t="s">
        <v>68</v>
      </c>
      <c r="S5" s="1000"/>
      <c r="T5" s="1000" t="s">
        <v>69</v>
      </c>
      <c r="U5" s="1000"/>
      <c r="V5" s="1000" t="s">
        <v>68</v>
      </c>
      <c r="W5" s="1000"/>
      <c r="X5" s="1000" t="s">
        <v>69</v>
      </c>
      <c r="Y5" s="1000"/>
    </row>
    <row r="6" spans="1:25" ht="15" customHeight="1" x14ac:dyDescent="0.25">
      <c r="A6" s="309" t="s">
        <v>100</v>
      </c>
      <c r="B6" s="310" t="s">
        <v>101</v>
      </c>
      <c r="C6" s="310" t="s">
        <v>102</v>
      </c>
      <c r="D6" s="310" t="s">
        <v>101</v>
      </c>
      <c r="E6" s="310" t="s">
        <v>102</v>
      </c>
      <c r="F6" s="310" t="s">
        <v>101</v>
      </c>
      <c r="G6" s="310" t="s">
        <v>102</v>
      </c>
      <c r="H6" s="310" t="s">
        <v>101</v>
      </c>
      <c r="I6" s="310" t="s">
        <v>102</v>
      </c>
      <c r="J6" s="310" t="s">
        <v>101</v>
      </c>
      <c r="K6" s="310" t="s">
        <v>102</v>
      </c>
      <c r="L6" s="310" t="s">
        <v>101</v>
      </c>
      <c r="M6" s="310" t="s">
        <v>102</v>
      </c>
      <c r="N6" s="310" t="s">
        <v>101</v>
      </c>
      <c r="O6" s="310" t="s">
        <v>102</v>
      </c>
      <c r="P6" s="310" t="s">
        <v>101</v>
      </c>
      <c r="Q6" s="310" t="s">
        <v>102</v>
      </c>
      <c r="R6" s="310" t="s">
        <v>101</v>
      </c>
      <c r="S6" s="310" t="s">
        <v>102</v>
      </c>
      <c r="T6" s="310" t="s">
        <v>101</v>
      </c>
      <c r="U6" s="310" t="s">
        <v>102</v>
      </c>
      <c r="V6" s="310" t="s">
        <v>101</v>
      </c>
      <c r="W6" s="310" t="s">
        <v>102</v>
      </c>
      <c r="X6" s="310" t="s">
        <v>101</v>
      </c>
      <c r="Y6" s="310" t="s">
        <v>102</v>
      </c>
    </row>
    <row r="7" spans="1:25" ht="6" customHeight="1" x14ac:dyDescent="0.25">
      <c r="A7" s="34"/>
      <c r="B7" s="220"/>
      <c r="C7" s="220"/>
      <c r="D7" s="220"/>
      <c r="E7" s="220"/>
      <c r="F7" s="220"/>
      <c r="G7" s="220"/>
      <c r="H7" s="220"/>
      <c r="I7" s="220"/>
      <c r="J7" s="220"/>
      <c r="K7" s="220"/>
      <c r="L7" s="220"/>
      <c r="M7" s="220"/>
      <c r="N7" s="220"/>
      <c r="O7" s="220"/>
      <c r="P7" s="220"/>
      <c r="Q7" s="220"/>
      <c r="R7" s="220"/>
      <c r="S7" s="220"/>
      <c r="T7" s="220"/>
      <c r="U7" s="220"/>
      <c r="V7" s="220"/>
      <c r="W7" s="220"/>
      <c r="X7" s="220"/>
      <c r="Y7" s="220"/>
    </row>
    <row r="8" spans="1:25" ht="12.75" customHeight="1" x14ac:dyDescent="0.25">
      <c r="A8" s="93">
        <v>2004</v>
      </c>
      <c r="B8" s="226">
        <v>7.3679137587309773</v>
      </c>
      <c r="C8" s="109">
        <v>100</v>
      </c>
      <c r="D8" s="226">
        <v>4.0900195128431438</v>
      </c>
      <c r="E8" s="109">
        <v>100</v>
      </c>
      <c r="F8" s="226">
        <v>1.8441180519963076</v>
      </c>
      <c r="G8" s="109">
        <v>25.029039594973923</v>
      </c>
      <c r="H8" s="226">
        <v>1.0615176433918976</v>
      </c>
      <c r="I8" s="109">
        <v>25.953852788687364</v>
      </c>
      <c r="J8" s="226">
        <v>0.18907944547914551</v>
      </c>
      <c r="K8" s="109">
        <v>2.5662548676697847</v>
      </c>
      <c r="L8" s="226">
        <v>0.47778945138514933</v>
      </c>
      <c r="M8" s="109">
        <v>11.681837944411612</v>
      </c>
      <c r="N8" s="226">
        <v>1.3081257172864158</v>
      </c>
      <c r="O8" s="109">
        <v>17.754357069343911</v>
      </c>
      <c r="P8" s="226">
        <v>1.3652809067236362</v>
      </c>
      <c r="Q8" s="109">
        <v>33.380792009341107</v>
      </c>
      <c r="R8" s="226">
        <v>3.0828305254941992</v>
      </c>
      <c r="S8" s="109">
        <v>41.841294923424492</v>
      </c>
      <c r="T8" s="226">
        <v>0.92158898175510373</v>
      </c>
      <c r="U8" s="109">
        <v>22.532630440055495</v>
      </c>
      <c r="V8" s="226">
        <v>0.95896453299354045</v>
      </c>
      <c r="W8" s="109">
        <v>13.015414734695661</v>
      </c>
      <c r="X8" s="226">
        <v>0.27624128669177572</v>
      </c>
      <c r="Y8" s="109">
        <v>6.7540334666948532</v>
      </c>
    </row>
    <row r="9" spans="1:25" ht="12.75" customHeight="1" x14ac:dyDescent="0.25">
      <c r="A9" s="93">
        <v>2005</v>
      </c>
      <c r="B9" s="226">
        <v>7.4028649632841459</v>
      </c>
      <c r="C9" s="109">
        <v>100</v>
      </c>
      <c r="D9" s="226">
        <v>4.5719426864677386</v>
      </c>
      <c r="E9" s="109">
        <v>100</v>
      </c>
      <c r="F9" s="226">
        <v>1.9488488003571856</v>
      </c>
      <c r="G9" s="109">
        <v>26.325602452872708</v>
      </c>
      <c r="H9" s="226">
        <v>1.1501268711266459</v>
      </c>
      <c r="I9" s="109">
        <v>25.156196173037081</v>
      </c>
      <c r="J9" s="226">
        <v>0.24355638300789817</v>
      </c>
      <c r="K9" s="109">
        <v>3.2900287147727312</v>
      </c>
      <c r="L9" s="226">
        <v>0.460920072624873</v>
      </c>
      <c r="M9" s="109">
        <v>10.08149279712379</v>
      </c>
      <c r="N9" s="226">
        <v>1.2241914852094642</v>
      </c>
      <c r="O9" s="109">
        <v>16.536725866013555</v>
      </c>
      <c r="P9" s="226">
        <v>1.4674981367480329</v>
      </c>
      <c r="Q9" s="109">
        <v>32.097911924653083</v>
      </c>
      <c r="R9" s="226">
        <v>3.2067997467324973</v>
      </c>
      <c r="S9" s="109">
        <v>43.318360697340871</v>
      </c>
      <c r="T9" s="226">
        <v>1.2644218190916052</v>
      </c>
      <c r="U9" s="109">
        <v>27.656117012011176</v>
      </c>
      <c r="V9" s="226">
        <v>0.81342967468430549</v>
      </c>
      <c r="W9" s="109">
        <v>10.988038802796725</v>
      </c>
      <c r="X9" s="226">
        <v>0.25863649573891406</v>
      </c>
      <c r="Y9" s="109">
        <v>5.6570371388171408</v>
      </c>
    </row>
    <row r="10" spans="1:25" ht="12.75" customHeight="1" x14ac:dyDescent="0.25">
      <c r="A10" s="93">
        <v>2006</v>
      </c>
      <c r="B10" s="226">
        <v>8.0314655739847947</v>
      </c>
      <c r="C10" s="109">
        <v>100</v>
      </c>
      <c r="D10" s="226">
        <v>4.6828397518701372</v>
      </c>
      <c r="E10" s="109">
        <v>100</v>
      </c>
      <c r="F10" s="226">
        <v>2.1165086054516205</v>
      </c>
      <c r="G10" s="109">
        <v>26.352707185937913</v>
      </c>
      <c r="H10" s="226">
        <v>1.3636154446338657</v>
      </c>
      <c r="I10" s="109">
        <v>29.119412939323681</v>
      </c>
      <c r="J10" s="226">
        <v>0.21625770475533673</v>
      </c>
      <c r="K10" s="109">
        <v>2.692630663273091</v>
      </c>
      <c r="L10" s="226">
        <v>0.50027918100725777</v>
      </c>
      <c r="M10" s="109">
        <v>10.683243662298427</v>
      </c>
      <c r="N10" s="226">
        <v>1.4459122504523885</v>
      </c>
      <c r="O10" s="109">
        <v>18.003093422151125</v>
      </c>
      <c r="P10" s="226">
        <v>1.4354577128615815</v>
      </c>
      <c r="Q10" s="109">
        <v>30.653573235947647</v>
      </c>
      <c r="R10" s="226">
        <v>3.4573491001882508</v>
      </c>
      <c r="S10" s="109">
        <v>43.047549271544646</v>
      </c>
      <c r="T10" s="226">
        <v>1.1415154512756023</v>
      </c>
      <c r="U10" s="109">
        <v>24.376564472865574</v>
      </c>
      <c r="V10" s="226">
        <v>0.82903980811429034</v>
      </c>
      <c r="W10" s="109">
        <v>10.322397580831117</v>
      </c>
      <c r="X10" s="226">
        <v>0.27174603763977279</v>
      </c>
      <c r="Y10" s="109">
        <v>5.8030180838720433</v>
      </c>
    </row>
    <row r="11" spans="1:25" ht="12.75" customHeight="1" x14ac:dyDescent="0.25">
      <c r="A11" s="93">
        <v>2007</v>
      </c>
      <c r="B11" s="226">
        <v>7.4670938985277173</v>
      </c>
      <c r="C11" s="109">
        <v>100</v>
      </c>
      <c r="D11" s="226">
        <v>4.3283680062006864</v>
      </c>
      <c r="E11" s="109">
        <v>100</v>
      </c>
      <c r="F11" s="226">
        <v>2.0710351159176179</v>
      </c>
      <c r="G11" s="109">
        <v>27.735490460699346</v>
      </c>
      <c r="H11" s="226">
        <v>1.3566519026343578</v>
      </c>
      <c r="I11" s="109">
        <v>31.343266115331691</v>
      </c>
      <c r="J11" s="226">
        <v>0.20122785928764683</v>
      </c>
      <c r="K11" s="109">
        <v>2.6948617765115128</v>
      </c>
      <c r="L11" s="226">
        <v>0.51346091374480074</v>
      </c>
      <c r="M11" s="109">
        <v>11.862690811160984</v>
      </c>
      <c r="N11" s="226">
        <v>1.1378570049070507</v>
      </c>
      <c r="O11" s="109">
        <v>15.238284403138433</v>
      </c>
      <c r="P11" s="226">
        <v>1.1687092861967563</v>
      </c>
      <c r="Q11" s="109">
        <v>27.001153426014135</v>
      </c>
      <c r="R11" s="226">
        <v>3.360776221820907</v>
      </c>
      <c r="S11" s="109">
        <v>45.007820545601405</v>
      </c>
      <c r="T11" s="226">
        <v>1.1097141269566619</v>
      </c>
      <c r="U11" s="109">
        <v>25.638164901110986</v>
      </c>
      <c r="V11" s="226">
        <v>0.72945722925720513</v>
      </c>
      <c r="W11" s="109">
        <v>9.7689574976555704</v>
      </c>
      <c r="X11" s="226">
        <v>0.21395153531006708</v>
      </c>
      <c r="Y11" s="109">
        <v>4.9430070410733729</v>
      </c>
    </row>
    <row r="12" spans="1:25" ht="12.75" customHeight="1" x14ac:dyDescent="0.25">
      <c r="A12" s="93">
        <v>2008</v>
      </c>
      <c r="B12" s="226">
        <v>6.6809915020132333</v>
      </c>
      <c r="C12" s="109">
        <v>100</v>
      </c>
      <c r="D12" s="226">
        <v>3.9576535724754933</v>
      </c>
      <c r="E12" s="109">
        <v>100</v>
      </c>
      <c r="F12" s="226">
        <v>1.8628814640980089</v>
      </c>
      <c r="G12" s="109">
        <v>27.883308391226851</v>
      </c>
      <c r="H12" s="226">
        <v>1.2018137078205604</v>
      </c>
      <c r="I12" s="109">
        <v>30.366824326891042</v>
      </c>
      <c r="J12" s="226">
        <v>0.20547697981933735</v>
      </c>
      <c r="K12" s="109">
        <v>3.0755461933669492</v>
      </c>
      <c r="L12" s="226">
        <v>0.55543364029830511</v>
      </c>
      <c r="M12" s="109">
        <v>14.03441787227688</v>
      </c>
      <c r="N12" s="226">
        <v>1.0309043421506991</v>
      </c>
      <c r="O12" s="109">
        <v>15.430409421117345</v>
      </c>
      <c r="P12" s="226">
        <v>1.13937441022371</v>
      </c>
      <c r="Q12" s="109">
        <v>28.789139558544957</v>
      </c>
      <c r="R12" s="226">
        <v>2.9908759152122717</v>
      </c>
      <c r="S12" s="109">
        <v>44.766946856780294</v>
      </c>
      <c r="T12" s="226">
        <v>0.87518120778855513</v>
      </c>
      <c r="U12" s="109">
        <v>22.113638593211522</v>
      </c>
      <c r="V12" s="226">
        <v>0.61214595667829919</v>
      </c>
      <c r="W12" s="109">
        <v>9.1625016510474033</v>
      </c>
      <c r="X12" s="226">
        <v>0.20843579704071299</v>
      </c>
      <c r="Y12" s="109">
        <v>5.2666508885550938</v>
      </c>
    </row>
    <row r="13" spans="1:25" ht="12.75" customHeight="1" x14ac:dyDescent="0.25">
      <c r="A13" s="93">
        <v>2009</v>
      </c>
      <c r="B13" s="226">
        <v>6.677416473994267</v>
      </c>
      <c r="C13" s="109">
        <v>100</v>
      </c>
      <c r="D13" s="226">
        <v>4.2800931322059395</v>
      </c>
      <c r="E13" s="109">
        <v>100</v>
      </c>
      <c r="F13" s="226">
        <v>1.694779048666341</v>
      </c>
      <c r="G13" s="109">
        <v>25.38075998804019</v>
      </c>
      <c r="H13" s="226">
        <v>1.2067764983889844</v>
      </c>
      <c r="I13" s="109">
        <v>28.195099057739835</v>
      </c>
      <c r="J13" s="226">
        <v>0.23698496711723149</v>
      </c>
      <c r="K13" s="109">
        <v>3.5490517633607013</v>
      </c>
      <c r="L13" s="226">
        <v>0.68342152367155518</v>
      </c>
      <c r="M13" s="109">
        <v>15.967445159758078</v>
      </c>
      <c r="N13" s="226">
        <v>0.99229342567211531</v>
      </c>
      <c r="O13" s="109">
        <v>14.860439356099494</v>
      </c>
      <c r="P13" s="226">
        <v>1.250226767512554</v>
      </c>
      <c r="Q13" s="109">
        <v>29.21027017157903</v>
      </c>
      <c r="R13" s="226">
        <v>3.084498835527131</v>
      </c>
      <c r="S13" s="109">
        <v>46.192997659198866</v>
      </c>
      <c r="T13" s="226">
        <v>0.99078896887330903</v>
      </c>
      <c r="U13" s="109">
        <v>23.148771259625867</v>
      </c>
      <c r="V13" s="226">
        <v>0.6953083126987557</v>
      </c>
      <c r="W13" s="109">
        <v>10.41283429611871</v>
      </c>
      <c r="X13" s="226">
        <v>0.17067639186579683</v>
      </c>
      <c r="Y13" s="109">
        <v>3.9876793937385897</v>
      </c>
    </row>
    <row r="14" spans="1:25" ht="12.75" customHeight="1" x14ac:dyDescent="0.25">
      <c r="A14" s="93">
        <v>2010</v>
      </c>
      <c r="B14" s="226">
        <v>6.5865395967232612</v>
      </c>
      <c r="C14" s="109">
        <v>100</v>
      </c>
      <c r="D14" s="226">
        <v>4.1493655491572783</v>
      </c>
      <c r="E14" s="109">
        <v>100</v>
      </c>
      <c r="F14" s="226">
        <v>1.7430343004641915</v>
      </c>
      <c r="G14" s="109">
        <v>26.46358189862449</v>
      </c>
      <c r="H14" s="226">
        <v>1.2588279840063552</v>
      </c>
      <c r="I14" s="109">
        <v>30.337842474785543</v>
      </c>
      <c r="J14" s="226">
        <v>0.2112251418610944</v>
      </c>
      <c r="K14" s="109">
        <v>3.2069213091222717</v>
      </c>
      <c r="L14" s="226">
        <v>0.63227953974959406</v>
      </c>
      <c r="M14" s="109">
        <v>15.237981138538345</v>
      </c>
      <c r="N14" s="226">
        <v>0.93129294096616078</v>
      </c>
      <c r="O14" s="109">
        <v>14.139335644918463</v>
      </c>
      <c r="P14" s="226">
        <v>1.1924536720247307</v>
      </c>
      <c r="Q14" s="109">
        <v>28.738216912870307</v>
      </c>
      <c r="R14" s="226">
        <v>3.1002693571230795</v>
      </c>
      <c r="S14" s="109">
        <v>47.069774827823593</v>
      </c>
      <c r="T14" s="226">
        <v>0.91494876838178907</v>
      </c>
      <c r="U14" s="109">
        <v>22.050329322457792</v>
      </c>
      <c r="V14" s="226">
        <v>0.62993230100045605</v>
      </c>
      <c r="W14" s="109">
        <v>9.5639340164878259</v>
      </c>
      <c r="X14" s="226">
        <v>0.17177616659973022</v>
      </c>
      <c r="Y14" s="109">
        <v>4.1398176315079631</v>
      </c>
    </row>
    <row r="15" spans="1:25" ht="12.75" customHeight="1" x14ac:dyDescent="0.25">
      <c r="A15" s="93">
        <v>2011</v>
      </c>
      <c r="B15" s="226">
        <v>6.1788640954928367</v>
      </c>
      <c r="C15" s="109">
        <v>100</v>
      </c>
      <c r="D15" s="226">
        <v>3.4229859572163015</v>
      </c>
      <c r="E15" s="109">
        <v>100</v>
      </c>
      <c r="F15" s="226">
        <v>1.58141882552823</v>
      </c>
      <c r="G15" s="109">
        <v>25.594005647118756</v>
      </c>
      <c r="H15" s="226">
        <v>0.93082684941308103</v>
      </c>
      <c r="I15" s="109">
        <v>27.193417123161783</v>
      </c>
      <c r="J15" s="226">
        <v>0.23849852894338253</v>
      </c>
      <c r="K15" s="109">
        <v>3.8599089615412474</v>
      </c>
      <c r="L15" s="226">
        <v>0.632812846498221</v>
      </c>
      <c r="M15" s="109">
        <v>18.487158709025138</v>
      </c>
      <c r="N15" s="226">
        <v>0.83177208011683312</v>
      </c>
      <c r="O15" s="109">
        <v>13.461569428652234</v>
      </c>
      <c r="P15" s="226">
        <v>1.1079074451497124</v>
      </c>
      <c r="Q15" s="109">
        <v>32.366695598444807</v>
      </c>
      <c r="R15" s="226">
        <v>2.9536160867675418</v>
      </c>
      <c r="S15" s="109">
        <v>47.801926715333529</v>
      </c>
      <c r="T15" s="226">
        <v>0.60401349592370701</v>
      </c>
      <c r="U15" s="109">
        <v>17.645807008069443</v>
      </c>
      <c r="V15" s="226">
        <v>0.60064089621526129</v>
      </c>
      <c r="W15" s="109">
        <v>9.720895085771474</v>
      </c>
      <c r="X15" s="226">
        <v>0.18396871215466234</v>
      </c>
      <c r="Y15" s="109">
        <v>5.3745096957474079</v>
      </c>
    </row>
    <row r="16" spans="1:25" ht="12.75" customHeight="1" x14ac:dyDescent="0.25">
      <c r="A16" s="93" t="s">
        <v>196</v>
      </c>
      <c r="B16" s="226">
        <v>5.7971240578190857</v>
      </c>
      <c r="C16" s="109">
        <v>100</v>
      </c>
      <c r="D16" s="226">
        <v>3.4740539100861345</v>
      </c>
      <c r="E16" s="109">
        <v>100</v>
      </c>
      <c r="F16" s="226">
        <v>1.5426648227458479</v>
      </c>
      <c r="G16" s="109">
        <v>26.610864410692088</v>
      </c>
      <c r="H16" s="226">
        <v>0.93723152965325929</v>
      </c>
      <c r="I16" s="109">
        <v>26.978036435537696</v>
      </c>
      <c r="J16" s="226">
        <v>0.23760757603849986</v>
      </c>
      <c r="K16" s="109">
        <v>4.0987147017842034</v>
      </c>
      <c r="L16" s="226">
        <v>0.60059773363639835</v>
      </c>
      <c r="M16" s="109">
        <v>17.288094807414986</v>
      </c>
      <c r="N16" s="226">
        <v>0.90708819358741299</v>
      </c>
      <c r="O16" s="109">
        <v>15.647210315672721</v>
      </c>
      <c r="P16" s="226">
        <v>1.1751395278288537</v>
      </c>
      <c r="Q16" s="109">
        <v>33.826174211548654</v>
      </c>
      <c r="R16" s="226">
        <v>2.6227729014850008</v>
      </c>
      <c r="S16" s="109">
        <v>45.24265610544316</v>
      </c>
      <c r="T16" s="226">
        <v>0.58923706622694239</v>
      </c>
      <c r="U16" s="109">
        <v>16.961080094820204</v>
      </c>
      <c r="V16" s="226">
        <v>0.52523122689551993</v>
      </c>
      <c r="W16" s="109">
        <v>9.0602033293921824</v>
      </c>
      <c r="X16" s="226">
        <v>0.19463236383862284</v>
      </c>
      <c r="Y16" s="109">
        <v>5.6024566364255755</v>
      </c>
    </row>
    <row r="17" spans="1:25" ht="12.75" customHeight="1" x14ac:dyDescent="0.25">
      <c r="A17" s="93" t="s">
        <v>197</v>
      </c>
      <c r="B17" s="226">
        <v>5.0860149134900361</v>
      </c>
      <c r="C17" s="109">
        <v>100</v>
      </c>
      <c r="D17" s="226">
        <v>3.5847789014030256</v>
      </c>
      <c r="E17" s="109">
        <v>100</v>
      </c>
      <c r="F17" s="226">
        <v>1.23005965370879</v>
      </c>
      <c r="G17" s="109">
        <v>24.185136587905127</v>
      </c>
      <c r="H17" s="226">
        <v>0.8812896110815831</v>
      </c>
      <c r="I17" s="109">
        <v>24.584211057944476</v>
      </c>
      <c r="J17" s="226">
        <v>0.29996051487462072</v>
      </c>
      <c r="K17" s="109">
        <v>5.8977513825020829</v>
      </c>
      <c r="L17" s="226">
        <v>0.7497871348506302</v>
      </c>
      <c r="M17" s="109">
        <v>20.915854379671099</v>
      </c>
      <c r="N17" s="226">
        <v>0.85202295845841591</v>
      </c>
      <c r="O17" s="109">
        <v>16.752270155530386</v>
      </c>
      <c r="P17" s="226">
        <v>1.2949749801549186</v>
      </c>
      <c r="Q17" s="109">
        <v>36.124263609342435</v>
      </c>
      <c r="R17" s="226">
        <v>2.183048165512957</v>
      </c>
      <c r="S17" s="109">
        <v>42.9225671305581</v>
      </c>
      <c r="T17" s="226">
        <v>0.52437116703216935</v>
      </c>
      <c r="U17" s="109">
        <v>14.627712934455699</v>
      </c>
      <c r="V17" s="226">
        <v>0.52092362093526057</v>
      </c>
      <c r="W17" s="109">
        <v>10.242274743504467</v>
      </c>
      <c r="X17" s="226">
        <v>0.13435600828372168</v>
      </c>
      <c r="Y17" s="109">
        <v>3.7479580185862194</v>
      </c>
    </row>
    <row r="18" spans="1:25" ht="12.75" customHeight="1" x14ac:dyDescent="0.25">
      <c r="A18" s="93">
        <v>2013</v>
      </c>
      <c r="B18" s="226">
        <v>4.1074918352748231</v>
      </c>
      <c r="C18" s="109">
        <v>100</v>
      </c>
      <c r="D18" s="226">
        <v>2.7103294437027055</v>
      </c>
      <c r="E18" s="109">
        <v>100</v>
      </c>
      <c r="F18" s="226">
        <v>1.0401174285399102</v>
      </c>
      <c r="G18" s="109">
        <v>25.322446647549292</v>
      </c>
      <c r="H18" s="226">
        <v>0.68190308067002459</v>
      </c>
      <c r="I18" s="109">
        <v>25.159416773277769</v>
      </c>
      <c r="J18" s="226">
        <v>0.24449959187382472</v>
      </c>
      <c r="K18" s="109">
        <v>5.9525277633927614</v>
      </c>
      <c r="L18" s="226">
        <v>0.54248396311962754</v>
      </c>
      <c r="M18" s="109">
        <v>20.015425223677433</v>
      </c>
      <c r="N18" s="226">
        <v>0.63173146992653284</v>
      </c>
      <c r="O18" s="109">
        <v>15.379981148136965</v>
      </c>
      <c r="P18" s="226">
        <v>1.0538458079585791</v>
      </c>
      <c r="Q18" s="109">
        <v>38.882572390125091</v>
      </c>
      <c r="R18" s="226">
        <v>1.7042401901313911</v>
      </c>
      <c r="S18" s="109">
        <v>41.491018326451865</v>
      </c>
      <c r="T18" s="226">
        <v>0.32342870721814743</v>
      </c>
      <c r="U18" s="109">
        <v>11.933187973499511</v>
      </c>
      <c r="V18" s="226">
        <v>0.48690315480315938</v>
      </c>
      <c r="W18" s="109">
        <v>11.854026114468997</v>
      </c>
      <c r="X18" s="226">
        <v>0.10866788473631653</v>
      </c>
      <c r="Y18" s="109">
        <v>4.0093976394198174</v>
      </c>
    </row>
    <row r="19" spans="1:25" ht="12.75" customHeight="1" x14ac:dyDescent="0.25">
      <c r="A19" s="93">
        <v>2014</v>
      </c>
      <c r="B19" s="226">
        <v>4.3180267672640325</v>
      </c>
      <c r="C19" s="109">
        <v>100</v>
      </c>
      <c r="D19" s="226">
        <v>2.681189237406298</v>
      </c>
      <c r="E19" s="109">
        <v>100</v>
      </c>
      <c r="F19" s="226">
        <v>1.0953508827045095</v>
      </c>
      <c r="G19" s="109">
        <v>25.366931280014747</v>
      </c>
      <c r="H19" s="226">
        <v>0.75295698232160457</v>
      </c>
      <c r="I19" s="109">
        <v>28.082948111860713</v>
      </c>
      <c r="J19" s="226">
        <v>0.21757636989948564</v>
      </c>
      <c r="K19" s="109">
        <v>5.0387915968697277</v>
      </c>
      <c r="L19" s="226">
        <v>0.50909845752467597</v>
      </c>
      <c r="M19" s="109">
        <v>18.987785361139316</v>
      </c>
      <c r="N19" s="226">
        <v>0.63783130916042963</v>
      </c>
      <c r="O19" s="109">
        <v>14.771360705681063</v>
      </c>
      <c r="P19" s="226">
        <v>1.0517800870782474</v>
      </c>
      <c r="Q19" s="109">
        <v>39.228118344071376</v>
      </c>
      <c r="R19" s="226">
        <v>1.8320537122399749</v>
      </c>
      <c r="S19" s="109">
        <v>42.42803046357195</v>
      </c>
      <c r="T19" s="226">
        <v>0.27867067579618321</v>
      </c>
      <c r="U19" s="109">
        <v>10.393547456790513</v>
      </c>
      <c r="V19" s="226">
        <v>0.53521449325963766</v>
      </c>
      <c r="W19" s="109">
        <v>12.394885953862618</v>
      </c>
      <c r="X19" s="226">
        <v>8.868303468558944E-2</v>
      </c>
      <c r="Y19" s="109">
        <v>3.3076007261381797</v>
      </c>
    </row>
    <row r="20" spans="1:25" ht="12.75" customHeight="1" x14ac:dyDescent="0.25">
      <c r="A20" s="93">
        <v>2015</v>
      </c>
      <c r="B20" s="226">
        <v>3.6116155791442441</v>
      </c>
      <c r="C20" s="109">
        <v>100</v>
      </c>
      <c r="D20" s="226">
        <v>2.6227629932918899</v>
      </c>
      <c r="E20" s="109">
        <v>100</v>
      </c>
      <c r="F20" s="226">
        <v>1.0293054860191377</v>
      </c>
      <c r="G20" s="109">
        <v>28.499862830446283</v>
      </c>
      <c r="H20" s="226">
        <v>0.77405942663074034</v>
      </c>
      <c r="I20" s="109">
        <v>29.513129040272169</v>
      </c>
      <c r="J20" s="226">
        <v>0.2046060820870502</v>
      </c>
      <c r="K20" s="109">
        <v>5.6652231557692714</v>
      </c>
      <c r="L20" s="226">
        <v>0.52431098960267031</v>
      </c>
      <c r="M20" s="109">
        <v>19.990787995090457</v>
      </c>
      <c r="N20" s="226">
        <v>0.63998528738807958</v>
      </c>
      <c r="O20" s="109">
        <v>17.720194006354387</v>
      </c>
      <c r="P20" s="226">
        <v>0.94402973863764239</v>
      </c>
      <c r="Q20" s="109">
        <v>35.993711252299207</v>
      </c>
      <c r="R20" s="226">
        <v>1.3552356407241699</v>
      </c>
      <c r="S20" s="109">
        <v>37.524360248919045</v>
      </c>
      <c r="T20" s="226">
        <v>0.25785092346525157</v>
      </c>
      <c r="U20" s="109">
        <v>9.8312704626664331</v>
      </c>
      <c r="V20" s="226">
        <v>0.38248308292580868</v>
      </c>
      <c r="W20" s="109">
        <v>10.590359758511074</v>
      </c>
      <c r="X20" s="226">
        <v>0.12251191495558127</v>
      </c>
      <c r="Y20" s="109">
        <v>4.6711012496715822</v>
      </c>
    </row>
    <row r="21" spans="1:25" ht="12.75" customHeight="1" x14ac:dyDescent="0.25">
      <c r="A21" s="93">
        <v>2016</v>
      </c>
      <c r="B21" s="226">
        <v>3.3936349837586448</v>
      </c>
      <c r="C21" s="109">
        <v>100</v>
      </c>
      <c r="D21" s="226">
        <v>2.3355120053455045</v>
      </c>
      <c r="E21" s="109">
        <v>100</v>
      </c>
      <c r="F21" s="226">
        <v>0.95992779746161117</v>
      </c>
      <c r="G21" s="109">
        <v>28.286123936594855</v>
      </c>
      <c r="H21" s="226">
        <v>0.7534623927598908</v>
      </c>
      <c r="I21" s="109">
        <v>32.261122658987425</v>
      </c>
      <c r="J21" s="226">
        <v>0.19771932881986656</v>
      </c>
      <c r="K21" s="109">
        <v>5.8261813591066014</v>
      </c>
      <c r="L21" s="226">
        <v>0.45913667567101091</v>
      </c>
      <c r="M21" s="109">
        <v>19.658930231150233</v>
      </c>
      <c r="N21" s="226">
        <v>0.56839658028973039</v>
      </c>
      <c r="O21" s="109">
        <v>16.748901487931931</v>
      </c>
      <c r="P21" s="226">
        <v>0.82989356604010456</v>
      </c>
      <c r="Q21" s="109">
        <v>35.533688721815558</v>
      </c>
      <c r="R21" s="226">
        <v>1.3907736581727324</v>
      </c>
      <c r="S21" s="109">
        <v>40.981828182133221</v>
      </c>
      <c r="T21" s="226">
        <v>0.23124109755974348</v>
      </c>
      <c r="U21" s="109">
        <v>9.9010879426215901</v>
      </c>
      <c r="V21" s="226">
        <v>0.27681761901470509</v>
      </c>
      <c r="W21" s="109">
        <v>8.1569650342334032</v>
      </c>
      <c r="X21" s="226">
        <v>6.1778273314756681E-2</v>
      </c>
      <c r="Y21" s="109">
        <v>2.6451704454251992</v>
      </c>
    </row>
    <row r="22" spans="1:25" ht="6" customHeight="1" x14ac:dyDescent="0.25">
      <c r="A22" s="141"/>
      <c r="B22" s="141"/>
      <c r="C22" s="138"/>
      <c r="D22" s="138"/>
      <c r="E22" s="138"/>
      <c r="F22" s="138"/>
      <c r="G22" s="138"/>
      <c r="H22" s="138"/>
      <c r="I22" s="138"/>
      <c r="J22" s="138"/>
      <c r="K22" s="232"/>
      <c r="L22" s="118"/>
      <c r="M22" s="118"/>
      <c r="N22" s="233"/>
      <c r="O22" s="118"/>
      <c r="P22" s="118"/>
      <c r="Q22" s="118"/>
      <c r="R22" s="118"/>
      <c r="S22" s="118"/>
      <c r="T22" s="118"/>
      <c r="U22" s="118"/>
      <c r="V22" s="118"/>
      <c r="W22" s="118"/>
      <c r="X22" s="118"/>
      <c r="Y22" s="118"/>
    </row>
    <row r="23" spans="1:25" ht="15" customHeight="1" x14ac:dyDescent="0.25">
      <c r="A23" s="1004" t="s">
        <v>33</v>
      </c>
      <c r="B23" s="1004"/>
      <c r="C23" s="1004"/>
      <c r="D23" s="1004"/>
      <c r="E23" s="1004"/>
      <c r="F23" s="1004"/>
      <c r="G23" s="1004"/>
      <c r="H23" s="1004"/>
      <c r="I23" s="1004"/>
      <c r="J23" s="1004"/>
      <c r="K23" s="1004"/>
      <c r="L23" s="1004"/>
      <c r="M23" s="1004"/>
      <c r="N23" s="1004"/>
      <c r="O23" s="1004"/>
      <c r="P23" s="1004"/>
      <c r="Q23" s="1004"/>
      <c r="R23" s="1004"/>
      <c r="S23" s="1004"/>
      <c r="T23" s="1004"/>
      <c r="U23" s="1004"/>
      <c r="V23" s="1004"/>
      <c r="W23" s="1004"/>
      <c r="X23" s="1004"/>
      <c r="Y23" s="1004"/>
    </row>
    <row r="24" spans="1:25" x14ac:dyDescent="0.25">
      <c r="W24" s="234"/>
    </row>
  </sheetData>
  <mergeCells count="23">
    <mergeCell ref="A23:Y23"/>
    <mergeCell ref="N5:O5"/>
    <mergeCell ref="P5:Q5"/>
    <mergeCell ref="R5:S5"/>
    <mergeCell ref="T5:U5"/>
    <mergeCell ref="V5:W5"/>
    <mergeCell ref="X5:Y5"/>
    <mergeCell ref="B5:C5"/>
    <mergeCell ref="D5:E5"/>
    <mergeCell ref="F5:G5"/>
    <mergeCell ref="H5:I5"/>
    <mergeCell ref="J5:K5"/>
    <mergeCell ref="L5:M5"/>
    <mergeCell ref="J4:M4"/>
    <mergeCell ref="N4:Q4"/>
    <mergeCell ref="R4:U4"/>
    <mergeCell ref="A1:B1"/>
    <mergeCell ref="A2:B2"/>
    <mergeCell ref="F1:I1"/>
    <mergeCell ref="A3:Y3"/>
    <mergeCell ref="V4:Y4"/>
    <mergeCell ref="B4:E4"/>
    <mergeCell ref="F4:I4"/>
  </mergeCells>
  <hyperlinks>
    <hyperlink ref="F1:H1" location="Tabellförteckning!A1" display="Tillbaka till innehållsföreckningen "/>
  </hyperlinks>
  <pageMargins left="0.75" right="0.75" top="1" bottom="1" header="0.5" footer="0.5"/>
  <pageSetup paperSize="9" scale="92"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zoomScaleNormal="100" workbookViewId="0">
      <pane ySplit="5" topLeftCell="A6" activePane="bottomLeft" state="frozen"/>
      <selection activeCell="J25" sqref="J25"/>
      <selection pane="bottomLeft" activeCell="J25" sqref="J25"/>
    </sheetView>
  </sheetViews>
  <sheetFormatPr defaultColWidth="9.109375" defaultRowHeight="13.2" x14ac:dyDescent="0.25"/>
  <cols>
    <col min="1" max="1" width="6.6640625" style="21" customWidth="1"/>
    <col min="2" max="8" width="10.6640625" style="21" customWidth="1"/>
    <col min="9" max="16384" width="9.109375" style="21"/>
  </cols>
  <sheetData>
    <row r="1" spans="1:8" ht="30" customHeight="1" x14ac:dyDescent="0.3">
      <c r="A1" s="1014"/>
      <c r="B1" s="1014"/>
      <c r="E1" s="1010" t="s">
        <v>398</v>
      </c>
      <c r="F1" s="1010"/>
      <c r="G1" s="1010"/>
      <c r="H1" s="1010"/>
    </row>
    <row r="2" spans="1:8" ht="6" customHeight="1" x14ac:dyDescent="0.25">
      <c r="A2" s="1014"/>
      <c r="B2" s="1014"/>
    </row>
    <row r="3" spans="1:8" ht="30" customHeight="1" x14ac:dyDescent="0.25">
      <c r="A3" s="990" t="s">
        <v>686</v>
      </c>
      <c r="B3" s="1011"/>
      <c r="C3" s="1011"/>
      <c r="D3" s="1011"/>
      <c r="E3" s="1011"/>
      <c r="F3" s="1011"/>
      <c r="G3" s="1011"/>
      <c r="H3" s="1011"/>
    </row>
    <row r="4" spans="1:8" s="641" customFormat="1" ht="15" customHeight="1" x14ac:dyDescent="0.25">
      <c r="A4" s="640"/>
      <c r="B4" s="1012" t="s">
        <v>287</v>
      </c>
      <c r="C4" s="1013"/>
      <c r="D4" s="1013"/>
      <c r="E4" s="1013"/>
      <c r="F4" s="1008" t="s">
        <v>3</v>
      </c>
      <c r="G4" s="1008" t="s">
        <v>2</v>
      </c>
      <c r="H4" s="1008" t="s">
        <v>108</v>
      </c>
    </row>
    <row r="5" spans="1:8" s="641" customFormat="1" ht="15" customHeight="1" x14ac:dyDescent="0.25">
      <c r="A5" s="280"/>
      <c r="B5" s="277" t="s">
        <v>467</v>
      </c>
      <c r="C5" s="277" t="s">
        <v>468</v>
      </c>
      <c r="D5" s="277" t="s">
        <v>288</v>
      </c>
      <c r="E5" s="277" t="s">
        <v>470</v>
      </c>
      <c r="F5" s="1009"/>
      <c r="G5" s="1009"/>
      <c r="H5" s="1009"/>
    </row>
    <row r="6" spans="1:8" ht="6" customHeight="1" x14ac:dyDescent="0.25">
      <c r="A6" s="642"/>
      <c r="B6" s="643"/>
      <c r="C6" s="643"/>
      <c r="D6" s="643"/>
      <c r="E6" s="643"/>
      <c r="F6" s="643"/>
      <c r="G6" s="643"/>
      <c r="H6" s="643"/>
    </row>
    <row r="7" spans="1:8" x14ac:dyDescent="0.25">
      <c r="A7" s="32">
        <v>2002</v>
      </c>
      <c r="B7" s="31">
        <v>6.2</v>
      </c>
      <c r="C7" s="31">
        <v>5.4</v>
      </c>
      <c r="D7" s="31">
        <v>4.7</v>
      </c>
      <c r="E7" s="31">
        <v>2.7</v>
      </c>
      <c r="F7" s="31">
        <v>2.9</v>
      </c>
      <c r="G7" s="31">
        <v>7.1</v>
      </c>
      <c r="H7" s="31">
        <v>5</v>
      </c>
    </row>
    <row r="8" spans="1:8" x14ac:dyDescent="0.25">
      <c r="A8" s="32">
        <v>2003</v>
      </c>
      <c r="B8" s="31">
        <v>5.8</v>
      </c>
      <c r="C8" s="31">
        <v>4.9000000000000004</v>
      </c>
      <c r="D8" s="31">
        <v>4.3</v>
      </c>
      <c r="E8" s="31">
        <v>2.8</v>
      </c>
      <c r="F8" s="31">
        <v>2.8</v>
      </c>
      <c r="G8" s="31">
        <v>6.4</v>
      </c>
      <c r="H8" s="31">
        <v>4.5999999999999996</v>
      </c>
    </row>
    <row r="9" spans="1:8" x14ac:dyDescent="0.25">
      <c r="A9" s="32">
        <v>2004</v>
      </c>
      <c r="B9" s="31">
        <v>5.8</v>
      </c>
      <c r="C9" s="31">
        <v>4.9000000000000004</v>
      </c>
      <c r="D9" s="31">
        <v>4.4000000000000004</v>
      </c>
      <c r="E9" s="31">
        <v>2.8</v>
      </c>
      <c r="F9" s="31">
        <v>2.8</v>
      </c>
      <c r="G9" s="31">
        <v>6.6</v>
      </c>
      <c r="H9" s="31">
        <v>4.7</v>
      </c>
    </row>
    <row r="10" spans="1:8" x14ac:dyDescent="0.25">
      <c r="A10" s="32">
        <v>2005</v>
      </c>
      <c r="B10" s="31">
        <v>5.8</v>
      </c>
      <c r="C10" s="31">
        <v>4.5999999999999996</v>
      </c>
      <c r="D10" s="31">
        <v>4.3</v>
      </c>
      <c r="E10" s="31">
        <v>2.9</v>
      </c>
      <c r="F10" s="31">
        <v>2.9</v>
      </c>
      <c r="G10" s="31">
        <v>6.3</v>
      </c>
      <c r="H10" s="31">
        <v>4.5999999999999996</v>
      </c>
    </row>
    <row r="11" spans="1:8" x14ac:dyDescent="0.25">
      <c r="A11" s="32">
        <v>2006</v>
      </c>
      <c r="B11" s="31">
        <v>5.4</v>
      </c>
      <c r="C11" s="31">
        <v>4.8</v>
      </c>
      <c r="D11" s="31">
        <v>4.5</v>
      </c>
      <c r="E11" s="31">
        <v>3.1</v>
      </c>
      <c r="F11" s="31">
        <v>2.9</v>
      </c>
      <c r="G11" s="31">
        <v>6.4</v>
      </c>
      <c r="H11" s="31">
        <v>4.5999999999999996</v>
      </c>
    </row>
    <row r="12" spans="1:8" x14ac:dyDescent="0.25">
      <c r="A12" s="32">
        <v>2007</v>
      </c>
      <c r="B12" s="31">
        <v>5.2</v>
      </c>
      <c r="C12" s="31">
        <v>4.5999999999999996</v>
      </c>
      <c r="D12" s="31">
        <v>4.4000000000000004</v>
      </c>
      <c r="E12" s="31">
        <v>2.9</v>
      </c>
      <c r="F12" s="31">
        <v>2.8</v>
      </c>
      <c r="G12" s="31">
        <v>6.2</v>
      </c>
      <c r="H12" s="31">
        <v>4.5</v>
      </c>
    </row>
    <row r="13" spans="1:8" x14ac:dyDescent="0.25">
      <c r="A13" s="32">
        <v>2008</v>
      </c>
      <c r="B13" s="31">
        <v>4.8</v>
      </c>
      <c r="C13" s="31">
        <v>4.9000000000000004</v>
      </c>
      <c r="D13" s="31">
        <v>4.5</v>
      </c>
      <c r="E13" s="31">
        <v>3.2</v>
      </c>
      <c r="F13" s="31">
        <v>2.8</v>
      </c>
      <c r="G13" s="31">
        <v>6.2</v>
      </c>
      <c r="H13" s="31">
        <v>4.5</v>
      </c>
    </row>
    <row r="14" spans="1:8" x14ac:dyDescent="0.25">
      <c r="A14" s="32">
        <v>2009</v>
      </c>
      <c r="B14" s="31">
        <v>4.8</v>
      </c>
      <c r="C14" s="31">
        <v>4.4000000000000004</v>
      </c>
      <c r="D14" s="31">
        <v>4.5999999999999996</v>
      </c>
      <c r="E14" s="31">
        <v>3.5</v>
      </c>
      <c r="F14" s="31">
        <v>2.8</v>
      </c>
      <c r="G14" s="31">
        <v>5.9</v>
      </c>
      <c r="H14" s="31">
        <v>4.4000000000000004</v>
      </c>
    </row>
    <row r="15" spans="1:8" x14ac:dyDescent="0.25">
      <c r="A15" s="32">
        <v>2010</v>
      </c>
      <c r="B15" s="31">
        <v>4.4000000000000004</v>
      </c>
      <c r="C15" s="31">
        <v>4.4000000000000004</v>
      </c>
      <c r="D15" s="31">
        <v>4.2</v>
      </c>
      <c r="E15" s="31">
        <v>3.2</v>
      </c>
      <c r="F15" s="31">
        <v>2.7</v>
      </c>
      <c r="G15" s="31">
        <v>5.6</v>
      </c>
      <c r="H15" s="31">
        <v>4.0999999999999996</v>
      </c>
    </row>
    <row r="16" spans="1:8" x14ac:dyDescent="0.25">
      <c r="A16" s="32">
        <v>2011</v>
      </c>
      <c r="B16" s="31">
        <v>4.5999999999999996</v>
      </c>
      <c r="C16" s="31">
        <v>4.0999999999999996</v>
      </c>
      <c r="D16" s="31">
        <v>4.2</v>
      </c>
      <c r="E16" s="31">
        <v>3.4</v>
      </c>
      <c r="F16" s="31">
        <v>2.6</v>
      </c>
      <c r="G16" s="31">
        <v>5.5</v>
      </c>
      <c r="H16" s="31">
        <v>4.0999999999999996</v>
      </c>
    </row>
    <row r="17" spans="1:8" x14ac:dyDescent="0.25">
      <c r="A17" s="492">
        <v>2012</v>
      </c>
      <c r="B17" s="644">
        <v>4.5</v>
      </c>
      <c r="C17" s="644">
        <v>4.5</v>
      </c>
      <c r="D17" s="644">
        <v>4.5</v>
      </c>
      <c r="E17" s="644">
        <v>3.5</v>
      </c>
      <c r="F17" s="644">
        <v>2.7</v>
      </c>
      <c r="G17" s="644">
        <v>5.9</v>
      </c>
      <c r="H17" s="644">
        <v>4.3</v>
      </c>
    </row>
    <row r="18" spans="1:8" x14ac:dyDescent="0.25">
      <c r="A18" s="492">
        <v>2013</v>
      </c>
      <c r="B18" s="644">
        <v>4.3</v>
      </c>
      <c r="C18" s="644">
        <v>4.5999999999999996</v>
      </c>
      <c r="D18" s="644">
        <v>4.7</v>
      </c>
      <c r="E18" s="644">
        <v>3.8</v>
      </c>
      <c r="F18" s="644">
        <v>2.7</v>
      </c>
      <c r="G18" s="644">
        <v>6.1</v>
      </c>
      <c r="H18" s="644">
        <v>4.4000000000000004</v>
      </c>
    </row>
    <row r="19" spans="1:8" x14ac:dyDescent="0.25">
      <c r="A19" s="492">
        <v>2014</v>
      </c>
      <c r="B19" s="644">
        <v>4.5999999999999996</v>
      </c>
      <c r="C19" s="644">
        <v>3.7</v>
      </c>
      <c r="D19" s="644">
        <v>3.8</v>
      </c>
      <c r="E19" s="644">
        <v>2.9</v>
      </c>
      <c r="F19" s="644">
        <v>2.5</v>
      </c>
      <c r="G19" s="644">
        <v>5</v>
      </c>
      <c r="H19" s="644">
        <v>3.8</v>
      </c>
    </row>
    <row r="20" spans="1:8" x14ac:dyDescent="0.25">
      <c r="A20" s="492">
        <v>2015</v>
      </c>
      <c r="B20" s="644">
        <v>4.8</v>
      </c>
      <c r="C20" s="644">
        <v>3.7</v>
      </c>
      <c r="D20" s="644">
        <v>4</v>
      </c>
      <c r="E20" s="644">
        <v>3</v>
      </c>
      <c r="F20" s="644">
        <v>2.6</v>
      </c>
      <c r="G20" s="644">
        <v>5.2</v>
      </c>
      <c r="H20" s="644">
        <v>3.9</v>
      </c>
    </row>
    <row r="21" spans="1:8" ht="6" customHeight="1" x14ac:dyDescent="0.25">
      <c r="A21" s="642"/>
      <c r="B21" s="642"/>
      <c r="C21" s="642"/>
      <c r="D21" s="642"/>
      <c r="E21" s="642"/>
      <c r="F21" s="642"/>
      <c r="G21" s="642"/>
      <c r="H21" s="642"/>
    </row>
    <row r="22" spans="1:8" ht="15" customHeight="1" x14ac:dyDescent="0.25">
      <c r="A22" s="980" t="s">
        <v>562</v>
      </c>
      <c r="B22" s="1007"/>
      <c r="C22" s="1007"/>
      <c r="D22" s="1007"/>
      <c r="E22" s="1007"/>
      <c r="F22" s="1007"/>
      <c r="G22" s="1007"/>
      <c r="H22" s="1007"/>
    </row>
    <row r="23" spans="1:8" ht="6" customHeight="1" x14ac:dyDescent="0.25"/>
    <row r="24" spans="1:8" ht="15" customHeight="1" x14ac:dyDescent="0.25">
      <c r="A24" s="980" t="s">
        <v>469</v>
      </c>
      <c r="B24" s="1007"/>
      <c r="C24" s="1007"/>
      <c r="D24" s="1007"/>
      <c r="E24" s="1007"/>
      <c r="F24" s="1007"/>
      <c r="G24" s="1007"/>
      <c r="H24" s="1007"/>
    </row>
    <row r="27" spans="1:8" x14ac:dyDescent="0.25">
      <c r="D27" s="639" t="s">
        <v>76</v>
      </c>
    </row>
  </sheetData>
  <mergeCells count="10">
    <mergeCell ref="A24:H24"/>
    <mergeCell ref="F4:F5"/>
    <mergeCell ref="G4:G5"/>
    <mergeCell ref="H4:H5"/>
    <mergeCell ref="E1:H1"/>
    <mergeCell ref="A22:H22"/>
    <mergeCell ref="A3:H3"/>
    <mergeCell ref="B4:E4"/>
    <mergeCell ref="A1:B1"/>
    <mergeCell ref="A2:B2"/>
  </mergeCells>
  <hyperlinks>
    <hyperlink ref="E1:H1" location="Tabellförteckning!A1" display="Tillbaka till innehållsföreckningen "/>
    <hyperlink ref="G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7"/>
  <sheetViews>
    <sheetView zoomScaleNormal="100" workbookViewId="0">
      <pane ySplit="5" topLeftCell="A36" activePane="bottomLeft" state="frozen"/>
      <selection activeCell="J25" sqref="J25"/>
      <selection pane="bottomLeft" activeCell="F1" sqref="F1:I1"/>
    </sheetView>
  </sheetViews>
  <sheetFormatPr defaultColWidth="9.109375" defaultRowHeight="13.2" x14ac:dyDescent="0.25"/>
  <cols>
    <col min="1" max="17" width="6.6640625" style="150" customWidth="1"/>
    <col min="18" max="16384" width="9.109375" style="150"/>
  </cols>
  <sheetData>
    <row r="1" spans="1:17" ht="30" customHeight="1" x14ac:dyDescent="0.3">
      <c r="A1" s="1015"/>
      <c r="B1" s="979"/>
      <c r="F1" s="974" t="s">
        <v>397</v>
      </c>
      <c r="G1" s="975"/>
      <c r="H1" s="975"/>
      <c r="I1" s="969"/>
    </row>
    <row r="2" spans="1:17" ht="6" customHeight="1" x14ac:dyDescent="0.25">
      <c r="A2" s="1015"/>
      <c r="B2" s="979"/>
    </row>
    <row r="3" spans="1:17" s="235" customFormat="1" ht="31.5" customHeight="1" x14ac:dyDescent="0.3">
      <c r="A3" s="1023" t="s">
        <v>687</v>
      </c>
      <c r="B3" s="1024"/>
      <c r="C3" s="1024"/>
      <c r="D3" s="1024"/>
      <c r="E3" s="1024"/>
      <c r="F3" s="1024"/>
      <c r="G3" s="1024"/>
      <c r="H3" s="1025"/>
      <c r="I3" s="1025"/>
      <c r="J3" s="1025"/>
      <c r="K3" s="1025"/>
      <c r="L3" s="1025"/>
      <c r="M3" s="1025"/>
      <c r="N3" s="1026"/>
      <c r="O3" s="1026"/>
      <c r="P3" s="1026"/>
      <c r="Q3" s="1026"/>
    </row>
    <row r="4" spans="1:17" ht="42.75" customHeight="1" x14ac:dyDescent="0.25">
      <c r="A4" s="236"/>
      <c r="B4" s="1027" t="s">
        <v>246</v>
      </c>
      <c r="C4" s="1027"/>
      <c r="D4" s="1027" t="s">
        <v>42</v>
      </c>
      <c r="E4" s="1027"/>
      <c r="F4" s="1027" t="s">
        <v>247</v>
      </c>
      <c r="G4" s="1027"/>
      <c r="H4" s="1027" t="s">
        <v>248</v>
      </c>
      <c r="I4" s="1028"/>
      <c r="J4" s="1027" t="s">
        <v>249</v>
      </c>
      <c r="K4" s="1028"/>
      <c r="L4" s="1027" t="s">
        <v>43</v>
      </c>
      <c r="M4" s="1028"/>
      <c r="N4" s="1027" t="s">
        <v>413</v>
      </c>
      <c r="O4" s="1028"/>
      <c r="P4" s="1029" t="s">
        <v>41</v>
      </c>
      <c r="Q4" s="1029"/>
    </row>
    <row r="5" spans="1:17" ht="15" customHeight="1" x14ac:dyDescent="0.25">
      <c r="A5" s="332" t="s">
        <v>100</v>
      </c>
      <c r="B5" s="333" t="s">
        <v>68</v>
      </c>
      <c r="C5" s="333" t="s">
        <v>69</v>
      </c>
      <c r="D5" s="333" t="s">
        <v>68</v>
      </c>
      <c r="E5" s="333" t="s">
        <v>69</v>
      </c>
      <c r="F5" s="333" t="s">
        <v>68</v>
      </c>
      <c r="G5" s="333" t="s">
        <v>69</v>
      </c>
      <c r="H5" s="333" t="s">
        <v>68</v>
      </c>
      <c r="I5" s="333" t="s">
        <v>69</v>
      </c>
      <c r="J5" s="333" t="s">
        <v>68</v>
      </c>
      <c r="K5" s="333" t="s">
        <v>69</v>
      </c>
      <c r="L5" s="333" t="s">
        <v>68</v>
      </c>
      <c r="M5" s="333" t="s">
        <v>69</v>
      </c>
      <c r="N5" s="333" t="s">
        <v>68</v>
      </c>
      <c r="O5" s="333" t="s">
        <v>69</v>
      </c>
      <c r="P5" s="333" t="s">
        <v>68</v>
      </c>
      <c r="Q5" s="333" t="s">
        <v>69</v>
      </c>
    </row>
    <row r="6" spans="1:17" ht="6" customHeight="1" x14ac:dyDescent="0.25">
      <c r="A6" s="237"/>
      <c r="B6" s="45"/>
      <c r="C6" s="45"/>
      <c r="D6" s="45"/>
      <c r="E6" s="45"/>
      <c r="F6" s="45"/>
      <c r="G6" s="45"/>
      <c r="H6" s="45"/>
      <c r="I6" s="45"/>
      <c r="J6" s="45"/>
      <c r="K6" s="45"/>
      <c r="L6" s="45"/>
      <c r="M6" s="45"/>
      <c r="N6" s="45"/>
      <c r="O6" s="45"/>
      <c r="P6" s="45"/>
      <c r="Q6" s="45"/>
    </row>
    <row r="7" spans="1:17" x14ac:dyDescent="0.25">
      <c r="A7" s="46">
        <v>1972</v>
      </c>
      <c r="B7" s="191">
        <v>15</v>
      </c>
      <c r="C7" s="191">
        <v>16</v>
      </c>
      <c r="D7" s="191">
        <v>8</v>
      </c>
      <c r="E7" s="191">
        <v>4</v>
      </c>
      <c r="F7" s="191">
        <v>26</v>
      </c>
      <c r="G7" s="191">
        <v>18</v>
      </c>
      <c r="H7" s="191">
        <v>15</v>
      </c>
      <c r="I7" s="238">
        <v>14</v>
      </c>
      <c r="J7" s="191">
        <v>14</v>
      </c>
      <c r="K7" s="238">
        <v>18</v>
      </c>
      <c r="L7" s="191">
        <v>21</v>
      </c>
      <c r="M7" s="238">
        <v>30</v>
      </c>
      <c r="N7" s="191">
        <f>D7+F7</f>
        <v>34</v>
      </c>
      <c r="O7" s="191">
        <f>E7+G7</f>
        <v>22</v>
      </c>
      <c r="P7" s="191">
        <v>1</v>
      </c>
      <c r="Q7" s="238">
        <v>0</v>
      </c>
    </row>
    <row r="8" spans="1:17" x14ac:dyDescent="0.25">
      <c r="A8" s="46">
        <v>1973</v>
      </c>
      <c r="B8" s="191">
        <v>16</v>
      </c>
      <c r="C8" s="191">
        <v>14</v>
      </c>
      <c r="D8" s="191">
        <v>6</v>
      </c>
      <c r="E8" s="191">
        <v>3</v>
      </c>
      <c r="F8" s="191">
        <v>25</v>
      </c>
      <c r="G8" s="191">
        <v>19</v>
      </c>
      <c r="H8" s="191">
        <v>18</v>
      </c>
      <c r="I8" s="238">
        <v>14</v>
      </c>
      <c r="J8" s="191">
        <v>13</v>
      </c>
      <c r="K8" s="238">
        <v>18</v>
      </c>
      <c r="L8" s="191">
        <v>21</v>
      </c>
      <c r="M8" s="238">
        <v>31</v>
      </c>
      <c r="N8" s="191">
        <f t="shared" ref="N8:O23" si="0">D8+F8</f>
        <v>31</v>
      </c>
      <c r="O8" s="191">
        <f t="shared" si="0"/>
        <v>22</v>
      </c>
      <c r="P8" s="191">
        <v>1</v>
      </c>
      <c r="Q8" s="238">
        <v>1</v>
      </c>
    </row>
    <row r="9" spans="1:17" x14ac:dyDescent="0.25">
      <c r="A9" s="46">
        <v>1974</v>
      </c>
      <c r="B9" s="191">
        <v>15</v>
      </c>
      <c r="C9" s="191">
        <v>15</v>
      </c>
      <c r="D9" s="191">
        <v>6</v>
      </c>
      <c r="E9" s="191">
        <v>2</v>
      </c>
      <c r="F9" s="191">
        <v>26</v>
      </c>
      <c r="G9" s="191">
        <v>17</v>
      </c>
      <c r="H9" s="191">
        <v>18</v>
      </c>
      <c r="I9" s="238">
        <v>13</v>
      </c>
      <c r="J9" s="191">
        <v>14</v>
      </c>
      <c r="K9" s="238">
        <v>17</v>
      </c>
      <c r="L9" s="191">
        <v>21</v>
      </c>
      <c r="M9" s="238">
        <v>35</v>
      </c>
      <c r="N9" s="191">
        <f t="shared" si="0"/>
        <v>32</v>
      </c>
      <c r="O9" s="191">
        <f t="shared" si="0"/>
        <v>19</v>
      </c>
      <c r="P9" s="191">
        <v>1</v>
      </c>
      <c r="Q9" s="238">
        <v>1</v>
      </c>
    </row>
    <row r="10" spans="1:17" x14ac:dyDescent="0.25">
      <c r="A10" s="46">
        <v>1975</v>
      </c>
      <c r="B10" s="191">
        <v>15</v>
      </c>
      <c r="C10" s="191">
        <v>14</v>
      </c>
      <c r="D10" s="191">
        <v>5</v>
      </c>
      <c r="E10" s="191">
        <v>2</v>
      </c>
      <c r="F10" s="191">
        <v>26</v>
      </c>
      <c r="G10" s="191">
        <v>20</v>
      </c>
      <c r="H10" s="191">
        <v>17</v>
      </c>
      <c r="I10" s="238">
        <v>15</v>
      </c>
      <c r="J10" s="191">
        <v>13</v>
      </c>
      <c r="K10" s="238">
        <v>17</v>
      </c>
      <c r="L10" s="191">
        <v>23</v>
      </c>
      <c r="M10" s="238">
        <v>31</v>
      </c>
      <c r="N10" s="191">
        <f t="shared" si="0"/>
        <v>31</v>
      </c>
      <c r="O10" s="191">
        <f t="shared" si="0"/>
        <v>22</v>
      </c>
      <c r="P10" s="191">
        <v>1</v>
      </c>
      <c r="Q10" s="238">
        <v>1</v>
      </c>
    </row>
    <row r="11" spans="1:17" x14ac:dyDescent="0.25">
      <c r="A11" s="46">
        <v>1976</v>
      </c>
      <c r="B11" s="191">
        <v>13</v>
      </c>
      <c r="C11" s="191">
        <v>14</v>
      </c>
      <c r="D11" s="191">
        <v>8</v>
      </c>
      <c r="E11" s="191">
        <v>4</v>
      </c>
      <c r="F11" s="191">
        <v>30</v>
      </c>
      <c r="G11" s="191">
        <v>21</v>
      </c>
      <c r="H11" s="191">
        <v>17</v>
      </c>
      <c r="I11" s="238">
        <v>14</v>
      </c>
      <c r="J11" s="191">
        <v>10</v>
      </c>
      <c r="K11" s="238">
        <v>16</v>
      </c>
      <c r="L11" s="191">
        <v>21</v>
      </c>
      <c r="M11" s="238">
        <v>31</v>
      </c>
      <c r="N11" s="191">
        <f t="shared" si="0"/>
        <v>38</v>
      </c>
      <c r="O11" s="191">
        <f t="shared" si="0"/>
        <v>25</v>
      </c>
      <c r="P11" s="191">
        <v>1</v>
      </c>
      <c r="Q11" s="238">
        <v>1</v>
      </c>
    </row>
    <row r="12" spans="1:17" x14ac:dyDescent="0.25">
      <c r="A12" s="46">
        <v>1977</v>
      </c>
      <c r="B12" s="191">
        <v>13</v>
      </c>
      <c r="C12" s="191">
        <v>12</v>
      </c>
      <c r="D12" s="191">
        <v>9</v>
      </c>
      <c r="E12" s="191">
        <v>6</v>
      </c>
      <c r="F12" s="191">
        <v>28</v>
      </c>
      <c r="G12" s="191">
        <v>23</v>
      </c>
      <c r="H12" s="191">
        <v>16</v>
      </c>
      <c r="I12" s="238">
        <v>13</v>
      </c>
      <c r="J12" s="191">
        <v>11</v>
      </c>
      <c r="K12" s="238">
        <v>14</v>
      </c>
      <c r="L12" s="191">
        <v>22</v>
      </c>
      <c r="M12" s="238">
        <v>31</v>
      </c>
      <c r="N12" s="191">
        <f t="shared" si="0"/>
        <v>37</v>
      </c>
      <c r="O12" s="191">
        <f t="shared" si="0"/>
        <v>29</v>
      </c>
      <c r="P12" s="191">
        <v>1</v>
      </c>
      <c r="Q12" s="238">
        <v>1</v>
      </c>
    </row>
    <row r="13" spans="1:17" x14ac:dyDescent="0.25">
      <c r="A13" s="46">
        <v>1978</v>
      </c>
      <c r="B13" s="191">
        <v>13</v>
      </c>
      <c r="C13" s="191">
        <v>12</v>
      </c>
      <c r="D13" s="191">
        <v>7</v>
      </c>
      <c r="E13" s="191">
        <v>4</v>
      </c>
      <c r="F13" s="191">
        <v>29</v>
      </c>
      <c r="G13" s="191">
        <v>22</v>
      </c>
      <c r="H13" s="191">
        <v>17</v>
      </c>
      <c r="I13" s="238">
        <v>16</v>
      </c>
      <c r="J13" s="191">
        <v>13</v>
      </c>
      <c r="K13" s="238">
        <v>17</v>
      </c>
      <c r="L13" s="191">
        <v>21</v>
      </c>
      <c r="M13" s="238">
        <v>29</v>
      </c>
      <c r="N13" s="191">
        <f t="shared" si="0"/>
        <v>36</v>
      </c>
      <c r="O13" s="191">
        <f t="shared" si="0"/>
        <v>26</v>
      </c>
      <c r="P13" s="191">
        <v>1</v>
      </c>
      <c r="Q13" s="238">
        <v>1</v>
      </c>
    </row>
    <row r="14" spans="1:17" x14ac:dyDescent="0.25">
      <c r="A14" s="46">
        <v>1979</v>
      </c>
      <c r="B14" s="191">
        <v>15</v>
      </c>
      <c r="C14" s="238">
        <v>12</v>
      </c>
      <c r="D14" s="191">
        <v>6</v>
      </c>
      <c r="E14" s="191">
        <v>4</v>
      </c>
      <c r="F14" s="191">
        <v>29</v>
      </c>
      <c r="G14" s="238">
        <v>26</v>
      </c>
      <c r="H14" s="191">
        <v>19</v>
      </c>
      <c r="I14" s="238">
        <v>15</v>
      </c>
      <c r="J14" s="191">
        <v>11</v>
      </c>
      <c r="K14" s="238">
        <v>14</v>
      </c>
      <c r="L14" s="191">
        <v>20</v>
      </c>
      <c r="M14" s="238">
        <v>29</v>
      </c>
      <c r="N14" s="191">
        <f t="shared" si="0"/>
        <v>35</v>
      </c>
      <c r="O14" s="191">
        <f t="shared" si="0"/>
        <v>30</v>
      </c>
      <c r="P14" s="191">
        <v>1</v>
      </c>
      <c r="Q14" s="238">
        <v>0</v>
      </c>
    </row>
    <row r="15" spans="1:17" x14ac:dyDescent="0.25">
      <c r="A15" s="46">
        <v>1980</v>
      </c>
      <c r="B15" s="191">
        <v>15</v>
      </c>
      <c r="C15" s="238">
        <v>15</v>
      </c>
      <c r="D15" s="191">
        <v>4</v>
      </c>
      <c r="E15" s="191">
        <v>3</v>
      </c>
      <c r="F15" s="191">
        <v>22</v>
      </c>
      <c r="G15" s="238">
        <v>17</v>
      </c>
      <c r="H15" s="191">
        <v>19</v>
      </c>
      <c r="I15" s="238">
        <v>15</v>
      </c>
      <c r="J15" s="191">
        <v>11</v>
      </c>
      <c r="K15" s="238">
        <v>16</v>
      </c>
      <c r="L15" s="191">
        <v>20</v>
      </c>
      <c r="M15" s="238">
        <v>34</v>
      </c>
      <c r="N15" s="191">
        <f t="shared" si="0"/>
        <v>26</v>
      </c>
      <c r="O15" s="191">
        <f t="shared" si="0"/>
        <v>20</v>
      </c>
      <c r="P15" s="191">
        <v>1</v>
      </c>
      <c r="Q15" s="238">
        <v>0</v>
      </c>
    </row>
    <row r="16" spans="1:17" x14ac:dyDescent="0.25">
      <c r="A16" s="46">
        <v>1981</v>
      </c>
      <c r="B16" s="191">
        <v>22</v>
      </c>
      <c r="C16" s="238">
        <v>21</v>
      </c>
      <c r="D16" s="191">
        <v>3</v>
      </c>
      <c r="E16" s="191">
        <v>2</v>
      </c>
      <c r="F16" s="191">
        <v>18</v>
      </c>
      <c r="G16" s="238">
        <v>14</v>
      </c>
      <c r="H16" s="191">
        <v>19</v>
      </c>
      <c r="I16" s="238">
        <v>14</v>
      </c>
      <c r="J16" s="191">
        <v>14</v>
      </c>
      <c r="K16" s="238">
        <v>14</v>
      </c>
      <c r="L16" s="191">
        <v>23</v>
      </c>
      <c r="M16" s="238">
        <v>34</v>
      </c>
      <c r="N16" s="191">
        <f t="shared" si="0"/>
        <v>21</v>
      </c>
      <c r="O16" s="191">
        <f t="shared" si="0"/>
        <v>16</v>
      </c>
      <c r="P16" s="191">
        <v>1</v>
      </c>
      <c r="Q16" s="238">
        <v>0</v>
      </c>
    </row>
    <row r="17" spans="1:17" x14ac:dyDescent="0.25">
      <c r="A17" s="46">
        <v>1982</v>
      </c>
      <c r="B17" s="191">
        <v>25</v>
      </c>
      <c r="C17" s="238">
        <v>23</v>
      </c>
      <c r="D17" s="191">
        <v>4</v>
      </c>
      <c r="E17" s="191">
        <v>2</v>
      </c>
      <c r="F17" s="191">
        <v>19</v>
      </c>
      <c r="G17" s="238">
        <v>14</v>
      </c>
      <c r="H17" s="191">
        <v>16</v>
      </c>
      <c r="I17" s="238">
        <v>14</v>
      </c>
      <c r="J17" s="191">
        <v>13</v>
      </c>
      <c r="K17" s="238">
        <v>14</v>
      </c>
      <c r="L17" s="191">
        <v>23</v>
      </c>
      <c r="M17" s="238">
        <v>33</v>
      </c>
      <c r="N17" s="191">
        <f t="shared" si="0"/>
        <v>23</v>
      </c>
      <c r="O17" s="191">
        <f t="shared" si="0"/>
        <v>16</v>
      </c>
      <c r="P17" s="191">
        <v>1</v>
      </c>
      <c r="Q17" s="238">
        <v>0</v>
      </c>
    </row>
    <row r="18" spans="1:17" ht="12.75" customHeight="1" x14ac:dyDescent="0.25">
      <c r="A18" s="46">
        <v>1983</v>
      </c>
      <c r="B18" s="239" t="s">
        <v>123</v>
      </c>
      <c r="C18" s="239" t="s">
        <v>123</v>
      </c>
      <c r="D18" s="239" t="s">
        <v>123</v>
      </c>
      <c r="E18" s="239" t="s">
        <v>123</v>
      </c>
      <c r="F18" s="191">
        <v>22</v>
      </c>
      <c r="G18" s="238">
        <v>18</v>
      </c>
      <c r="H18" s="239" t="s">
        <v>123</v>
      </c>
      <c r="I18" s="239" t="s">
        <v>123</v>
      </c>
      <c r="J18" s="239" t="s">
        <v>123</v>
      </c>
      <c r="K18" s="239" t="s">
        <v>123</v>
      </c>
      <c r="L18" s="239" t="s">
        <v>123</v>
      </c>
      <c r="M18" s="239" t="s">
        <v>123</v>
      </c>
      <c r="N18" s="239" t="s">
        <v>123</v>
      </c>
      <c r="O18" s="239" t="s">
        <v>123</v>
      </c>
      <c r="P18" s="239" t="s">
        <v>123</v>
      </c>
      <c r="Q18" s="240" t="s">
        <v>123</v>
      </c>
    </row>
    <row r="19" spans="1:17" ht="12.75" customHeight="1" x14ac:dyDescent="0.25">
      <c r="A19" s="46">
        <v>1984</v>
      </c>
      <c r="B19" s="239" t="s">
        <v>46</v>
      </c>
      <c r="C19" s="239" t="s">
        <v>46</v>
      </c>
      <c r="D19" s="239" t="s">
        <v>46</v>
      </c>
      <c r="E19" s="239" t="s">
        <v>46</v>
      </c>
      <c r="F19" s="239" t="s">
        <v>46</v>
      </c>
      <c r="G19" s="239" t="s">
        <v>46</v>
      </c>
      <c r="H19" s="239" t="s">
        <v>46</v>
      </c>
      <c r="I19" s="239" t="s">
        <v>46</v>
      </c>
      <c r="J19" s="239" t="s">
        <v>46</v>
      </c>
      <c r="K19" s="239" t="s">
        <v>46</v>
      </c>
      <c r="L19" s="239" t="s">
        <v>46</v>
      </c>
      <c r="M19" s="239" t="s">
        <v>46</v>
      </c>
      <c r="N19" s="239" t="s">
        <v>46</v>
      </c>
      <c r="O19" s="239" t="s">
        <v>46</v>
      </c>
      <c r="P19" s="239" t="s">
        <v>46</v>
      </c>
      <c r="Q19" s="239" t="s">
        <v>46</v>
      </c>
    </row>
    <row r="20" spans="1:17" ht="12.75" customHeight="1" x14ac:dyDescent="0.25">
      <c r="A20" s="46">
        <v>1985</v>
      </c>
      <c r="B20" s="239" t="s">
        <v>46</v>
      </c>
      <c r="C20" s="239" t="s">
        <v>46</v>
      </c>
      <c r="D20" s="239" t="s">
        <v>46</v>
      </c>
      <c r="E20" s="239" t="s">
        <v>46</v>
      </c>
      <c r="F20" s="239" t="s">
        <v>46</v>
      </c>
      <c r="G20" s="239" t="s">
        <v>46</v>
      </c>
      <c r="H20" s="239" t="s">
        <v>46</v>
      </c>
      <c r="I20" s="239" t="s">
        <v>46</v>
      </c>
      <c r="J20" s="239" t="s">
        <v>46</v>
      </c>
      <c r="K20" s="239" t="s">
        <v>46</v>
      </c>
      <c r="L20" s="239" t="s">
        <v>46</v>
      </c>
      <c r="M20" s="239" t="s">
        <v>46</v>
      </c>
      <c r="N20" s="239" t="s">
        <v>46</v>
      </c>
      <c r="O20" s="239" t="s">
        <v>46</v>
      </c>
      <c r="P20" s="239" t="s">
        <v>46</v>
      </c>
      <c r="Q20" s="239" t="s">
        <v>46</v>
      </c>
    </row>
    <row r="21" spans="1:17" ht="12.75" customHeight="1" x14ac:dyDescent="0.25">
      <c r="A21" s="46">
        <v>1986</v>
      </c>
      <c r="B21" s="191">
        <v>22</v>
      </c>
      <c r="C21" s="238">
        <v>26</v>
      </c>
      <c r="D21" s="191">
        <v>3</v>
      </c>
      <c r="E21" s="191">
        <v>1</v>
      </c>
      <c r="F21" s="238">
        <v>20</v>
      </c>
      <c r="G21" s="238">
        <v>13</v>
      </c>
      <c r="H21" s="191">
        <v>18</v>
      </c>
      <c r="I21" s="238">
        <v>13</v>
      </c>
      <c r="J21" s="238">
        <v>14</v>
      </c>
      <c r="K21" s="238">
        <v>14</v>
      </c>
      <c r="L21" s="238">
        <v>23</v>
      </c>
      <c r="M21" s="238">
        <v>33</v>
      </c>
      <c r="N21" s="191">
        <f t="shared" si="0"/>
        <v>23</v>
      </c>
      <c r="O21" s="191">
        <f t="shared" si="0"/>
        <v>14</v>
      </c>
      <c r="P21" s="191">
        <v>1</v>
      </c>
      <c r="Q21" s="191">
        <v>1</v>
      </c>
    </row>
    <row r="22" spans="1:17" ht="12.75" customHeight="1" x14ac:dyDescent="0.25">
      <c r="A22" s="46">
        <v>1987</v>
      </c>
      <c r="B22" s="191">
        <v>23</v>
      </c>
      <c r="C22" s="238">
        <v>24</v>
      </c>
      <c r="D22" s="191">
        <v>3</v>
      </c>
      <c r="E22" s="191">
        <v>2</v>
      </c>
      <c r="F22" s="238">
        <v>19</v>
      </c>
      <c r="G22" s="238">
        <v>13</v>
      </c>
      <c r="H22" s="191">
        <v>17</v>
      </c>
      <c r="I22" s="238">
        <v>13</v>
      </c>
      <c r="J22" s="238">
        <v>13</v>
      </c>
      <c r="K22" s="238">
        <v>13</v>
      </c>
      <c r="L22" s="238">
        <v>24</v>
      </c>
      <c r="M22" s="238">
        <v>35</v>
      </c>
      <c r="N22" s="191">
        <f t="shared" si="0"/>
        <v>22</v>
      </c>
      <c r="O22" s="191">
        <f t="shared" si="0"/>
        <v>15</v>
      </c>
      <c r="P22" s="191">
        <v>1</v>
      </c>
      <c r="Q22" s="191">
        <v>1</v>
      </c>
    </row>
    <row r="23" spans="1:17" ht="12.75" customHeight="1" x14ac:dyDescent="0.25">
      <c r="A23" s="46">
        <v>1988</v>
      </c>
      <c r="B23" s="191">
        <v>26</v>
      </c>
      <c r="C23" s="238">
        <v>29</v>
      </c>
      <c r="D23" s="191">
        <v>3</v>
      </c>
      <c r="E23" s="241">
        <v>2</v>
      </c>
      <c r="F23" s="238">
        <v>20</v>
      </c>
      <c r="G23" s="191">
        <v>14</v>
      </c>
      <c r="H23" s="191">
        <v>17</v>
      </c>
      <c r="I23" s="191">
        <v>14</v>
      </c>
      <c r="J23" s="238">
        <v>12</v>
      </c>
      <c r="K23" s="238">
        <v>12</v>
      </c>
      <c r="L23" s="238">
        <v>22</v>
      </c>
      <c r="M23" s="238">
        <v>29</v>
      </c>
      <c r="N23" s="191">
        <f t="shared" si="0"/>
        <v>23</v>
      </c>
      <c r="O23" s="191">
        <f t="shared" si="0"/>
        <v>16</v>
      </c>
      <c r="P23" s="191">
        <v>1</v>
      </c>
      <c r="Q23" s="191">
        <v>1</v>
      </c>
    </row>
    <row r="24" spans="1:17" ht="12.75" customHeight="1" x14ac:dyDescent="0.25">
      <c r="A24" s="46">
        <v>1989</v>
      </c>
      <c r="B24" s="191">
        <v>24.536322845334531</v>
      </c>
      <c r="C24" s="191">
        <v>28.730443854238409</v>
      </c>
      <c r="D24" s="191">
        <v>3.3860364621186121</v>
      </c>
      <c r="E24" s="191">
        <v>1.6332901995195432</v>
      </c>
      <c r="F24" s="191">
        <v>22.161804075532388</v>
      </c>
      <c r="G24" s="191">
        <v>15.342291102419832</v>
      </c>
      <c r="H24" s="191">
        <v>18.101038810885921</v>
      </c>
      <c r="I24" s="191">
        <v>14.113854736266127</v>
      </c>
      <c r="J24" s="191">
        <v>12.377336378174595</v>
      </c>
      <c r="K24" s="191">
        <v>11.284407176311408</v>
      </c>
      <c r="L24" s="191">
        <v>19.102062052969444</v>
      </c>
      <c r="M24" s="191">
        <v>28.189943616360253</v>
      </c>
      <c r="N24" s="191">
        <v>25.547840537650998</v>
      </c>
      <c r="O24" s="191">
        <v>16.975581301939375</v>
      </c>
      <c r="P24" s="191">
        <v>0.33539937498545747</v>
      </c>
      <c r="Q24" s="191">
        <v>0.70576931488471695</v>
      </c>
    </row>
    <row r="25" spans="1:17" ht="12.75" customHeight="1" x14ac:dyDescent="0.25">
      <c r="A25" s="46">
        <v>1990</v>
      </c>
      <c r="B25" s="191">
        <v>24.639731527248717</v>
      </c>
      <c r="C25" s="191">
        <v>24.806373931746752</v>
      </c>
      <c r="D25" s="191">
        <v>3.2088675544656025</v>
      </c>
      <c r="E25" s="191">
        <v>1.902064430710513</v>
      </c>
      <c r="F25" s="191">
        <v>22.787659621728494</v>
      </c>
      <c r="G25" s="191">
        <v>17.365973432194753</v>
      </c>
      <c r="H25" s="191">
        <v>17.101809828934726</v>
      </c>
      <c r="I25" s="191">
        <v>16.800903122593077</v>
      </c>
      <c r="J25" s="191">
        <v>11.035271998475494</v>
      </c>
      <c r="K25" s="191">
        <v>13.008421970924569</v>
      </c>
      <c r="L25" s="191">
        <v>20.659467884583293</v>
      </c>
      <c r="M25" s="191">
        <v>25.711659586408519</v>
      </c>
      <c r="N25" s="191">
        <v>25.996527176194096</v>
      </c>
      <c r="O25" s="191">
        <v>19.268037862905267</v>
      </c>
      <c r="P25" s="191">
        <v>0.56719158456785734</v>
      </c>
      <c r="Q25" s="191">
        <v>0.40460352542438688</v>
      </c>
    </row>
    <row r="26" spans="1:17" ht="12.75" customHeight="1" x14ac:dyDescent="0.25">
      <c r="A26" s="46">
        <v>1991</v>
      </c>
      <c r="B26" s="191">
        <v>19.242032538305185</v>
      </c>
      <c r="C26" s="191">
        <v>21.412556451618006</v>
      </c>
      <c r="D26" s="191">
        <v>2.8001154123952219</v>
      </c>
      <c r="E26" s="191">
        <v>1.6816111893210073</v>
      </c>
      <c r="F26" s="191">
        <v>26.300779610549327</v>
      </c>
      <c r="G26" s="191">
        <v>17.765036382104029</v>
      </c>
      <c r="H26" s="191">
        <v>17.751719939806055</v>
      </c>
      <c r="I26" s="191">
        <v>15.731003173949132</v>
      </c>
      <c r="J26" s="191">
        <v>11.767763880016455</v>
      </c>
      <c r="K26" s="191">
        <v>13.781580283058965</v>
      </c>
      <c r="L26" s="191">
        <v>21.495344680226275</v>
      </c>
      <c r="M26" s="191">
        <v>29.078059794247274</v>
      </c>
      <c r="N26" s="191">
        <v>29.100895022944549</v>
      </c>
      <c r="O26" s="191">
        <v>19.446647571425036</v>
      </c>
      <c r="P26" s="191">
        <v>0.64224393870349383</v>
      </c>
      <c r="Q26" s="191">
        <v>0.55015272570052709</v>
      </c>
    </row>
    <row r="27" spans="1:17" ht="12.75" customHeight="1" x14ac:dyDescent="0.25">
      <c r="A27" s="46">
        <v>1992</v>
      </c>
      <c r="B27" s="191">
        <v>17.419235456500559</v>
      </c>
      <c r="C27" s="191">
        <v>19.422991291241264</v>
      </c>
      <c r="D27" s="191">
        <v>4.3660794117358277</v>
      </c>
      <c r="E27" s="191">
        <v>1.5382799762780275</v>
      </c>
      <c r="F27" s="191">
        <v>24.655565401794995</v>
      </c>
      <c r="G27" s="191">
        <v>17.927988119137222</v>
      </c>
      <c r="H27" s="191">
        <v>18.824377661611859</v>
      </c>
      <c r="I27" s="191">
        <v>16.560703669462672</v>
      </c>
      <c r="J27" s="191">
        <v>12.669588706532044</v>
      </c>
      <c r="K27" s="191">
        <v>13.258955956678403</v>
      </c>
      <c r="L27" s="191">
        <v>21.264458307866114</v>
      </c>
      <c r="M27" s="191">
        <v>30.720989110199891</v>
      </c>
      <c r="N27" s="191">
        <v>29.021644813530823</v>
      </c>
      <c r="O27" s="191">
        <v>19.466268095415248</v>
      </c>
      <c r="P27" s="191">
        <v>0.80069505396503959</v>
      </c>
      <c r="Q27" s="191">
        <v>0.57009187699838015</v>
      </c>
    </row>
    <row r="28" spans="1:17" ht="12.75" customHeight="1" x14ac:dyDescent="0.25">
      <c r="A28" s="46">
        <v>1993</v>
      </c>
      <c r="B28" s="191">
        <v>16.886473211652589</v>
      </c>
      <c r="C28" s="191">
        <v>19.922189110481689</v>
      </c>
      <c r="D28" s="191">
        <v>4.2506275358664718</v>
      </c>
      <c r="E28" s="191">
        <v>1.8152162762594342</v>
      </c>
      <c r="F28" s="191">
        <v>24.69781838445391</v>
      </c>
      <c r="G28" s="191">
        <v>19.989590141330211</v>
      </c>
      <c r="H28" s="191">
        <v>19.419566014973597</v>
      </c>
      <c r="I28" s="191">
        <v>15.399533134039517</v>
      </c>
      <c r="J28" s="191">
        <v>12.163632781230641</v>
      </c>
      <c r="K28" s="191">
        <v>13.029173507613873</v>
      </c>
      <c r="L28" s="191">
        <v>21.019594938383641</v>
      </c>
      <c r="M28" s="191">
        <v>28.384980941250877</v>
      </c>
      <c r="N28" s="191">
        <v>28.948445920320381</v>
      </c>
      <c r="O28" s="191">
        <v>21.804806417589646</v>
      </c>
      <c r="P28" s="191">
        <v>1.5622871334448616</v>
      </c>
      <c r="Q28" s="191">
        <v>1.4593168890256509</v>
      </c>
    </row>
    <row r="29" spans="1:17" ht="12.75" customHeight="1" x14ac:dyDescent="0.25">
      <c r="A29" s="46">
        <v>1994</v>
      </c>
      <c r="B29" s="191">
        <v>17.592695674274729</v>
      </c>
      <c r="C29" s="191">
        <v>19.326125649211495</v>
      </c>
      <c r="D29" s="191">
        <v>4.4748457884036945</v>
      </c>
      <c r="E29" s="191">
        <v>2.4356202902710273</v>
      </c>
      <c r="F29" s="191">
        <v>25.967978150614766</v>
      </c>
      <c r="G29" s="191">
        <v>20.508632178589536</v>
      </c>
      <c r="H29" s="191">
        <v>17.587891883599671</v>
      </c>
      <c r="I29" s="191">
        <v>15.686783933987861</v>
      </c>
      <c r="J29" s="191">
        <v>12.070786262283665</v>
      </c>
      <c r="K29" s="191">
        <v>13.392776890925246</v>
      </c>
      <c r="L29" s="191">
        <v>20.285834817050187</v>
      </c>
      <c r="M29" s="191">
        <v>27.0478500664879</v>
      </c>
      <c r="N29" s="191">
        <v>30.44282393901846</v>
      </c>
      <c r="O29" s="191">
        <v>22.944252468860565</v>
      </c>
      <c r="P29" s="191">
        <v>2.0199674237710123</v>
      </c>
      <c r="Q29" s="191">
        <v>1.6022109905318656</v>
      </c>
    </row>
    <row r="30" spans="1:17" ht="12.75" customHeight="1" x14ac:dyDescent="0.25">
      <c r="A30" s="46">
        <v>1995</v>
      </c>
      <c r="B30" s="191">
        <v>21.386583260259712</v>
      </c>
      <c r="C30" s="191">
        <v>19.30421513421706</v>
      </c>
      <c r="D30" s="191">
        <v>4.3857025746232372</v>
      </c>
      <c r="E30" s="191">
        <v>2.5917288815496113</v>
      </c>
      <c r="F30" s="191">
        <v>23.96827054395845</v>
      </c>
      <c r="G30" s="191">
        <v>21.576789293309094</v>
      </c>
      <c r="H30" s="191">
        <v>18.407845598489576</v>
      </c>
      <c r="I30" s="191">
        <v>16.524430733600003</v>
      </c>
      <c r="J30" s="191">
        <v>12.486599122714704</v>
      </c>
      <c r="K30" s="191">
        <v>13.500255969148544</v>
      </c>
      <c r="L30" s="191">
        <v>17.622134115059325</v>
      </c>
      <c r="M30" s="191">
        <v>24.909342228840398</v>
      </c>
      <c r="N30" s="191">
        <v>28.353973118581688</v>
      </c>
      <c r="O30" s="191">
        <v>24.168518174858704</v>
      </c>
      <c r="P30" s="191">
        <v>1.7428647849005257</v>
      </c>
      <c r="Q30" s="191">
        <v>1.5932377593348213</v>
      </c>
    </row>
    <row r="31" spans="1:17" ht="12.75" customHeight="1" x14ac:dyDescent="0.25">
      <c r="A31" s="46">
        <v>1996</v>
      </c>
      <c r="B31" s="191">
        <v>20.308636664606897</v>
      </c>
      <c r="C31" s="191">
        <v>18.939780687575784</v>
      </c>
      <c r="D31" s="191">
        <v>4.5459120591527169</v>
      </c>
      <c r="E31" s="191">
        <v>2.3207878526313381</v>
      </c>
      <c r="F31" s="191">
        <v>25.408329773812468</v>
      </c>
      <c r="G31" s="191">
        <v>18.291382722606954</v>
      </c>
      <c r="H31" s="191">
        <v>17.835280679364523</v>
      </c>
      <c r="I31" s="191">
        <v>17.723730103225847</v>
      </c>
      <c r="J31" s="191">
        <v>11.382812374974547</v>
      </c>
      <c r="K31" s="191">
        <v>14.65603658797631</v>
      </c>
      <c r="L31" s="191">
        <v>18.230953580337605</v>
      </c>
      <c r="M31" s="191">
        <v>25.792152344538184</v>
      </c>
      <c r="N31" s="191">
        <v>29.954241832965184</v>
      </c>
      <c r="O31" s="191">
        <v>20.612170575238292</v>
      </c>
      <c r="P31" s="191">
        <v>2.2880748677542782</v>
      </c>
      <c r="Q31" s="191">
        <v>2.2761297014372066</v>
      </c>
    </row>
    <row r="32" spans="1:17" ht="12.75" customHeight="1" x14ac:dyDescent="0.25">
      <c r="A32" s="46">
        <v>1997</v>
      </c>
      <c r="B32" s="191">
        <v>19.76791016043315</v>
      </c>
      <c r="C32" s="191">
        <v>18.151805381396851</v>
      </c>
      <c r="D32" s="191">
        <v>4.4916356220381903</v>
      </c>
      <c r="E32" s="191">
        <v>2.557312221149616</v>
      </c>
      <c r="F32" s="191">
        <v>24.731075646742422</v>
      </c>
      <c r="G32" s="191">
        <v>19.843894417650233</v>
      </c>
      <c r="H32" s="191">
        <v>18.422367857540461</v>
      </c>
      <c r="I32" s="191">
        <v>17.722497701300739</v>
      </c>
      <c r="J32" s="191">
        <v>11.051154955526963</v>
      </c>
      <c r="K32" s="191">
        <v>12.795416137282112</v>
      </c>
      <c r="L32" s="191">
        <v>20.624979604162888</v>
      </c>
      <c r="M32" s="191">
        <v>28.138329198966584</v>
      </c>
      <c r="N32" s="191">
        <v>29.222711268780614</v>
      </c>
      <c r="O32" s="191">
        <v>22.401206638799849</v>
      </c>
      <c r="P32" s="191">
        <v>0.91087615355163243</v>
      </c>
      <c r="Q32" s="191">
        <v>0.79074494225587555</v>
      </c>
    </row>
    <row r="33" spans="1:17" ht="12.75" customHeight="1" x14ac:dyDescent="0.25">
      <c r="A33" s="46">
        <v>1998</v>
      </c>
      <c r="B33" s="191">
        <v>23.962391228801117</v>
      </c>
      <c r="C33" s="191">
        <v>20.537380937344434</v>
      </c>
      <c r="D33" s="191">
        <v>3.7397155427979327</v>
      </c>
      <c r="E33" s="191">
        <v>2.7779028629052549</v>
      </c>
      <c r="F33" s="191">
        <v>25.974963196283312</v>
      </c>
      <c r="G33" s="191">
        <v>18.636369931514043</v>
      </c>
      <c r="H33" s="191">
        <v>18.48665224988434</v>
      </c>
      <c r="I33" s="191">
        <v>16.769972903396674</v>
      </c>
      <c r="J33" s="191">
        <v>11.070525542339025</v>
      </c>
      <c r="K33" s="191">
        <v>14.438623960004247</v>
      </c>
      <c r="L33" s="191">
        <v>15.528159817621187</v>
      </c>
      <c r="M33" s="191">
        <v>26.324200733393322</v>
      </c>
      <c r="N33" s="191">
        <v>29.714678739081243</v>
      </c>
      <c r="O33" s="191">
        <v>21.414272794419297</v>
      </c>
      <c r="P33" s="191">
        <v>1.237592422268724</v>
      </c>
      <c r="Q33" s="191">
        <v>0.5155486714389198</v>
      </c>
    </row>
    <row r="34" spans="1:17" ht="12.75" customHeight="1" x14ac:dyDescent="0.25">
      <c r="A34" s="46">
        <v>1999</v>
      </c>
      <c r="B34" s="191">
        <v>26.427033589935633</v>
      </c>
      <c r="C34" s="191">
        <v>22.428992090736354</v>
      </c>
      <c r="D34" s="191">
        <v>4.6612850622518405</v>
      </c>
      <c r="E34" s="191">
        <v>2.4656983939497028</v>
      </c>
      <c r="F34" s="191">
        <v>24.673046023789411</v>
      </c>
      <c r="G34" s="191">
        <v>20.014249419560031</v>
      </c>
      <c r="H34" s="191">
        <v>17.08618070915751</v>
      </c>
      <c r="I34" s="191">
        <v>17.265240035908761</v>
      </c>
      <c r="J34" s="191">
        <v>10.08338743185012</v>
      </c>
      <c r="K34" s="191">
        <v>12.716811412354811</v>
      </c>
      <c r="L34" s="191">
        <v>16.450078672302769</v>
      </c>
      <c r="M34" s="191">
        <v>24.676623631927519</v>
      </c>
      <c r="N34" s="191">
        <v>29.334331086041253</v>
      </c>
      <c r="O34" s="191">
        <v>22.479947813509732</v>
      </c>
      <c r="P34" s="191">
        <v>0.61898851071589467</v>
      </c>
      <c r="Q34" s="191">
        <v>0.43238501556400594</v>
      </c>
    </row>
    <row r="35" spans="1:17" ht="12.75" customHeight="1" x14ac:dyDescent="0.25">
      <c r="A35" s="46">
        <v>2000</v>
      </c>
      <c r="B35" s="191">
        <v>22.646627327318637</v>
      </c>
      <c r="C35" s="191">
        <v>20.35805771991015</v>
      </c>
      <c r="D35" s="191">
        <v>5.7643905147006445</v>
      </c>
      <c r="E35" s="191">
        <v>2.3404697494630105</v>
      </c>
      <c r="F35" s="191">
        <v>27.122191464094819</v>
      </c>
      <c r="G35" s="191">
        <v>21.002076629647682</v>
      </c>
      <c r="H35" s="191">
        <v>17.139977750453102</v>
      </c>
      <c r="I35" s="191">
        <v>16.127737617855484</v>
      </c>
      <c r="J35" s="191">
        <v>11.240568509120711</v>
      </c>
      <c r="K35" s="191">
        <v>15.97883902468439</v>
      </c>
      <c r="L35" s="191">
        <v>15.275184153386851</v>
      </c>
      <c r="M35" s="191">
        <v>23.744152547648934</v>
      </c>
      <c r="N35" s="191">
        <v>32.886581978795462</v>
      </c>
      <c r="O35" s="191">
        <v>23.342546379110694</v>
      </c>
      <c r="P35" s="191">
        <v>0.81106028092263216</v>
      </c>
      <c r="Q35" s="191">
        <v>0.44866671078773951</v>
      </c>
    </row>
    <row r="36" spans="1:17" ht="12.75" customHeight="1" x14ac:dyDescent="0.25">
      <c r="A36" s="46">
        <v>2001</v>
      </c>
      <c r="B36" s="191">
        <v>23.929781879244157</v>
      </c>
      <c r="C36" s="191">
        <v>19.96801084389428</v>
      </c>
      <c r="D36" s="191">
        <v>5.6079486993062684</v>
      </c>
      <c r="E36" s="191">
        <v>2.7630155078588743</v>
      </c>
      <c r="F36" s="191">
        <v>25.444243525236182</v>
      </c>
      <c r="G36" s="191">
        <v>22.798173195455611</v>
      </c>
      <c r="H36" s="191">
        <v>17.239567722725425</v>
      </c>
      <c r="I36" s="191">
        <v>14.853028655048355</v>
      </c>
      <c r="J36" s="191">
        <v>9.875970701720485</v>
      </c>
      <c r="K36" s="191">
        <v>14.085445840053859</v>
      </c>
      <c r="L36" s="191">
        <v>16.659455968458698</v>
      </c>
      <c r="M36" s="191">
        <v>24.605902119105519</v>
      </c>
      <c r="N36" s="191">
        <v>31.052192224542452</v>
      </c>
      <c r="O36" s="191">
        <v>25.561188703314485</v>
      </c>
      <c r="P36" s="191">
        <v>1.2430315033022106</v>
      </c>
      <c r="Q36" s="191">
        <v>0.9264238385806145</v>
      </c>
    </row>
    <row r="37" spans="1:17" ht="12.75" customHeight="1" x14ac:dyDescent="0.25">
      <c r="A37" s="46">
        <v>2002</v>
      </c>
      <c r="B37" s="191">
        <v>26.073191848877542</v>
      </c>
      <c r="C37" s="191">
        <v>23.252079519183251</v>
      </c>
      <c r="D37" s="191">
        <v>5.8834303786014894</v>
      </c>
      <c r="E37" s="191">
        <v>3.5332351307462559</v>
      </c>
      <c r="F37" s="191">
        <v>23.042589424489925</v>
      </c>
      <c r="G37" s="191">
        <v>21.837159441166197</v>
      </c>
      <c r="H37" s="191">
        <v>16.108347830020037</v>
      </c>
      <c r="I37" s="191">
        <v>16.319110751325848</v>
      </c>
      <c r="J37" s="191">
        <v>11.603813600123587</v>
      </c>
      <c r="K37" s="191">
        <v>12.660802583379951</v>
      </c>
      <c r="L37" s="191">
        <v>16.624281041631601</v>
      </c>
      <c r="M37" s="191">
        <v>21.905556827541442</v>
      </c>
      <c r="N37" s="191">
        <v>28.926019803091414</v>
      </c>
      <c r="O37" s="191">
        <v>25.370394571912453</v>
      </c>
      <c r="P37" s="191">
        <v>0.66434587625461505</v>
      </c>
      <c r="Q37" s="191">
        <v>0.49205574665427659</v>
      </c>
    </row>
    <row r="38" spans="1:17" ht="12.75" customHeight="1" x14ac:dyDescent="0.25">
      <c r="A38" s="46">
        <v>2003</v>
      </c>
      <c r="B38" s="191">
        <v>28.972169406753917</v>
      </c>
      <c r="C38" s="191">
        <v>23.682328751855401</v>
      </c>
      <c r="D38" s="191">
        <v>4.4002389276963889</v>
      </c>
      <c r="E38" s="191">
        <v>2.8457838896281027</v>
      </c>
      <c r="F38" s="191">
        <v>21.26085593153778</v>
      </c>
      <c r="G38" s="191">
        <v>20.738034064037908</v>
      </c>
      <c r="H38" s="191">
        <v>14.845290359995767</v>
      </c>
      <c r="I38" s="191">
        <v>13.551525154822444</v>
      </c>
      <c r="J38" s="191">
        <v>11.030293711929385</v>
      </c>
      <c r="K38" s="191">
        <v>14.190060670521587</v>
      </c>
      <c r="L38" s="191">
        <v>18.766934329430587</v>
      </c>
      <c r="M38" s="191">
        <v>24.37167451501951</v>
      </c>
      <c r="N38" s="191">
        <v>25.661094859234169</v>
      </c>
      <c r="O38" s="191">
        <v>23.58381795366601</v>
      </c>
      <c r="P38" s="191">
        <v>0.72421733265179744</v>
      </c>
      <c r="Q38" s="191">
        <v>0.62059295411710003</v>
      </c>
    </row>
    <row r="39" spans="1:17" ht="12.75" customHeight="1" x14ac:dyDescent="0.25">
      <c r="A39" s="46">
        <v>2004</v>
      </c>
      <c r="B39" s="191">
        <v>30.327026872817232</v>
      </c>
      <c r="C39" s="191">
        <v>26.900929900257626</v>
      </c>
      <c r="D39" s="191">
        <v>4.8836517116410594</v>
      </c>
      <c r="E39" s="191">
        <v>3.0593655990546393</v>
      </c>
      <c r="F39" s="191">
        <v>20.503073751372682</v>
      </c>
      <c r="G39" s="191">
        <v>19.987830947857592</v>
      </c>
      <c r="H39" s="191">
        <v>12.430358763155983</v>
      </c>
      <c r="I39" s="191">
        <v>14.000499134058048</v>
      </c>
      <c r="J39" s="191">
        <v>11.044746962877298</v>
      </c>
      <c r="K39" s="191">
        <v>11.315406763428973</v>
      </c>
      <c r="L39" s="191">
        <v>20.046141194029239</v>
      </c>
      <c r="M39" s="191">
        <v>24.151216064926675</v>
      </c>
      <c r="N39" s="191">
        <v>25.38672546301374</v>
      </c>
      <c r="O39" s="191">
        <v>23.047196546912232</v>
      </c>
      <c r="P39" s="191">
        <v>0.76500074410568231</v>
      </c>
      <c r="Q39" s="191">
        <v>0.58475159041356961</v>
      </c>
    </row>
    <row r="40" spans="1:17" ht="12.75" customHeight="1" x14ac:dyDescent="0.25">
      <c r="A40" s="46">
        <v>2005</v>
      </c>
      <c r="B40" s="191">
        <v>32.558803261249906</v>
      </c>
      <c r="C40" s="191">
        <v>28.036868560894955</v>
      </c>
      <c r="D40" s="191">
        <v>4.8900364132448537</v>
      </c>
      <c r="E40" s="191">
        <v>4.3273967847040993</v>
      </c>
      <c r="F40" s="191">
        <v>20.339394770266651</v>
      </c>
      <c r="G40" s="191">
        <v>18.628785290599325</v>
      </c>
      <c r="H40" s="191">
        <v>12.87900281176498</v>
      </c>
      <c r="I40" s="191">
        <v>13.404587288421657</v>
      </c>
      <c r="J40" s="191">
        <v>11.309389552199328</v>
      </c>
      <c r="K40" s="191">
        <v>12.106481527664176</v>
      </c>
      <c r="L40" s="191">
        <v>17.559354251064299</v>
      </c>
      <c r="M40" s="191">
        <v>23.020653565030539</v>
      </c>
      <c r="N40" s="191">
        <v>25.229431183511505</v>
      </c>
      <c r="O40" s="191">
        <v>22.956182075303424</v>
      </c>
      <c r="P40" s="191">
        <v>0.46401894021548434</v>
      </c>
      <c r="Q40" s="191">
        <v>0.47522698268671726</v>
      </c>
    </row>
    <row r="41" spans="1:17" ht="12.75" customHeight="1" x14ac:dyDescent="0.25">
      <c r="A41" s="46">
        <v>2006</v>
      </c>
      <c r="B41" s="191">
        <v>33.171935252856954</v>
      </c>
      <c r="C41" s="191">
        <v>29.86136528247884</v>
      </c>
      <c r="D41" s="191">
        <v>5.1586417273259606</v>
      </c>
      <c r="E41" s="191">
        <v>3.291101874352186</v>
      </c>
      <c r="F41" s="191">
        <v>18.700706627570003</v>
      </c>
      <c r="G41" s="191">
        <v>19.003223355829867</v>
      </c>
      <c r="H41" s="191">
        <v>12.477714631474242</v>
      </c>
      <c r="I41" s="191">
        <v>13.412243432012597</v>
      </c>
      <c r="J41" s="191">
        <v>11.277470545023007</v>
      </c>
      <c r="K41" s="191">
        <v>12.810429540968379</v>
      </c>
      <c r="L41" s="191">
        <v>18.58652206416334</v>
      </c>
      <c r="M41" s="191">
        <v>20.74529014639543</v>
      </c>
      <c r="N41" s="191">
        <v>23.859348354895964</v>
      </c>
      <c r="O41" s="191">
        <v>22.294325230182054</v>
      </c>
      <c r="P41" s="191">
        <v>0.62700915158668491</v>
      </c>
      <c r="Q41" s="191">
        <v>0.87634636796151499</v>
      </c>
    </row>
    <row r="42" spans="1:17" ht="12.75" customHeight="1" x14ac:dyDescent="0.25">
      <c r="A42" s="46">
        <v>2007</v>
      </c>
      <c r="B42" s="191">
        <v>33.541602912804905</v>
      </c>
      <c r="C42" s="191">
        <v>27.706901420687629</v>
      </c>
      <c r="D42" s="191">
        <v>3.4192118608917612</v>
      </c>
      <c r="E42" s="191">
        <v>3.0214176616137367</v>
      </c>
      <c r="F42" s="191">
        <v>19.932597903509951</v>
      </c>
      <c r="G42" s="191">
        <v>19.652868977416311</v>
      </c>
      <c r="H42" s="191">
        <v>14.125459340311192</v>
      </c>
      <c r="I42" s="191">
        <v>15.657926769144201</v>
      </c>
      <c r="J42" s="191">
        <v>9.4653251508917045</v>
      </c>
      <c r="K42" s="191">
        <v>12.282370631952467</v>
      </c>
      <c r="L42" s="191">
        <v>18.379496929622295</v>
      </c>
      <c r="M42" s="191">
        <v>20.671209589475094</v>
      </c>
      <c r="N42" s="191">
        <v>23.351809764401711</v>
      </c>
      <c r="O42" s="191">
        <v>22.674286639030047</v>
      </c>
      <c r="P42" s="191">
        <v>1.1363059019691555</v>
      </c>
      <c r="Q42" s="191">
        <v>1.0073049497072539</v>
      </c>
    </row>
    <row r="43" spans="1:17" ht="12.75" customHeight="1" x14ac:dyDescent="0.25">
      <c r="A43" s="46">
        <v>2008</v>
      </c>
      <c r="B43" s="191">
        <v>32.993411445586268</v>
      </c>
      <c r="C43" s="191">
        <v>28.484776653135736</v>
      </c>
      <c r="D43" s="191">
        <v>4.2163603228774766</v>
      </c>
      <c r="E43" s="191">
        <v>2.6871717827382029</v>
      </c>
      <c r="F43" s="191">
        <v>20.202085181886336</v>
      </c>
      <c r="G43" s="191">
        <v>22.281403078281194</v>
      </c>
      <c r="H43" s="191">
        <v>14.020820368551629</v>
      </c>
      <c r="I43" s="191">
        <v>13.258117124403062</v>
      </c>
      <c r="J43" s="191">
        <v>9.9132058718098683</v>
      </c>
      <c r="K43" s="191">
        <v>12.362731024085301</v>
      </c>
      <c r="L43" s="191">
        <v>18.064702465807024</v>
      </c>
      <c r="M43" s="191">
        <v>19.679325172049662</v>
      </c>
      <c r="N43" s="191">
        <v>24.418445504763813</v>
      </c>
      <c r="O43" s="191">
        <v>24.968574861019398</v>
      </c>
      <c r="P43" s="191">
        <v>0.58941434347677812</v>
      </c>
      <c r="Q43" s="191">
        <v>1.2464751653090207</v>
      </c>
    </row>
    <row r="44" spans="1:17" ht="12.75" customHeight="1" x14ac:dyDescent="0.25">
      <c r="A44" s="46">
        <v>2009</v>
      </c>
      <c r="B44" s="191">
        <v>33.350088064167046</v>
      </c>
      <c r="C44" s="191">
        <v>27.588034417863689</v>
      </c>
      <c r="D44" s="191">
        <v>4.5670046878355057</v>
      </c>
      <c r="E44" s="191">
        <v>2.7751988527492522</v>
      </c>
      <c r="F44" s="191">
        <v>19.226820649822734</v>
      </c>
      <c r="G44" s="191">
        <v>20.048160691766217</v>
      </c>
      <c r="H44" s="191">
        <v>13.713362736341338</v>
      </c>
      <c r="I44" s="191">
        <v>15.330161675591434</v>
      </c>
      <c r="J44" s="191">
        <v>9.6069673590230185</v>
      </c>
      <c r="K44" s="191">
        <v>11.865855545848431</v>
      </c>
      <c r="L44" s="191">
        <v>18.760883987457806</v>
      </c>
      <c r="M44" s="191">
        <v>21.488691010412651</v>
      </c>
      <c r="N44" s="191">
        <v>23.793825337658241</v>
      </c>
      <c r="O44" s="191">
        <v>22.823359544515469</v>
      </c>
      <c r="P44" s="191">
        <v>0.77487251535344348</v>
      </c>
      <c r="Q44" s="191">
        <v>0.90389780577156775</v>
      </c>
    </row>
    <row r="45" spans="1:17" ht="12.75" customHeight="1" x14ac:dyDescent="0.25">
      <c r="A45" s="46">
        <v>2010</v>
      </c>
      <c r="B45" s="191">
        <v>35.935001548567904</v>
      </c>
      <c r="C45" s="191">
        <v>30.9101795723784</v>
      </c>
      <c r="D45" s="191">
        <v>3.2844516367933383</v>
      </c>
      <c r="E45" s="191">
        <v>2.5210822933402883</v>
      </c>
      <c r="F45" s="191">
        <v>16.911606148604125</v>
      </c>
      <c r="G45" s="191">
        <v>17.921862446324706</v>
      </c>
      <c r="H45" s="191">
        <v>15.131166834095723</v>
      </c>
      <c r="I45" s="191">
        <v>14.857344024658167</v>
      </c>
      <c r="J45" s="191">
        <v>9.9428987958546475</v>
      </c>
      <c r="K45" s="191">
        <v>12.252613775176867</v>
      </c>
      <c r="L45" s="191">
        <v>17.548403781305073</v>
      </c>
      <c r="M45" s="191">
        <v>21.210723472555905</v>
      </c>
      <c r="N45" s="191">
        <v>20.196057785397464</v>
      </c>
      <c r="O45" s="191">
        <v>20.442944739664995</v>
      </c>
      <c r="P45" s="191">
        <v>1.2464712547796348</v>
      </c>
      <c r="Q45" s="191">
        <v>0.32619441556566164</v>
      </c>
    </row>
    <row r="46" spans="1:17" ht="12.75" customHeight="1" x14ac:dyDescent="0.25">
      <c r="A46" s="46">
        <v>2011</v>
      </c>
      <c r="B46" s="191">
        <v>37.607039863820241</v>
      </c>
      <c r="C46" s="191">
        <v>35.361397385783931</v>
      </c>
      <c r="D46" s="191">
        <v>3.1339729795854017</v>
      </c>
      <c r="E46" s="191">
        <v>1.9320523667787752</v>
      </c>
      <c r="F46" s="191">
        <v>15.308409458140723</v>
      </c>
      <c r="G46" s="191">
        <v>17.74868252596508</v>
      </c>
      <c r="H46" s="191">
        <v>13.730612343068874</v>
      </c>
      <c r="I46" s="191">
        <v>12.754232833070839</v>
      </c>
      <c r="J46" s="191">
        <v>9.8608916749626729</v>
      </c>
      <c r="K46" s="191">
        <v>10.306067191638107</v>
      </c>
      <c r="L46" s="191">
        <v>18.767344734327814</v>
      </c>
      <c r="M46" s="191">
        <v>20.89192712917507</v>
      </c>
      <c r="N46" s="191">
        <v>18.442382437726124</v>
      </c>
      <c r="O46" s="191">
        <v>19.680734892743857</v>
      </c>
      <c r="P46" s="191">
        <v>1.5917289460930648</v>
      </c>
      <c r="Q46" s="191">
        <v>1.0056405675881186</v>
      </c>
    </row>
    <row r="47" spans="1:17" ht="12.75" customHeight="1" x14ac:dyDescent="0.25">
      <c r="A47" s="46" t="s">
        <v>196</v>
      </c>
      <c r="B47" s="191">
        <v>40.09514197484048</v>
      </c>
      <c r="C47" s="191">
        <v>36.909559525884291</v>
      </c>
      <c r="D47" s="191">
        <v>2.8816357507108163</v>
      </c>
      <c r="E47" s="191">
        <v>2.271981836234656</v>
      </c>
      <c r="F47" s="191">
        <v>12.99635425294014</v>
      </c>
      <c r="G47" s="191">
        <v>14.700323664472428</v>
      </c>
      <c r="H47" s="191">
        <v>14.19042052410572</v>
      </c>
      <c r="I47" s="191">
        <v>12.319067989470128</v>
      </c>
      <c r="J47" s="191">
        <v>8.7283307662017009</v>
      </c>
      <c r="K47" s="191">
        <v>10.743339497434718</v>
      </c>
      <c r="L47" s="191">
        <v>18.974191315756936</v>
      </c>
      <c r="M47" s="191">
        <v>21.783492962932272</v>
      </c>
      <c r="N47" s="191">
        <v>15.877990003650957</v>
      </c>
      <c r="O47" s="191">
        <v>16.972305500707083</v>
      </c>
      <c r="P47" s="191">
        <v>2.1339254154449692</v>
      </c>
      <c r="Q47" s="191">
        <v>1.2722345235704062</v>
      </c>
    </row>
    <row r="48" spans="1:17" ht="5.25" customHeight="1" x14ac:dyDescent="0.25">
      <c r="A48" s="140"/>
      <c r="B48" s="140"/>
      <c r="C48" s="140"/>
      <c r="D48" s="140"/>
      <c r="E48" s="140"/>
      <c r="F48" s="140"/>
      <c r="G48" s="140"/>
      <c r="H48" s="140"/>
      <c r="I48" s="140"/>
      <c r="J48" s="140"/>
      <c r="K48" s="140"/>
      <c r="L48" s="140"/>
      <c r="M48" s="140"/>
      <c r="N48" s="140"/>
      <c r="O48" s="140"/>
      <c r="P48" s="140"/>
      <c r="Q48" s="140"/>
    </row>
    <row r="49" spans="1:17" ht="15" customHeight="1" x14ac:dyDescent="0.25">
      <c r="A49" s="1019" t="s">
        <v>33</v>
      </c>
      <c r="B49" s="1020"/>
      <c r="C49" s="1020"/>
      <c r="D49" s="1020"/>
      <c r="E49" s="1020"/>
      <c r="F49" s="1020"/>
      <c r="G49" s="1020"/>
      <c r="H49" s="1021"/>
      <c r="I49" s="1021"/>
      <c r="J49" s="1021"/>
      <c r="K49" s="1021"/>
      <c r="L49" s="1021"/>
      <c r="M49" s="1021"/>
      <c r="N49" s="1022"/>
      <c r="O49" s="1022"/>
      <c r="P49" s="1022"/>
      <c r="Q49" s="1022"/>
    </row>
    <row r="50" spans="1:17" ht="6" customHeight="1" x14ac:dyDescent="0.25">
      <c r="A50" s="399"/>
      <c r="B50" s="400"/>
      <c r="C50" s="400"/>
      <c r="D50" s="400"/>
      <c r="E50" s="400"/>
      <c r="F50" s="400"/>
      <c r="G50" s="400"/>
      <c r="H50" s="401"/>
      <c r="I50" s="401"/>
      <c r="J50" s="401"/>
      <c r="K50" s="401"/>
      <c r="L50" s="401"/>
      <c r="M50" s="401"/>
      <c r="N50" s="402"/>
      <c r="O50" s="402"/>
      <c r="P50" s="402"/>
      <c r="Q50" s="402"/>
    </row>
    <row r="51" spans="1:17" s="170" customFormat="1" ht="42.75" customHeight="1" x14ac:dyDescent="0.25">
      <c r="A51" s="1016" t="s">
        <v>250</v>
      </c>
      <c r="B51" s="1016"/>
      <c r="C51" s="1016"/>
      <c r="D51" s="1016"/>
      <c r="E51" s="1016"/>
      <c r="F51" s="1016"/>
      <c r="G51" s="1016"/>
      <c r="H51" s="1016"/>
      <c r="I51" s="1016"/>
      <c r="J51" s="1016"/>
      <c r="K51" s="1016"/>
      <c r="L51" s="1016"/>
      <c r="M51" s="1016"/>
      <c r="N51" s="1016"/>
      <c r="O51" s="1016"/>
      <c r="P51" s="1016"/>
      <c r="Q51" s="1016"/>
    </row>
    <row r="52" spans="1:17" ht="15" customHeight="1" x14ac:dyDescent="0.3">
      <c r="A52" s="1017" t="s">
        <v>289</v>
      </c>
      <c r="B52" s="1018"/>
      <c r="C52" s="1018"/>
      <c r="D52" s="1018"/>
      <c r="E52" s="1018"/>
      <c r="F52" s="1018"/>
      <c r="G52" s="1018"/>
      <c r="H52" s="1018"/>
      <c r="I52" s="1018"/>
      <c r="J52" s="1018"/>
      <c r="K52" s="1018"/>
      <c r="L52" s="1018"/>
      <c r="M52" s="1018"/>
      <c r="N52" s="1018"/>
      <c r="O52" s="1018"/>
      <c r="P52" s="1018"/>
      <c r="Q52" s="1018"/>
    </row>
    <row r="53" spans="1:17" x14ac:dyDescent="0.25">
      <c r="A53" s="243"/>
      <c r="B53" s="244"/>
      <c r="C53" s="244"/>
      <c r="D53" s="244"/>
      <c r="E53" s="244"/>
      <c r="F53" s="244"/>
      <c r="G53" s="244"/>
      <c r="H53" s="244"/>
      <c r="I53" s="244"/>
      <c r="J53" s="244"/>
      <c r="K53" s="245"/>
    </row>
    <row r="55" spans="1:17" x14ac:dyDescent="0.25">
      <c r="E55" s="242"/>
      <c r="F55" s="242"/>
      <c r="G55" s="246"/>
      <c r="I55" s="242"/>
      <c r="J55" s="242"/>
      <c r="K55" s="246"/>
    </row>
    <row r="56" spans="1:17" x14ac:dyDescent="0.25">
      <c r="E56" s="242"/>
      <c r="F56" s="242"/>
      <c r="G56" s="246"/>
      <c r="I56" s="242"/>
      <c r="J56" s="242"/>
      <c r="K56" s="246"/>
    </row>
    <row r="57" spans="1:17" x14ac:dyDescent="0.25">
      <c r="E57" s="242"/>
      <c r="F57" s="242"/>
      <c r="G57" s="246"/>
      <c r="I57" s="242"/>
      <c r="J57" s="242"/>
      <c r="K57" s="246"/>
    </row>
    <row r="58" spans="1:17" x14ac:dyDescent="0.25">
      <c r="E58" s="242"/>
      <c r="F58" s="242"/>
      <c r="G58" s="246"/>
      <c r="I58" s="242"/>
      <c r="J58" s="242"/>
      <c r="K58" s="246"/>
    </row>
    <row r="59" spans="1:17" x14ac:dyDescent="0.25">
      <c r="E59" s="242"/>
      <c r="F59" s="242"/>
      <c r="G59" s="246"/>
      <c r="I59" s="242"/>
      <c r="J59" s="242"/>
      <c r="K59" s="246"/>
    </row>
    <row r="60" spans="1:17" x14ac:dyDescent="0.25">
      <c r="E60" s="242"/>
      <c r="F60" s="242"/>
      <c r="G60" s="246"/>
      <c r="I60" s="242"/>
      <c r="J60" s="242"/>
      <c r="K60" s="246"/>
    </row>
    <row r="61" spans="1:17" x14ac:dyDescent="0.25">
      <c r="E61" s="242"/>
      <c r="F61" s="242"/>
      <c r="G61" s="246"/>
      <c r="I61" s="242"/>
      <c r="J61" s="242"/>
      <c r="K61" s="246"/>
    </row>
    <row r="62" spans="1:17" x14ac:dyDescent="0.25">
      <c r="E62" s="242"/>
      <c r="F62" s="242"/>
      <c r="G62" s="246"/>
      <c r="I62" s="242"/>
      <c r="J62" s="242"/>
      <c r="K62" s="246"/>
    </row>
    <row r="63" spans="1:17" x14ac:dyDescent="0.25">
      <c r="E63" s="242"/>
      <c r="F63" s="242"/>
      <c r="G63" s="246"/>
      <c r="I63" s="242"/>
      <c r="J63" s="242"/>
      <c r="K63" s="246"/>
    </row>
    <row r="64" spans="1:17" x14ac:dyDescent="0.25">
      <c r="E64" s="242"/>
      <c r="F64" s="242"/>
      <c r="G64" s="246"/>
      <c r="I64" s="242"/>
      <c r="J64" s="242"/>
      <c r="K64" s="246"/>
    </row>
    <row r="65" spans="5:11" x14ac:dyDescent="0.25">
      <c r="E65" s="242"/>
      <c r="F65" s="242"/>
      <c r="G65" s="246"/>
      <c r="I65" s="242"/>
      <c r="J65" s="242"/>
      <c r="K65" s="246"/>
    </row>
    <row r="66" spans="5:11" x14ac:dyDescent="0.25">
      <c r="E66" s="242"/>
      <c r="F66" s="242"/>
      <c r="G66" s="246"/>
      <c r="I66" s="242"/>
      <c r="J66" s="242"/>
      <c r="K66" s="246"/>
    </row>
    <row r="67" spans="5:11" x14ac:dyDescent="0.25">
      <c r="E67" s="242"/>
      <c r="F67" s="242"/>
      <c r="G67" s="246"/>
      <c r="I67" s="242"/>
      <c r="J67" s="242"/>
      <c r="K67" s="246"/>
    </row>
  </sheetData>
  <mergeCells count="15">
    <mergeCell ref="A1:B1"/>
    <mergeCell ref="A2:B2"/>
    <mergeCell ref="A51:Q51"/>
    <mergeCell ref="F1:I1"/>
    <mergeCell ref="A52:Q52"/>
    <mergeCell ref="A49:Q49"/>
    <mergeCell ref="A3:Q3"/>
    <mergeCell ref="B4:C4"/>
    <mergeCell ref="D4:E4"/>
    <mergeCell ref="F4:G4"/>
    <mergeCell ref="H4:I4"/>
    <mergeCell ref="J4:K4"/>
    <mergeCell ref="L4:M4"/>
    <mergeCell ref="N4:O4"/>
    <mergeCell ref="P4:Q4"/>
  </mergeCells>
  <hyperlinks>
    <hyperlink ref="F1:H1" location="Tabellförteckning!A1" display="Tillbaka till innehållsföreckningen "/>
  </hyperlinks>
  <pageMargins left="0.75" right="0.75" top="1" bottom="1" header="0.5" footer="0.5"/>
  <pageSetup paperSize="9" scale="77"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
  <sheetViews>
    <sheetView zoomScaleNormal="100" workbookViewId="0">
      <pane ySplit="5" topLeftCell="A6" activePane="bottomLeft" state="frozen"/>
      <selection activeCell="J25" sqref="J25"/>
      <selection pane="bottomLeft" activeCell="K23" sqref="K23"/>
    </sheetView>
  </sheetViews>
  <sheetFormatPr defaultColWidth="9.109375" defaultRowHeight="13.2" x14ac:dyDescent="0.25"/>
  <cols>
    <col min="1" max="19" width="6.6640625" style="150" customWidth="1"/>
    <col min="20" max="16384" width="9.109375" style="150"/>
  </cols>
  <sheetData>
    <row r="1" spans="1:19" ht="30" customHeight="1" x14ac:dyDescent="0.3">
      <c r="A1" s="1015"/>
      <c r="B1" s="979"/>
      <c r="F1" s="974" t="s">
        <v>397</v>
      </c>
      <c r="G1" s="975"/>
      <c r="H1" s="975"/>
      <c r="I1" s="979"/>
    </row>
    <row r="2" spans="1:19" ht="6" customHeight="1" x14ac:dyDescent="0.25">
      <c r="A2" s="1015"/>
      <c r="B2" s="979"/>
    </row>
    <row r="3" spans="1:19" s="247" customFormat="1" ht="33" customHeight="1" x14ac:dyDescent="0.25">
      <c r="A3" s="1023" t="s">
        <v>688</v>
      </c>
      <c r="B3" s="1024"/>
      <c r="C3" s="1024"/>
      <c r="D3" s="1024"/>
      <c r="E3" s="1024"/>
      <c r="F3" s="1024"/>
      <c r="G3" s="1024"/>
      <c r="H3" s="1025"/>
      <c r="I3" s="1025"/>
      <c r="J3" s="1025"/>
      <c r="K3" s="1025"/>
      <c r="L3" s="1025"/>
      <c r="M3" s="1025"/>
      <c r="N3" s="1025"/>
      <c r="O3" s="1025"/>
      <c r="P3" s="1025"/>
      <c r="Q3" s="1025"/>
      <c r="R3" s="1025"/>
      <c r="S3" s="1025"/>
    </row>
    <row r="4" spans="1:19" s="451" customFormat="1" ht="42.75" customHeight="1" x14ac:dyDescent="0.25">
      <c r="A4" s="236"/>
      <c r="B4" s="1027" t="s">
        <v>246</v>
      </c>
      <c r="C4" s="1027"/>
      <c r="D4" s="1030" t="s">
        <v>290</v>
      </c>
      <c r="E4" s="1030"/>
      <c r="F4" s="1027" t="s">
        <v>252</v>
      </c>
      <c r="G4" s="1027"/>
      <c r="H4" s="1027" t="s">
        <v>253</v>
      </c>
      <c r="I4" s="1027"/>
      <c r="J4" s="1027" t="s">
        <v>254</v>
      </c>
      <c r="K4" s="1027"/>
      <c r="L4" s="1027" t="s">
        <v>255</v>
      </c>
      <c r="M4" s="1027"/>
      <c r="N4" s="1027" t="s">
        <v>256</v>
      </c>
      <c r="O4" s="1028"/>
      <c r="P4" s="1027" t="s">
        <v>257</v>
      </c>
      <c r="Q4" s="1027"/>
      <c r="R4" s="1027" t="s">
        <v>41</v>
      </c>
      <c r="S4" s="1028"/>
    </row>
    <row r="5" spans="1:19" s="237" customFormat="1" ht="15" customHeight="1" x14ac:dyDescent="0.25">
      <c r="A5" s="237" t="s">
        <v>100</v>
      </c>
      <c r="B5" s="45" t="s">
        <v>68</v>
      </c>
      <c r="C5" s="45" t="s">
        <v>69</v>
      </c>
      <c r="D5" s="45" t="s">
        <v>68</v>
      </c>
      <c r="E5" s="45" t="s">
        <v>69</v>
      </c>
      <c r="F5" s="45" t="s">
        <v>68</v>
      </c>
      <c r="G5" s="45" t="s">
        <v>69</v>
      </c>
      <c r="H5" s="45" t="s">
        <v>68</v>
      </c>
      <c r="I5" s="45" t="s">
        <v>69</v>
      </c>
      <c r="J5" s="45" t="s">
        <v>68</v>
      </c>
      <c r="K5" s="45" t="s">
        <v>69</v>
      </c>
      <c r="L5" s="45" t="s">
        <v>68</v>
      </c>
      <c r="M5" s="45" t="s">
        <v>69</v>
      </c>
      <c r="N5" s="45" t="s">
        <v>68</v>
      </c>
      <c r="O5" s="45" t="s">
        <v>69</v>
      </c>
      <c r="P5" s="45" t="s">
        <v>68</v>
      </c>
      <c r="Q5" s="45" t="s">
        <v>69</v>
      </c>
      <c r="R5" s="45" t="s">
        <v>68</v>
      </c>
      <c r="S5" s="45" t="s">
        <v>69</v>
      </c>
    </row>
    <row r="6" spans="1:19" s="237" customFormat="1" ht="6" customHeight="1" x14ac:dyDescent="0.25">
      <c r="A6" s="439"/>
      <c r="B6" s="440"/>
      <c r="C6" s="440"/>
      <c r="D6" s="440"/>
      <c r="E6" s="440"/>
      <c r="F6" s="440"/>
      <c r="G6" s="440"/>
      <c r="H6" s="440"/>
      <c r="I6" s="440"/>
      <c r="J6" s="440"/>
      <c r="K6" s="440"/>
      <c r="L6" s="440"/>
      <c r="M6" s="440"/>
      <c r="N6" s="440"/>
      <c r="O6" s="440"/>
      <c r="P6" s="440"/>
      <c r="Q6" s="440"/>
      <c r="R6" s="440"/>
      <c r="S6" s="440"/>
    </row>
    <row r="7" spans="1:19" s="237" customFormat="1" ht="12.75" customHeight="1" x14ac:dyDescent="0.25">
      <c r="A7" s="46" t="s">
        <v>197</v>
      </c>
      <c r="B7" s="44">
        <v>46.827127991709901</v>
      </c>
      <c r="C7" s="44">
        <v>40.532657894366402</v>
      </c>
      <c r="D7" s="44">
        <v>1.6968726292800014</v>
      </c>
      <c r="E7" s="44">
        <v>1.5133685140550805</v>
      </c>
      <c r="F7" s="44">
        <v>6.4305597673495178</v>
      </c>
      <c r="G7" s="44">
        <v>6.0332075060049872</v>
      </c>
      <c r="H7" s="44">
        <v>5.2807462551283981</v>
      </c>
      <c r="I7" s="44">
        <v>5.625297445922536</v>
      </c>
      <c r="J7" s="44">
        <v>11.548155606241499</v>
      </c>
      <c r="K7" s="44">
        <v>12.990822191984746</v>
      </c>
      <c r="L7" s="44">
        <v>8.3628867821469193</v>
      </c>
      <c r="M7" s="44">
        <v>9.1345076630799564</v>
      </c>
      <c r="N7" s="44">
        <v>18.127427770198789</v>
      </c>
      <c r="O7" s="44">
        <v>22.817056774459733</v>
      </c>
      <c r="P7" s="44">
        <v>13.408178651757918</v>
      </c>
      <c r="Q7" s="44">
        <v>13.171873465982603</v>
      </c>
      <c r="R7" s="44">
        <v>1.7262231979453808</v>
      </c>
      <c r="S7" s="44">
        <v>1.3530820101253556</v>
      </c>
    </row>
    <row r="8" spans="1:19" s="237" customFormat="1" ht="12.75" customHeight="1" x14ac:dyDescent="0.25">
      <c r="A8" s="46">
        <v>2013</v>
      </c>
      <c r="B8" s="44">
        <v>57.904363549951022</v>
      </c>
      <c r="C8" s="44">
        <v>50.323057516173463</v>
      </c>
      <c r="D8" s="44">
        <v>1.5929396764086583</v>
      </c>
      <c r="E8" s="44">
        <v>0.95491914600883943</v>
      </c>
      <c r="F8" s="44">
        <v>4.1106177797154402</v>
      </c>
      <c r="G8" s="44">
        <v>3.8501538671947744</v>
      </c>
      <c r="H8" s="44">
        <v>4.7165002144657198</v>
      </c>
      <c r="I8" s="44">
        <v>5.2442434053677687</v>
      </c>
      <c r="J8" s="44">
        <v>10.851352817924896</v>
      </c>
      <c r="K8" s="44">
        <v>12.646465532690849</v>
      </c>
      <c r="L8" s="44">
        <v>8.4255751756609207</v>
      </c>
      <c r="M8" s="44">
        <v>9.3260105945511462</v>
      </c>
      <c r="N8" s="44">
        <v>10.603356237625873</v>
      </c>
      <c r="O8" s="44">
        <v>16.100000000000001</v>
      </c>
      <c r="P8" s="44">
        <v>10.420057670589818</v>
      </c>
      <c r="Q8" s="44">
        <v>10.049316418571383</v>
      </c>
      <c r="R8" s="44">
        <v>1.7952945482504046</v>
      </c>
      <c r="S8" s="44">
        <v>1.5619152504885163</v>
      </c>
    </row>
    <row r="9" spans="1:19" s="237" customFormat="1" ht="12.75" customHeight="1" x14ac:dyDescent="0.25">
      <c r="A9" s="46">
        <v>2014</v>
      </c>
      <c r="B9" s="192">
        <v>59.414457452233592</v>
      </c>
      <c r="C9" s="192">
        <v>51.351069382559714</v>
      </c>
      <c r="D9" s="192">
        <v>1.1164285157879306</v>
      </c>
      <c r="E9" s="192">
        <v>1.4586148751881174</v>
      </c>
      <c r="F9" s="192">
        <v>3.7959671158726045</v>
      </c>
      <c r="G9" s="192">
        <v>4.3346465136633059</v>
      </c>
      <c r="H9" s="192">
        <v>4.7648861108878755</v>
      </c>
      <c r="I9" s="192">
        <v>5.2809039314840049</v>
      </c>
      <c r="J9" s="192">
        <v>10.033275390787894</v>
      </c>
      <c r="K9" s="192">
        <v>12.312993800436915</v>
      </c>
      <c r="L9" s="192">
        <v>8.1134424424508751</v>
      </c>
      <c r="M9" s="192">
        <v>8.6054438467080576</v>
      </c>
      <c r="N9" s="192">
        <v>10.983024325500674</v>
      </c>
      <c r="O9" s="192">
        <v>14.947911484122848</v>
      </c>
      <c r="P9" s="192">
        <v>9.6772817425483826</v>
      </c>
      <c r="Q9" s="192">
        <v>11.074165320335425</v>
      </c>
      <c r="R9" s="192">
        <v>1.7785186464824976</v>
      </c>
      <c r="S9" s="192">
        <v>1.7084161658391199</v>
      </c>
    </row>
    <row r="10" spans="1:19" s="237" customFormat="1" ht="12.75" customHeight="1" x14ac:dyDescent="0.25">
      <c r="A10" s="46">
        <v>2015</v>
      </c>
      <c r="B10" s="192">
        <v>60.919582277272788</v>
      </c>
      <c r="C10" s="192">
        <v>57.386530565656521</v>
      </c>
      <c r="D10" s="192">
        <v>1.3060636201699989</v>
      </c>
      <c r="E10" s="192">
        <v>0.88820165955267438</v>
      </c>
      <c r="F10" s="192">
        <v>3.3819217965542299</v>
      </c>
      <c r="G10" s="192">
        <v>3.3912876649115313</v>
      </c>
      <c r="H10" s="192">
        <v>4.3118620636383875</v>
      </c>
      <c r="I10" s="192">
        <v>4.057955910539814</v>
      </c>
      <c r="J10" s="192">
        <v>9.7384678855607554</v>
      </c>
      <c r="K10" s="192">
        <v>10.199999999999999</v>
      </c>
      <c r="L10" s="192">
        <v>7.4187532731544312</v>
      </c>
      <c r="M10" s="192">
        <v>7.6926518293868202</v>
      </c>
      <c r="N10" s="192">
        <v>10.079965867726242</v>
      </c>
      <c r="O10" s="192">
        <v>14.144011239152206</v>
      </c>
      <c r="P10" s="192">
        <v>8.9998474803626038</v>
      </c>
      <c r="Q10" s="192">
        <v>8.337445235004024</v>
      </c>
      <c r="R10" s="192">
        <v>2.843383215923557</v>
      </c>
      <c r="S10" s="192">
        <v>2.1954747754461912</v>
      </c>
    </row>
    <row r="11" spans="1:19" s="237" customFormat="1" ht="12.75" customHeight="1" x14ac:dyDescent="0.25">
      <c r="A11" s="46">
        <v>2016</v>
      </c>
      <c r="B11" s="192">
        <v>66.650026390532631</v>
      </c>
      <c r="C11" s="192">
        <v>57.692074789267579</v>
      </c>
      <c r="D11" s="192">
        <v>0.99607298076718265</v>
      </c>
      <c r="E11" s="192">
        <v>0.61108174714990127</v>
      </c>
      <c r="F11" s="192">
        <v>3.595197544732688</v>
      </c>
      <c r="G11" s="192">
        <v>3.5179248174762736</v>
      </c>
      <c r="H11" s="192">
        <v>3.3096373371289691</v>
      </c>
      <c r="I11" s="192">
        <v>4.2634657310950121</v>
      </c>
      <c r="J11" s="192">
        <v>7.1350878862281473</v>
      </c>
      <c r="K11" s="192">
        <v>8.680839074510649</v>
      </c>
      <c r="L11" s="192">
        <v>6.6295515402700085</v>
      </c>
      <c r="M11" s="192">
        <v>9.4136740234523391</v>
      </c>
      <c r="N11" s="192">
        <v>9.8900048234631193</v>
      </c>
      <c r="O11" s="192">
        <v>13.371422598387872</v>
      </c>
      <c r="P11" s="192">
        <v>7.9009078626288076</v>
      </c>
      <c r="Q11" s="192">
        <v>8.3924722957211966</v>
      </c>
      <c r="R11" s="192">
        <v>1.7944214968772645</v>
      </c>
      <c r="S11" s="192">
        <v>2.4495172186603691</v>
      </c>
    </row>
    <row r="12" spans="1:19" ht="6" customHeight="1" x14ac:dyDescent="0.25">
      <c r="A12" s="122"/>
      <c r="B12" s="435"/>
      <c r="C12" s="435"/>
      <c r="D12" s="435"/>
      <c r="E12" s="435"/>
      <c r="F12" s="435"/>
      <c r="G12" s="435"/>
      <c r="H12" s="435"/>
      <c r="I12" s="435"/>
      <c r="J12" s="435"/>
      <c r="K12" s="249"/>
      <c r="L12" s="140"/>
      <c r="M12" s="140"/>
      <c r="N12" s="140"/>
      <c r="O12" s="140"/>
      <c r="P12" s="140"/>
      <c r="Q12" s="140"/>
      <c r="R12" s="140"/>
      <c r="S12" s="140"/>
    </row>
    <row r="13" spans="1:19" ht="15" customHeight="1" x14ac:dyDescent="0.25">
      <c r="A13" s="1019" t="s">
        <v>33</v>
      </c>
      <c r="B13" s="1020"/>
      <c r="C13" s="1020"/>
      <c r="D13" s="1020"/>
      <c r="E13" s="1020"/>
      <c r="F13" s="1020"/>
      <c r="G13" s="1020"/>
      <c r="H13" s="1021"/>
      <c r="I13" s="1021"/>
      <c r="J13" s="1021"/>
      <c r="K13" s="1021"/>
      <c r="L13" s="1021"/>
      <c r="M13" s="1021"/>
      <c r="N13" s="1021"/>
      <c r="O13" s="1021"/>
      <c r="P13" s="1021"/>
      <c r="Q13" s="1021"/>
      <c r="R13" s="1021"/>
      <c r="S13" s="1021"/>
    </row>
  </sheetData>
  <mergeCells count="14">
    <mergeCell ref="A1:B1"/>
    <mergeCell ref="A2:B2"/>
    <mergeCell ref="R4:S4"/>
    <mergeCell ref="F1:I1"/>
    <mergeCell ref="A13:S13"/>
    <mergeCell ref="A3:S3"/>
    <mergeCell ref="B4:C4"/>
    <mergeCell ref="D4:E4"/>
    <mergeCell ref="F4:G4"/>
    <mergeCell ref="H4:I4"/>
    <mergeCell ref="J4:K4"/>
    <mergeCell ref="L4:M4"/>
    <mergeCell ref="N4:O4"/>
    <mergeCell ref="P4:Q4"/>
  </mergeCells>
  <hyperlinks>
    <hyperlink ref="F1:H1" location="Tabellförteckning!A1" display="Tillbaka till innehållsföreckningen "/>
  </hyperlinks>
  <pageMargins left="0.75" right="0.75" top="1" bottom="1" header="0.5" footer="0.5"/>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zoomScaleNormal="100" workbookViewId="0">
      <pane ySplit="5" topLeftCell="A6" activePane="bottomLeft" state="frozen"/>
      <selection activeCell="J25" sqref="J25"/>
      <selection pane="bottomLeft" activeCell="J25" sqref="J25"/>
    </sheetView>
  </sheetViews>
  <sheetFormatPr defaultColWidth="9.109375" defaultRowHeight="13.2" x14ac:dyDescent="0.25"/>
  <cols>
    <col min="1" max="17" width="6.6640625" style="154" customWidth="1"/>
    <col min="18" max="16384" width="9.109375" style="154"/>
  </cols>
  <sheetData>
    <row r="1" spans="1:17" ht="30" customHeight="1" x14ac:dyDescent="0.3">
      <c r="A1" s="1031"/>
      <c r="B1" s="979"/>
      <c r="F1" s="974" t="s">
        <v>397</v>
      </c>
      <c r="G1" s="975"/>
      <c r="H1" s="975"/>
      <c r="I1" s="979"/>
    </row>
    <row r="2" spans="1:17" ht="6" customHeight="1" x14ac:dyDescent="0.25">
      <c r="A2" s="1031"/>
      <c r="B2" s="979"/>
    </row>
    <row r="3" spans="1:17" s="251" customFormat="1" ht="42.75" customHeight="1" x14ac:dyDescent="0.25">
      <c r="A3" s="1033" t="s">
        <v>689</v>
      </c>
      <c r="B3" s="1034"/>
      <c r="C3" s="1034"/>
      <c r="D3" s="1034"/>
      <c r="E3" s="1034"/>
      <c r="F3" s="1034"/>
      <c r="G3" s="1034"/>
      <c r="H3" s="1034"/>
      <c r="I3" s="1034"/>
      <c r="J3" s="1034"/>
      <c r="K3" s="1034"/>
      <c r="L3" s="1034"/>
      <c r="M3" s="1034"/>
      <c r="N3" s="1035"/>
      <c r="O3" s="1035"/>
      <c r="P3" s="1035"/>
      <c r="Q3" s="1035"/>
    </row>
    <row r="4" spans="1:17" ht="42.75" customHeight="1" x14ac:dyDescent="0.25">
      <c r="A4" s="236"/>
      <c r="B4" s="1036" t="s">
        <v>246</v>
      </c>
      <c r="C4" s="1036"/>
      <c r="D4" s="1036" t="s">
        <v>42</v>
      </c>
      <c r="E4" s="1036"/>
      <c r="F4" s="1036" t="s">
        <v>247</v>
      </c>
      <c r="G4" s="1036"/>
      <c r="H4" s="1036" t="s">
        <v>248</v>
      </c>
      <c r="I4" s="1037"/>
      <c r="J4" s="1036" t="s">
        <v>249</v>
      </c>
      <c r="K4" s="1037"/>
      <c r="L4" s="1036" t="s">
        <v>43</v>
      </c>
      <c r="M4" s="1037"/>
      <c r="N4" s="1036" t="s">
        <v>414</v>
      </c>
      <c r="O4" s="1037"/>
      <c r="P4" s="1038" t="s">
        <v>41</v>
      </c>
      <c r="Q4" s="1038"/>
    </row>
    <row r="5" spans="1:17" ht="15" customHeight="1" x14ac:dyDescent="0.25">
      <c r="A5" s="332" t="s">
        <v>100</v>
      </c>
      <c r="B5" s="333" t="s">
        <v>68</v>
      </c>
      <c r="C5" s="333" t="s">
        <v>69</v>
      </c>
      <c r="D5" s="333" t="s">
        <v>68</v>
      </c>
      <c r="E5" s="333" t="s">
        <v>69</v>
      </c>
      <c r="F5" s="333" t="s">
        <v>68</v>
      </c>
      <c r="G5" s="333" t="s">
        <v>69</v>
      </c>
      <c r="H5" s="333" t="s">
        <v>68</v>
      </c>
      <c r="I5" s="333" t="s">
        <v>69</v>
      </c>
      <c r="J5" s="333" t="s">
        <v>68</v>
      </c>
      <c r="K5" s="333" t="s">
        <v>69</v>
      </c>
      <c r="L5" s="333" t="s">
        <v>68</v>
      </c>
      <c r="M5" s="333" t="s">
        <v>69</v>
      </c>
      <c r="N5" s="333" t="s">
        <v>68</v>
      </c>
      <c r="O5" s="333" t="s">
        <v>69</v>
      </c>
      <c r="P5" s="333" t="s">
        <v>68</v>
      </c>
      <c r="Q5" s="333" t="s">
        <v>69</v>
      </c>
    </row>
    <row r="6" spans="1:17" ht="6" customHeight="1" x14ac:dyDescent="0.25">
      <c r="A6" s="46"/>
      <c r="B6" s="151"/>
      <c r="C6" s="151"/>
      <c r="D6" s="151"/>
      <c r="E6" s="151"/>
      <c r="F6" s="151"/>
      <c r="G6" s="151"/>
      <c r="H6" s="151"/>
      <c r="I6" s="151"/>
      <c r="J6" s="151"/>
      <c r="K6" s="151"/>
      <c r="L6" s="151"/>
      <c r="M6" s="151"/>
      <c r="N6" s="151"/>
      <c r="O6" s="151"/>
      <c r="P6" s="151"/>
      <c r="Q6" s="151"/>
    </row>
    <row r="7" spans="1:17" ht="12.75" customHeight="1" x14ac:dyDescent="0.25">
      <c r="A7" s="46">
        <v>2004</v>
      </c>
      <c r="B7" s="191">
        <v>11.86350767312693</v>
      </c>
      <c r="C7" s="191">
        <v>10.266302017894757</v>
      </c>
      <c r="D7" s="191">
        <v>9.2622868537680638</v>
      </c>
      <c r="E7" s="191">
        <v>5.1054287800542948</v>
      </c>
      <c r="F7" s="191">
        <v>39.68465514464134</v>
      </c>
      <c r="G7" s="191">
        <v>32.764482498574985</v>
      </c>
      <c r="H7" s="191">
        <v>18.893830047490521</v>
      </c>
      <c r="I7" s="191">
        <v>21.879343997093457</v>
      </c>
      <c r="J7" s="191">
        <v>8.8617545376252043</v>
      </c>
      <c r="K7" s="191">
        <v>13.561784654281816</v>
      </c>
      <c r="L7" s="191">
        <v>10.755141170478456</v>
      </c>
      <c r="M7" s="191">
        <v>16.026887965049809</v>
      </c>
      <c r="N7" s="191">
        <f>D7+F7</f>
        <v>48.9469419984094</v>
      </c>
      <c r="O7" s="191">
        <f>E7+G7</f>
        <v>37.869911278629282</v>
      </c>
      <c r="P7" s="191">
        <v>0.67882457286700781</v>
      </c>
      <c r="Q7" s="191">
        <v>0.39577008705258543</v>
      </c>
    </row>
    <row r="8" spans="1:17" ht="12.75" customHeight="1" x14ac:dyDescent="0.25">
      <c r="A8" s="46">
        <v>2005</v>
      </c>
      <c r="B8" s="191">
        <v>12.197381386020364</v>
      </c>
      <c r="C8" s="191">
        <v>10.324058915033953</v>
      </c>
      <c r="D8" s="191">
        <v>9.184246792615486</v>
      </c>
      <c r="E8" s="191">
        <v>5.655223532448999</v>
      </c>
      <c r="F8" s="191">
        <v>40.941674733067018</v>
      </c>
      <c r="G8" s="191">
        <v>36.700090434163016</v>
      </c>
      <c r="H8" s="191">
        <v>17.54650722580925</v>
      </c>
      <c r="I8" s="191">
        <v>19.510138817801717</v>
      </c>
      <c r="J8" s="191">
        <v>9.6977210988198443</v>
      </c>
      <c r="K8" s="191">
        <v>12.45761220316958</v>
      </c>
      <c r="L8" s="191">
        <v>9.5340350665995466</v>
      </c>
      <c r="M8" s="191">
        <v>14.964685944914052</v>
      </c>
      <c r="N8" s="191">
        <f t="shared" ref="N8:O15" si="0">D8+F8</f>
        <v>50.1259215256825</v>
      </c>
      <c r="O8" s="191">
        <f t="shared" si="0"/>
        <v>42.355313966612016</v>
      </c>
      <c r="P8" s="191">
        <v>0.898433697066919</v>
      </c>
      <c r="Q8" s="191">
        <v>0.38819015246829081</v>
      </c>
    </row>
    <row r="9" spans="1:17" ht="12.75" customHeight="1" x14ac:dyDescent="0.25">
      <c r="A9" s="46">
        <v>2006</v>
      </c>
      <c r="B9" s="191">
        <v>11.037002058455352</v>
      </c>
      <c r="C9" s="191">
        <v>11.578669696023693</v>
      </c>
      <c r="D9" s="191">
        <v>9.9954777076233796</v>
      </c>
      <c r="E9" s="191">
        <v>5.1433998191447765</v>
      </c>
      <c r="F9" s="191">
        <v>41.696293901158356</v>
      </c>
      <c r="G9" s="191">
        <v>37.041388085616049</v>
      </c>
      <c r="H9" s="191">
        <v>18.634118538732938</v>
      </c>
      <c r="I9" s="191">
        <v>18.858204424042203</v>
      </c>
      <c r="J9" s="191">
        <v>8.0771889933943122</v>
      </c>
      <c r="K9" s="191">
        <v>11.828169707344291</v>
      </c>
      <c r="L9" s="191">
        <v>10.063701942088825</v>
      </c>
      <c r="M9" s="191">
        <v>14.689559354102125</v>
      </c>
      <c r="N9" s="191">
        <f t="shared" si="0"/>
        <v>51.691771608781735</v>
      </c>
      <c r="O9" s="191">
        <f t="shared" si="0"/>
        <v>42.184787904760825</v>
      </c>
      <c r="P9" s="191">
        <v>0.49621685854669034</v>
      </c>
      <c r="Q9" s="191">
        <v>0.86060891372840964</v>
      </c>
    </row>
    <row r="10" spans="1:17" ht="12.75" customHeight="1" x14ac:dyDescent="0.25">
      <c r="A10" s="46">
        <v>2007</v>
      </c>
      <c r="B10" s="191">
        <v>11.305622980413943</v>
      </c>
      <c r="C10" s="191">
        <v>9.9850665422677416</v>
      </c>
      <c r="D10" s="191">
        <v>9.9057043030814818</v>
      </c>
      <c r="E10" s="191">
        <v>6.1487368922023915</v>
      </c>
      <c r="F10" s="191">
        <v>42.096128955942135</v>
      </c>
      <c r="G10" s="191">
        <v>36.939786069915684</v>
      </c>
      <c r="H10" s="191">
        <v>18.033274429562798</v>
      </c>
      <c r="I10" s="191">
        <v>20.250407910040856</v>
      </c>
      <c r="J10" s="191">
        <v>7.3200311132891853</v>
      </c>
      <c r="K10" s="191">
        <v>10.976798428791291</v>
      </c>
      <c r="L10" s="191">
        <v>10.495752407920019</v>
      </c>
      <c r="M10" s="191">
        <v>14.909392912895827</v>
      </c>
      <c r="N10" s="191">
        <f t="shared" si="0"/>
        <v>52.001833259023613</v>
      </c>
      <c r="O10" s="191">
        <f t="shared" si="0"/>
        <v>43.088522962118077</v>
      </c>
      <c r="P10" s="191">
        <v>0.84348580979250243</v>
      </c>
      <c r="Q10" s="191">
        <v>0.7898112438861975</v>
      </c>
    </row>
    <row r="11" spans="1:17" ht="12.75" customHeight="1" x14ac:dyDescent="0.25">
      <c r="A11" s="46">
        <v>2008</v>
      </c>
      <c r="B11" s="191">
        <v>11.198711040932761</v>
      </c>
      <c r="C11" s="191">
        <v>12.798193383577072</v>
      </c>
      <c r="D11" s="191">
        <v>9.5507310935628134</v>
      </c>
      <c r="E11" s="191">
        <v>5.7455960924065694</v>
      </c>
      <c r="F11" s="191">
        <v>41.232252145960842</v>
      </c>
      <c r="G11" s="191">
        <v>36.728325451081773</v>
      </c>
      <c r="H11" s="191">
        <v>18.411273308821514</v>
      </c>
      <c r="I11" s="191">
        <v>18.694497873938737</v>
      </c>
      <c r="J11" s="191">
        <v>8.4911796389371439</v>
      </c>
      <c r="K11" s="191">
        <v>9.8552057878864563</v>
      </c>
      <c r="L11" s="191">
        <v>10.181687583571964</v>
      </c>
      <c r="M11" s="191">
        <v>15.671028534985753</v>
      </c>
      <c r="N11" s="191">
        <f t="shared" si="0"/>
        <v>50.782983239523659</v>
      </c>
      <c r="O11" s="191">
        <f t="shared" si="0"/>
        <v>42.473921543488345</v>
      </c>
      <c r="P11" s="191">
        <v>0.93416518821474792</v>
      </c>
      <c r="Q11" s="191">
        <v>0.50715287612626125</v>
      </c>
    </row>
    <row r="12" spans="1:17" ht="12.75" customHeight="1" x14ac:dyDescent="0.25">
      <c r="A12" s="46">
        <v>2009</v>
      </c>
      <c r="B12" s="191">
        <v>12.820863048422474</v>
      </c>
      <c r="C12" s="191">
        <v>11.741321353738821</v>
      </c>
      <c r="D12" s="191">
        <v>8.3842526538846229</v>
      </c>
      <c r="E12" s="191">
        <v>6.1102677188849448</v>
      </c>
      <c r="F12" s="191">
        <v>39.162641377406416</v>
      </c>
      <c r="G12" s="191">
        <v>36.267460221470309</v>
      </c>
      <c r="H12" s="191">
        <v>19.063984210403675</v>
      </c>
      <c r="I12" s="191">
        <v>20.69889234150056</v>
      </c>
      <c r="J12" s="191">
        <v>8.7483030993221558</v>
      </c>
      <c r="K12" s="191">
        <v>10.532849641838128</v>
      </c>
      <c r="L12" s="191">
        <v>11.235277576454894</v>
      </c>
      <c r="M12" s="191">
        <v>13.936559847192234</v>
      </c>
      <c r="N12" s="191">
        <f t="shared" si="0"/>
        <v>47.546894031291039</v>
      </c>
      <c r="O12" s="191">
        <f t="shared" si="0"/>
        <v>42.377727940355257</v>
      </c>
      <c r="P12" s="191">
        <v>0.58467803410460017</v>
      </c>
      <c r="Q12" s="191">
        <v>0.71264887537152333</v>
      </c>
    </row>
    <row r="13" spans="1:17" ht="12.75" customHeight="1" x14ac:dyDescent="0.25">
      <c r="A13" s="46">
        <v>2010</v>
      </c>
      <c r="B13" s="191">
        <v>14.640211851431657</v>
      </c>
      <c r="C13" s="191">
        <v>11.952384337434143</v>
      </c>
      <c r="D13" s="191">
        <v>8.6769531391019274</v>
      </c>
      <c r="E13" s="191">
        <v>5.4794372494708021</v>
      </c>
      <c r="F13" s="191">
        <v>39.059289825073108</v>
      </c>
      <c r="G13" s="191">
        <v>39.37972271063164</v>
      </c>
      <c r="H13" s="191">
        <v>16.540654799327566</v>
      </c>
      <c r="I13" s="191">
        <v>18.476806324962709</v>
      </c>
      <c r="J13" s="191">
        <v>8.6679256310904673</v>
      </c>
      <c r="K13" s="191">
        <v>10.374083180119225</v>
      </c>
      <c r="L13" s="191">
        <v>11.502609704419505</v>
      </c>
      <c r="M13" s="191">
        <v>13.607849607258654</v>
      </c>
      <c r="N13" s="191">
        <f t="shared" si="0"/>
        <v>47.736242964175034</v>
      </c>
      <c r="O13" s="191">
        <f t="shared" si="0"/>
        <v>44.859159960102446</v>
      </c>
      <c r="P13" s="191">
        <v>0.91235504955665814</v>
      </c>
      <c r="Q13" s="191">
        <v>0.72971659012378876</v>
      </c>
    </row>
    <row r="14" spans="1:17" ht="12.75" customHeight="1" x14ac:dyDescent="0.25">
      <c r="A14" s="46">
        <v>2011</v>
      </c>
      <c r="B14" s="191">
        <v>13.038854531678965</v>
      </c>
      <c r="C14" s="191">
        <v>11.535886560214099</v>
      </c>
      <c r="D14" s="191">
        <v>7.2874315771677693</v>
      </c>
      <c r="E14" s="191">
        <v>4.1069849711606032</v>
      </c>
      <c r="F14" s="191">
        <v>39.734400972524007</v>
      </c>
      <c r="G14" s="191">
        <v>35.215925662352348</v>
      </c>
      <c r="H14" s="191">
        <v>16.806380714479328</v>
      </c>
      <c r="I14" s="191">
        <v>21.250028408138284</v>
      </c>
      <c r="J14" s="191">
        <v>8.8334406063815027</v>
      </c>
      <c r="K14" s="191">
        <v>11.060217600751979</v>
      </c>
      <c r="L14" s="191">
        <v>12.907380827247886</v>
      </c>
      <c r="M14" s="191">
        <v>15.872394564527875</v>
      </c>
      <c r="N14" s="191">
        <f t="shared" si="0"/>
        <v>47.02183254969178</v>
      </c>
      <c r="O14" s="191">
        <f t="shared" si="0"/>
        <v>39.322910633512947</v>
      </c>
      <c r="P14" s="191">
        <v>1.3921107705213103</v>
      </c>
      <c r="Q14" s="191">
        <v>0.95856223285441944</v>
      </c>
    </row>
    <row r="15" spans="1:17" ht="12.75" customHeight="1" x14ac:dyDescent="0.25">
      <c r="A15" s="46" t="s">
        <v>196</v>
      </c>
      <c r="B15" s="191">
        <v>16.199483213591467</v>
      </c>
      <c r="C15" s="191">
        <v>15.307457692465038</v>
      </c>
      <c r="D15" s="191">
        <v>5.5766616067018049</v>
      </c>
      <c r="E15" s="191">
        <v>4.438529798210979</v>
      </c>
      <c r="F15" s="191">
        <v>37.432047159427484</v>
      </c>
      <c r="G15" s="191">
        <v>32.247122335523514</v>
      </c>
      <c r="H15" s="191">
        <v>18.486643493075537</v>
      </c>
      <c r="I15" s="191">
        <v>19.584389114856194</v>
      </c>
      <c r="J15" s="191">
        <v>8.4222672675915167</v>
      </c>
      <c r="K15" s="191">
        <v>11.246729580707646</v>
      </c>
      <c r="L15" s="191">
        <v>12.279147640885764</v>
      </c>
      <c r="M15" s="191">
        <v>16.398233888004043</v>
      </c>
      <c r="N15" s="191">
        <f t="shared" si="0"/>
        <v>43.008708766129288</v>
      </c>
      <c r="O15" s="191">
        <f t="shared" si="0"/>
        <v>36.685652133734493</v>
      </c>
      <c r="P15" s="191">
        <v>1.6037496187270899</v>
      </c>
      <c r="Q15" s="191">
        <v>0.77753759023105107</v>
      </c>
    </row>
    <row r="16" spans="1:17" ht="6" customHeight="1" x14ac:dyDescent="0.25">
      <c r="A16" s="252"/>
      <c r="B16" s="252"/>
      <c r="C16" s="252"/>
      <c r="D16" s="252"/>
      <c r="E16" s="252"/>
      <c r="F16" s="252"/>
      <c r="G16" s="252"/>
      <c r="H16" s="252"/>
      <c r="I16" s="252"/>
      <c r="J16" s="252"/>
      <c r="K16" s="252"/>
      <c r="L16" s="252"/>
      <c r="M16" s="252"/>
      <c r="N16" s="252"/>
      <c r="O16" s="252"/>
      <c r="P16" s="252"/>
      <c r="Q16" s="252"/>
    </row>
    <row r="17" spans="1:17" ht="15" customHeight="1" x14ac:dyDescent="0.25">
      <c r="A17" s="1019" t="s">
        <v>33</v>
      </c>
      <c r="B17" s="1020"/>
      <c r="C17" s="1020"/>
      <c r="D17" s="1020"/>
      <c r="E17" s="1020"/>
      <c r="F17" s="1020"/>
      <c r="G17" s="1020"/>
      <c r="H17" s="1020"/>
      <c r="I17" s="1020"/>
      <c r="J17" s="1020"/>
      <c r="K17" s="1020"/>
      <c r="L17" s="1020"/>
      <c r="M17" s="1020"/>
      <c r="N17" s="1032"/>
      <c r="O17" s="1032"/>
      <c r="P17" s="1032"/>
      <c r="Q17" s="1032"/>
    </row>
    <row r="18" spans="1:17" ht="6" customHeight="1" x14ac:dyDescent="0.25">
      <c r="A18" s="399"/>
      <c r="B18" s="400"/>
      <c r="C18" s="400"/>
      <c r="D18" s="400"/>
      <c r="E18" s="400"/>
      <c r="F18" s="400"/>
      <c r="G18" s="400"/>
      <c r="H18" s="400"/>
      <c r="I18" s="400"/>
      <c r="J18" s="400"/>
      <c r="K18" s="400"/>
      <c r="L18" s="400"/>
      <c r="M18" s="400"/>
      <c r="N18" s="403"/>
      <c r="O18" s="403"/>
      <c r="P18" s="403"/>
      <c r="Q18" s="403"/>
    </row>
    <row r="19" spans="1:17" ht="15" customHeight="1" x14ac:dyDescent="0.3">
      <c r="A19" s="1017" t="s">
        <v>291</v>
      </c>
      <c r="B19" s="1018"/>
      <c r="C19" s="1018"/>
      <c r="D19" s="1018"/>
      <c r="E19" s="1018"/>
      <c r="F19" s="1018"/>
      <c r="G19" s="1018"/>
      <c r="H19" s="1018"/>
      <c r="I19" s="1018"/>
      <c r="J19" s="1018"/>
      <c r="K19" s="1018"/>
      <c r="L19" s="1018"/>
      <c r="M19" s="1018"/>
      <c r="N19" s="1018"/>
      <c r="O19" s="1018"/>
      <c r="P19" s="1018"/>
      <c r="Q19" s="1018"/>
    </row>
    <row r="20" spans="1:17" x14ac:dyDescent="0.25">
      <c r="A20" s="250"/>
      <c r="B20" s="194"/>
      <c r="C20" s="194"/>
      <c r="D20" s="194"/>
      <c r="E20" s="194"/>
      <c r="F20" s="194"/>
      <c r="G20" s="194"/>
      <c r="H20" s="194"/>
      <c r="I20" s="194"/>
      <c r="J20" s="194"/>
      <c r="K20" s="194"/>
    </row>
    <row r="22" spans="1:17" x14ac:dyDescent="0.25">
      <c r="E22" s="253"/>
      <c r="F22" s="253"/>
      <c r="G22" s="254"/>
      <c r="I22" s="253"/>
      <c r="J22" s="253"/>
      <c r="K22" s="254"/>
    </row>
    <row r="23" spans="1:17" x14ac:dyDescent="0.25">
      <c r="B23" s="255"/>
      <c r="C23" s="255"/>
      <c r="D23" s="256"/>
      <c r="E23" s="253"/>
      <c r="F23" s="255"/>
      <c r="G23" s="255"/>
      <c r="H23" s="256"/>
      <c r="I23" s="253"/>
      <c r="J23" s="253"/>
      <c r="K23" s="254"/>
    </row>
    <row r="24" spans="1:17" x14ac:dyDescent="0.25">
      <c r="B24" s="255"/>
      <c r="C24" s="255"/>
      <c r="D24" s="256"/>
      <c r="E24" s="253"/>
      <c r="F24" s="255"/>
      <c r="G24" s="255"/>
      <c r="H24" s="256"/>
      <c r="I24" s="253"/>
      <c r="J24" s="253"/>
      <c r="K24" s="254"/>
    </row>
    <row r="25" spans="1:17" x14ac:dyDescent="0.25">
      <c r="B25" s="255"/>
      <c r="C25" s="255"/>
      <c r="D25" s="256"/>
      <c r="E25" s="253"/>
      <c r="F25" s="255"/>
      <c r="G25" s="255"/>
      <c r="H25" s="256"/>
      <c r="I25" s="253"/>
      <c r="J25" s="253"/>
      <c r="K25" s="254"/>
    </row>
    <row r="26" spans="1:17" x14ac:dyDescent="0.25">
      <c r="B26" s="255"/>
      <c r="C26" s="255"/>
      <c r="D26" s="256"/>
      <c r="E26" s="253"/>
      <c r="F26" s="255"/>
      <c r="G26" s="255"/>
      <c r="H26" s="256"/>
      <c r="I26" s="253"/>
      <c r="J26" s="253"/>
      <c r="K26" s="254"/>
    </row>
    <row r="27" spans="1:17" x14ac:dyDescent="0.25">
      <c r="B27" s="255"/>
      <c r="C27" s="255"/>
      <c r="D27" s="256"/>
      <c r="E27" s="253"/>
      <c r="F27" s="255"/>
      <c r="G27" s="255"/>
      <c r="H27" s="256"/>
      <c r="I27" s="253"/>
      <c r="J27" s="253"/>
      <c r="K27" s="254"/>
    </row>
    <row r="28" spans="1:17" x14ac:dyDescent="0.25">
      <c r="B28" s="255"/>
      <c r="C28" s="255"/>
      <c r="D28" s="256"/>
      <c r="E28" s="253"/>
      <c r="F28" s="255"/>
      <c r="G28" s="255"/>
      <c r="H28" s="256"/>
      <c r="I28" s="253"/>
      <c r="J28" s="253"/>
      <c r="K28" s="254"/>
    </row>
    <row r="29" spans="1:17" x14ac:dyDescent="0.25">
      <c r="B29" s="255"/>
      <c r="C29" s="255"/>
      <c r="D29" s="256"/>
      <c r="E29" s="253"/>
      <c r="F29" s="255"/>
      <c r="G29" s="255"/>
      <c r="H29" s="256"/>
      <c r="I29" s="253"/>
      <c r="J29" s="253"/>
      <c r="K29" s="254"/>
    </row>
    <row r="30" spans="1:17" x14ac:dyDescent="0.25">
      <c r="B30" s="255"/>
      <c r="C30" s="255"/>
      <c r="D30" s="256"/>
      <c r="E30" s="253"/>
      <c r="F30" s="255"/>
      <c r="G30" s="255"/>
      <c r="H30" s="256"/>
      <c r="I30" s="253"/>
      <c r="J30" s="253"/>
      <c r="K30" s="254"/>
    </row>
    <row r="31" spans="1:17" x14ac:dyDescent="0.25">
      <c r="B31" s="255"/>
      <c r="C31" s="255"/>
      <c r="D31" s="256"/>
      <c r="E31" s="253"/>
      <c r="F31" s="255"/>
      <c r="G31" s="255"/>
      <c r="H31" s="256"/>
      <c r="I31" s="253"/>
      <c r="J31" s="253"/>
      <c r="K31" s="254"/>
    </row>
    <row r="32" spans="1:17" x14ac:dyDescent="0.25">
      <c r="E32" s="253"/>
      <c r="F32" s="253"/>
      <c r="G32" s="254"/>
      <c r="I32" s="253"/>
      <c r="J32" s="253"/>
      <c r="K32" s="254"/>
    </row>
    <row r="33" spans="5:11" x14ac:dyDescent="0.25">
      <c r="E33" s="253"/>
      <c r="F33" s="253"/>
      <c r="G33" s="254"/>
      <c r="I33" s="253"/>
      <c r="J33" s="253"/>
      <c r="K33" s="254"/>
    </row>
    <row r="34" spans="5:11" x14ac:dyDescent="0.25">
      <c r="E34" s="253"/>
      <c r="F34" s="253"/>
      <c r="G34" s="254"/>
      <c r="I34" s="253"/>
      <c r="J34" s="253"/>
      <c r="K34" s="254"/>
    </row>
  </sheetData>
  <mergeCells count="14">
    <mergeCell ref="A1:B1"/>
    <mergeCell ref="A2:B2"/>
    <mergeCell ref="A19:Q19"/>
    <mergeCell ref="A17:Q17"/>
    <mergeCell ref="A3:Q3"/>
    <mergeCell ref="B4:C4"/>
    <mergeCell ref="D4:E4"/>
    <mergeCell ref="F4:G4"/>
    <mergeCell ref="H4:I4"/>
    <mergeCell ref="J4:K4"/>
    <mergeCell ref="L4:M4"/>
    <mergeCell ref="N4:O4"/>
    <mergeCell ref="P4:Q4"/>
    <mergeCell ref="F1:I1"/>
  </mergeCells>
  <hyperlinks>
    <hyperlink ref="F1:H1" location="Tabellförteckning!A1" display="Tillbaka till innehållsföreckningen "/>
  </hyperlinks>
  <pageMargins left="0.75" right="0.75" top="1" bottom="1" header="0.5" footer="0.5"/>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
  <sheetViews>
    <sheetView zoomScaleNormal="100" workbookViewId="0">
      <pane ySplit="5" topLeftCell="A6" activePane="bottomLeft" state="frozen"/>
      <selection activeCell="J25" sqref="J25"/>
      <selection pane="bottomLeft" activeCell="J25" sqref="J25"/>
    </sheetView>
  </sheetViews>
  <sheetFormatPr defaultColWidth="9.109375" defaultRowHeight="13.2" x14ac:dyDescent="0.25"/>
  <cols>
    <col min="1" max="19" width="6.6640625" style="150" customWidth="1"/>
    <col min="20" max="16384" width="9.109375" style="150"/>
  </cols>
  <sheetData>
    <row r="1" spans="1:19" ht="30" customHeight="1" x14ac:dyDescent="0.3">
      <c r="A1" s="1015"/>
      <c r="B1" s="979"/>
      <c r="F1" s="974" t="s">
        <v>397</v>
      </c>
      <c r="G1" s="975"/>
      <c r="H1" s="975"/>
      <c r="I1" s="979"/>
      <c r="J1" s="974"/>
      <c r="K1" s="975"/>
      <c r="L1" s="975"/>
    </row>
    <row r="2" spans="1:19" ht="6" customHeight="1" x14ac:dyDescent="0.25">
      <c r="A2" s="1015"/>
      <c r="B2" s="979"/>
    </row>
    <row r="3" spans="1:19" s="247" customFormat="1" ht="42.75" customHeight="1" x14ac:dyDescent="0.25">
      <c r="A3" s="1023" t="s">
        <v>690</v>
      </c>
      <c r="B3" s="1024"/>
      <c r="C3" s="1024"/>
      <c r="D3" s="1024"/>
      <c r="E3" s="1024"/>
      <c r="F3" s="1024"/>
      <c r="G3" s="1024"/>
      <c r="H3" s="1025"/>
      <c r="I3" s="1025"/>
      <c r="J3" s="1025"/>
      <c r="K3" s="1025"/>
      <c r="L3" s="1025"/>
      <c r="M3" s="1025"/>
      <c r="N3" s="1025"/>
      <c r="O3" s="1025"/>
      <c r="P3" s="1025"/>
      <c r="Q3" s="1025"/>
      <c r="R3" s="1025"/>
      <c r="S3" s="1025"/>
    </row>
    <row r="4" spans="1:19" s="451" customFormat="1" ht="42.75" customHeight="1" x14ac:dyDescent="0.25">
      <c r="A4" s="236"/>
      <c r="B4" s="1027" t="s">
        <v>246</v>
      </c>
      <c r="C4" s="1027"/>
      <c r="D4" s="1030" t="s">
        <v>251</v>
      </c>
      <c r="E4" s="1030"/>
      <c r="F4" s="1027" t="s">
        <v>252</v>
      </c>
      <c r="G4" s="1027"/>
      <c r="H4" s="1027" t="s">
        <v>253</v>
      </c>
      <c r="I4" s="1027"/>
      <c r="J4" s="1027" t="s">
        <v>254</v>
      </c>
      <c r="K4" s="1027"/>
      <c r="L4" s="1027" t="s">
        <v>255</v>
      </c>
      <c r="M4" s="1027"/>
      <c r="N4" s="1027" t="s">
        <v>256</v>
      </c>
      <c r="O4" s="1028"/>
      <c r="P4" s="1027" t="s">
        <v>257</v>
      </c>
      <c r="Q4" s="1027"/>
      <c r="R4" s="1027" t="s">
        <v>41</v>
      </c>
      <c r="S4" s="1028"/>
    </row>
    <row r="5" spans="1:19" s="237" customFormat="1" ht="15" customHeight="1" x14ac:dyDescent="0.25">
      <c r="A5" s="332" t="s">
        <v>100</v>
      </c>
      <c r="B5" s="333" t="s">
        <v>68</v>
      </c>
      <c r="C5" s="333" t="s">
        <v>69</v>
      </c>
      <c r="D5" s="333" t="s">
        <v>68</v>
      </c>
      <c r="E5" s="333" t="s">
        <v>69</v>
      </c>
      <c r="F5" s="333" t="s">
        <v>68</v>
      </c>
      <c r="G5" s="333" t="s">
        <v>69</v>
      </c>
      <c r="H5" s="333" t="s">
        <v>68</v>
      </c>
      <c r="I5" s="333" t="s">
        <v>69</v>
      </c>
      <c r="J5" s="333" t="s">
        <v>68</v>
      </c>
      <c r="K5" s="333" t="s">
        <v>69</v>
      </c>
      <c r="L5" s="333" t="s">
        <v>68</v>
      </c>
      <c r="M5" s="333" t="s">
        <v>69</v>
      </c>
      <c r="N5" s="333" t="s">
        <v>68</v>
      </c>
      <c r="O5" s="333" t="s">
        <v>69</v>
      </c>
      <c r="P5" s="333" t="s">
        <v>68</v>
      </c>
      <c r="Q5" s="333" t="s">
        <v>69</v>
      </c>
      <c r="R5" s="333" t="s">
        <v>68</v>
      </c>
      <c r="S5" s="333" t="s">
        <v>69</v>
      </c>
    </row>
    <row r="6" spans="1:19" s="237" customFormat="1" ht="6" customHeight="1" x14ac:dyDescent="0.25">
      <c r="A6" s="46"/>
      <c r="B6" s="248"/>
      <c r="C6" s="248"/>
      <c r="D6" s="248"/>
      <c r="E6" s="248"/>
      <c r="F6" s="248"/>
      <c r="G6" s="248"/>
      <c r="H6" s="248"/>
      <c r="I6" s="248"/>
      <c r="J6" s="248"/>
      <c r="K6" s="248"/>
      <c r="L6" s="248"/>
      <c r="M6" s="248"/>
      <c r="N6" s="248"/>
      <c r="O6" s="248"/>
      <c r="P6" s="248"/>
      <c r="Q6" s="248"/>
      <c r="R6" s="248"/>
      <c r="S6" s="248"/>
    </row>
    <row r="7" spans="1:19" s="237" customFormat="1" ht="12.75" customHeight="1" x14ac:dyDescent="0.25">
      <c r="A7" s="46" t="s">
        <v>197</v>
      </c>
      <c r="B7" s="44">
        <v>19.375193366506029</v>
      </c>
      <c r="C7" s="44">
        <v>15.314143857417687</v>
      </c>
      <c r="D7" s="44">
        <v>5.2</v>
      </c>
      <c r="E7" s="44">
        <v>3.3195099608891008</v>
      </c>
      <c r="F7" s="44">
        <v>15.982769215960291</v>
      </c>
      <c r="G7" s="44">
        <v>13.340242777875361</v>
      </c>
      <c r="H7" s="44">
        <v>15.207674558318132</v>
      </c>
      <c r="I7" s="44">
        <v>16.191106351871866</v>
      </c>
      <c r="J7" s="44">
        <v>22.1</v>
      </c>
      <c r="K7" s="44">
        <v>20.5</v>
      </c>
      <c r="L7" s="44">
        <v>9.2901243705436087</v>
      </c>
      <c r="M7" s="44">
        <v>10</v>
      </c>
      <c r="N7" s="44">
        <v>11.779813554768289</v>
      </c>
      <c r="O7" s="44">
        <v>19.844345778226685</v>
      </c>
      <c r="P7" s="44">
        <v>36.390443774278424</v>
      </c>
      <c r="Q7" s="44">
        <v>32.850859090636327</v>
      </c>
      <c r="R7" s="44">
        <v>1.0189030893536284</v>
      </c>
      <c r="S7" s="44">
        <v>1.5</v>
      </c>
    </row>
    <row r="8" spans="1:19" s="237" customFormat="1" ht="12.75" customHeight="1" x14ac:dyDescent="0.25">
      <c r="A8" s="46">
        <v>2013</v>
      </c>
      <c r="B8" s="44">
        <v>23.48883311153925</v>
      </c>
      <c r="C8" s="44">
        <v>21.993818603544359</v>
      </c>
      <c r="D8" s="44">
        <v>3.2980389053357055</v>
      </c>
      <c r="E8" s="44">
        <v>1.7300876437833508</v>
      </c>
      <c r="F8" s="44">
        <v>14.706392291986001</v>
      </c>
      <c r="G8" s="44">
        <v>10.98381360653514</v>
      </c>
      <c r="H8" s="44">
        <v>14.774345441379799</v>
      </c>
      <c r="I8" s="44">
        <v>12.400559165331286</v>
      </c>
      <c r="J8" s="44">
        <v>23.264900107403104</v>
      </c>
      <c r="K8" s="44">
        <v>22.531896101034839</v>
      </c>
      <c r="L8" s="44">
        <v>8.6</v>
      </c>
      <c r="M8" s="44">
        <v>11.775962026699062</v>
      </c>
      <c r="N8" s="44">
        <v>10.8</v>
      </c>
      <c r="O8" s="44">
        <v>17.535469505490454</v>
      </c>
      <c r="P8" s="44">
        <v>32.778776638701508</v>
      </c>
      <c r="Q8" s="44">
        <v>25.114460415649777</v>
      </c>
      <c r="R8" s="44">
        <v>0.986405679268749</v>
      </c>
      <c r="S8" s="44">
        <v>1.0483933475790903</v>
      </c>
    </row>
    <row r="9" spans="1:19" s="237" customFormat="1" ht="12.75" customHeight="1" x14ac:dyDescent="0.25">
      <c r="A9" s="46">
        <v>2014</v>
      </c>
      <c r="B9" s="44">
        <v>24.454228755854583</v>
      </c>
      <c r="C9" s="44">
        <v>18.757302808281512</v>
      </c>
      <c r="D9" s="193">
        <v>3.8386729316622339</v>
      </c>
      <c r="E9" s="193">
        <v>1.6082682221448823</v>
      </c>
      <c r="F9" s="193">
        <v>14.737401653044433</v>
      </c>
      <c r="G9" s="193">
        <v>10.785824830768496</v>
      </c>
      <c r="H9" s="193">
        <v>13.695123512331495</v>
      </c>
      <c r="I9" s="193">
        <v>13.00307427785329</v>
      </c>
      <c r="J9" s="193">
        <v>21.870717000003982</v>
      </c>
      <c r="K9" s="193">
        <v>22.676941565847528</v>
      </c>
      <c r="L9" s="193">
        <v>9.0252952113753828</v>
      </c>
      <c r="M9" s="193">
        <v>11.859052575701192</v>
      </c>
      <c r="N9" s="193">
        <v>10.956207898963058</v>
      </c>
      <c r="O9" s="193">
        <v>19.445843441399713</v>
      </c>
      <c r="P9" s="193">
        <v>32.271198097038322</v>
      </c>
      <c r="Q9" s="193">
        <v>25.397167330766756</v>
      </c>
      <c r="R9" s="193">
        <v>1.4223530367647075</v>
      </c>
      <c r="S9" s="193">
        <v>1.8636922780003242</v>
      </c>
    </row>
    <row r="10" spans="1:19" s="237" customFormat="1" ht="12.75" customHeight="1" x14ac:dyDescent="0.25">
      <c r="A10" s="46">
        <v>2015</v>
      </c>
      <c r="B10" s="44">
        <v>27.157601324873994</v>
      </c>
      <c r="C10" s="44">
        <v>24.531666531000031</v>
      </c>
      <c r="D10" s="193">
        <v>2</v>
      </c>
      <c r="E10" s="193">
        <v>2.5744916304597689</v>
      </c>
      <c r="F10" s="193">
        <v>13.041766309066674</v>
      </c>
      <c r="G10" s="193">
        <v>10.265119148963837</v>
      </c>
      <c r="H10" s="193">
        <v>12.369718485507967</v>
      </c>
      <c r="I10" s="193">
        <v>11.764051385627297</v>
      </c>
      <c r="J10" s="193">
        <v>20.73280796804794</v>
      </c>
      <c r="K10" s="193">
        <v>22.060621771851025</v>
      </c>
      <c r="L10" s="193">
        <v>9.5685736871749381</v>
      </c>
      <c r="M10" s="193">
        <v>9.8401662929432998</v>
      </c>
      <c r="N10" s="193">
        <v>13.288222590059368</v>
      </c>
      <c r="O10" s="193">
        <v>17.622588446482972</v>
      </c>
      <c r="P10" s="193">
        <v>27.439786358654285</v>
      </c>
      <c r="Q10" s="193">
        <v>24.603662165050935</v>
      </c>
      <c r="R10" s="193">
        <v>1.8130080711896646</v>
      </c>
      <c r="S10" s="193">
        <v>1.3412947926721908</v>
      </c>
    </row>
    <row r="11" spans="1:19" s="237" customFormat="1" ht="12.75" customHeight="1" x14ac:dyDescent="0.25">
      <c r="A11" s="46">
        <v>2016</v>
      </c>
      <c r="B11" s="44">
        <v>27.20519375748162</v>
      </c>
      <c r="C11" s="44">
        <v>24.715386116171121</v>
      </c>
      <c r="D11" s="193">
        <v>3.4899340531655119</v>
      </c>
      <c r="E11" s="193">
        <v>0.96351139320279933</v>
      </c>
      <c r="F11" s="193">
        <v>11.384999395931041</v>
      </c>
      <c r="G11" s="193">
        <v>8.2793500460686946</v>
      </c>
      <c r="H11" s="193">
        <v>11.865256768859837</v>
      </c>
      <c r="I11" s="193">
        <v>12.175359346475524</v>
      </c>
      <c r="J11" s="193">
        <v>21.258466814890294</v>
      </c>
      <c r="K11" s="193">
        <v>20.603443032213921</v>
      </c>
      <c r="L11" s="193">
        <v>10.680120106476762</v>
      </c>
      <c r="M11" s="193">
        <v>12.267899974934524</v>
      </c>
      <c r="N11" s="193">
        <v>12.307782248386809</v>
      </c>
      <c r="O11" s="193">
        <v>18.408012769399214</v>
      </c>
      <c r="P11" s="193">
        <v>26.740190217956712</v>
      </c>
      <c r="Q11" s="193">
        <v>21.418220785747057</v>
      </c>
      <c r="R11" s="193">
        <v>1.8082468548081168</v>
      </c>
      <c r="S11" s="193">
        <v>2.5870373215341829</v>
      </c>
    </row>
    <row r="12" spans="1:19" ht="6" customHeight="1" x14ac:dyDescent="0.25">
      <c r="A12" s="122"/>
      <c r="B12" s="435"/>
      <c r="C12" s="435"/>
      <c r="D12" s="435"/>
      <c r="E12" s="435"/>
      <c r="F12" s="435"/>
      <c r="G12" s="435"/>
      <c r="H12" s="435"/>
      <c r="I12" s="435"/>
      <c r="J12" s="435"/>
      <c r="K12" s="249"/>
      <c r="L12" s="140"/>
      <c r="M12" s="140"/>
      <c r="N12" s="140"/>
      <c r="O12" s="140"/>
      <c r="P12" s="140"/>
      <c r="Q12" s="140"/>
      <c r="R12" s="140"/>
      <c r="S12" s="140"/>
    </row>
    <row r="13" spans="1:19" ht="15" customHeight="1" x14ac:dyDescent="0.25">
      <c r="A13" s="1019" t="s">
        <v>33</v>
      </c>
      <c r="B13" s="1020"/>
      <c r="C13" s="1020"/>
      <c r="D13" s="1020"/>
      <c r="E13" s="1020"/>
      <c r="F13" s="1020"/>
      <c r="G13" s="1020"/>
      <c r="H13" s="1021"/>
      <c r="I13" s="1021"/>
      <c r="J13" s="1021"/>
      <c r="K13" s="1021"/>
      <c r="L13" s="1021"/>
      <c r="M13" s="1021"/>
      <c r="N13" s="1021"/>
      <c r="O13" s="1021"/>
      <c r="P13" s="1021"/>
      <c r="Q13" s="1021"/>
      <c r="R13" s="1021"/>
      <c r="S13" s="1021"/>
    </row>
  </sheetData>
  <mergeCells count="15">
    <mergeCell ref="A13:S13"/>
    <mergeCell ref="A3:S3"/>
    <mergeCell ref="B4:C4"/>
    <mergeCell ref="D4:E4"/>
    <mergeCell ref="F4:G4"/>
    <mergeCell ref="H4:I4"/>
    <mergeCell ref="J4:K4"/>
    <mergeCell ref="L4:M4"/>
    <mergeCell ref="N4:O4"/>
    <mergeCell ref="P4:Q4"/>
    <mergeCell ref="A1:B1"/>
    <mergeCell ref="A2:B2"/>
    <mergeCell ref="J1:L1"/>
    <mergeCell ref="R4:S4"/>
    <mergeCell ref="F1:I1"/>
  </mergeCells>
  <hyperlinks>
    <hyperlink ref="F1:H1" location="Tabellförteckning!A1" display="Tillbaka till innehållsföreckningen "/>
  </hyperlinks>
  <pageMargins left="0.75" right="0.75" top="1" bottom="1" header="0.5" footer="0.5"/>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Normal="100" workbookViewId="0">
      <pane ySplit="5" topLeftCell="A6" activePane="bottomLeft" state="frozen"/>
      <selection activeCell="J25" sqref="J25"/>
      <selection pane="bottomLeft" activeCell="J25" sqref="J25"/>
    </sheetView>
  </sheetViews>
  <sheetFormatPr defaultColWidth="8.88671875" defaultRowHeight="13.2" x14ac:dyDescent="0.25"/>
  <cols>
    <col min="1" max="12" width="6.6640625" style="21" customWidth="1"/>
    <col min="13" max="16384" width="8.88671875" style="208"/>
  </cols>
  <sheetData>
    <row r="1" spans="1:12" s="307" customFormat="1" ht="30" customHeight="1" x14ac:dyDescent="0.3">
      <c r="A1" s="1014"/>
      <c r="B1" s="979"/>
      <c r="C1" s="21"/>
      <c r="D1" s="21"/>
      <c r="E1" s="21"/>
      <c r="F1" s="974" t="s">
        <v>397</v>
      </c>
      <c r="G1" s="975"/>
      <c r="H1" s="975"/>
      <c r="I1" s="979"/>
      <c r="J1" s="974"/>
      <c r="K1" s="975"/>
      <c r="L1" s="975"/>
    </row>
    <row r="2" spans="1:12" s="307" customFormat="1" ht="6" customHeight="1" x14ac:dyDescent="0.25">
      <c r="A2" s="1014"/>
      <c r="B2" s="979"/>
      <c r="C2" s="21"/>
      <c r="D2" s="21"/>
      <c r="E2" s="21"/>
      <c r="F2" s="21"/>
      <c r="G2" s="21"/>
      <c r="H2" s="21"/>
      <c r="I2" s="21"/>
      <c r="J2" s="21"/>
      <c r="K2" s="21"/>
      <c r="L2" s="21"/>
    </row>
    <row r="3" spans="1:12" s="3" customFormat="1" ht="30" customHeight="1" x14ac:dyDescent="0.25">
      <c r="A3" s="1040" t="s">
        <v>691</v>
      </c>
      <c r="B3" s="1040"/>
      <c r="C3" s="1040"/>
      <c r="D3" s="1040"/>
      <c r="E3" s="1040"/>
      <c r="F3" s="1040"/>
      <c r="G3" s="1041"/>
      <c r="H3" s="1041"/>
      <c r="I3" s="1041"/>
      <c r="J3" s="1041"/>
      <c r="K3" s="1041"/>
      <c r="L3" s="1041"/>
    </row>
    <row r="4" spans="1:12" s="145" customFormat="1" ht="15" customHeight="1" x14ac:dyDescent="0.25">
      <c r="A4" s="137"/>
      <c r="B4" s="1042" t="s">
        <v>2</v>
      </c>
      <c r="C4" s="1042"/>
      <c r="D4" s="1042"/>
      <c r="E4" s="1042"/>
      <c r="F4" s="1042"/>
      <c r="G4" s="1042" t="s">
        <v>3</v>
      </c>
      <c r="H4" s="1042"/>
      <c r="I4" s="1042"/>
      <c r="J4" s="1042"/>
      <c r="K4" s="1042"/>
      <c r="L4" s="1042" t="s">
        <v>108</v>
      </c>
    </row>
    <row r="5" spans="1:12" s="145" customFormat="1" ht="15" customHeight="1" x14ac:dyDescent="0.25">
      <c r="A5" s="366" t="s">
        <v>100</v>
      </c>
      <c r="B5" s="494" t="s">
        <v>294</v>
      </c>
      <c r="C5" s="494" t="s">
        <v>295</v>
      </c>
      <c r="D5" s="495" t="s">
        <v>296</v>
      </c>
      <c r="E5" s="494" t="s">
        <v>297</v>
      </c>
      <c r="F5" s="494" t="s">
        <v>105</v>
      </c>
      <c r="G5" s="494" t="s">
        <v>294</v>
      </c>
      <c r="H5" s="494" t="s">
        <v>295</v>
      </c>
      <c r="I5" s="495" t="s">
        <v>296</v>
      </c>
      <c r="J5" s="494" t="s">
        <v>297</v>
      </c>
      <c r="K5" s="494" t="s">
        <v>105</v>
      </c>
      <c r="L5" s="995"/>
    </row>
    <row r="6" spans="1:12" s="306" customFormat="1" ht="6" customHeight="1" x14ac:dyDescent="0.25">
      <c r="A6" s="336"/>
      <c r="B6" s="110"/>
      <c r="C6" s="110"/>
      <c r="D6" s="337"/>
      <c r="E6" s="110"/>
      <c r="F6" s="110"/>
      <c r="G6" s="110"/>
      <c r="H6" s="110"/>
      <c r="I6" s="337"/>
      <c r="J6" s="110"/>
      <c r="K6" s="110"/>
      <c r="L6" s="277"/>
    </row>
    <row r="7" spans="1:12" x14ac:dyDescent="0.25">
      <c r="A7" s="111">
        <v>2004</v>
      </c>
      <c r="B7" s="210">
        <v>43</v>
      </c>
      <c r="C7" s="210">
        <v>24</v>
      </c>
      <c r="D7" s="210">
        <v>19</v>
      </c>
      <c r="E7" s="210">
        <v>8</v>
      </c>
      <c r="F7" s="91">
        <v>23</v>
      </c>
      <c r="G7" s="210">
        <v>30</v>
      </c>
      <c r="H7" s="210">
        <v>13</v>
      </c>
      <c r="I7" s="210">
        <v>11</v>
      </c>
      <c r="J7" s="210">
        <v>3</v>
      </c>
      <c r="K7" s="210">
        <v>13</v>
      </c>
      <c r="L7" s="91">
        <v>18</v>
      </c>
    </row>
    <row r="8" spans="1:12" x14ac:dyDescent="0.25">
      <c r="A8" s="32">
        <v>2005</v>
      </c>
      <c r="B8" s="91">
        <v>37</v>
      </c>
      <c r="C8" s="91">
        <v>24</v>
      </c>
      <c r="D8" s="91">
        <v>19</v>
      </c>
      <c r="E8" s="91">
        <v>7</v>
      </c>
      <c r="F8" s="91">
        <v>22</v>
      </c>
      <c r="G8" s="210">
        <v>29</v>
      </c>
      <c r="H8" s="210">
        <v>14</v>
      </c>
      <c r="I8" s="210">
        <v>10</v>
      </c>
      <c r="J8" s="210">
        <v>4</v>
      </c>
      <c r="K8" s="210">
        <v>14</v>
      </c>
      <c r="L8" s="91">
        <v>18</v>
      </c>
    </row>
    <row r="9" spans="1:12" x14ac:dyDescent="0.25">
      <c r="A9" s="38">
        <v>2006</v>
      </c>
      <c r="B9" s="91">
        <v>38</v>
      </c>
      <c r="C9" s="91">
        <v>22</v>
      </c>
      <c r="D9" s="91">
        <v>19</v>
      </c>
      <c r="E9" s="91">
        <v>9</v>
      </c>
      <c r="F9" s="91">
        <v>22</v>
      </c>
      <c r="G9" s="210">
        <v>28</v>
      </c>
      <c r="H9" s="210">
        <v>12</v>
      </c>
      <c r="I9" s="210">
        <v>11</v>
      </c>
      <c r="J9" s="210">
        <v>3</v>
      </c>
      <c r="K9" s="210">
        <v>13</v>
      </c>
      <c r="L9" s="91">
        <v>17</v>
      </c>
    </row>
    <row r="10" spans="1:12" x14ac:dyDescent="0.25">
      <c r="A10" s="32">
        <v>2007</v>
      </c>
      <c r="B10" s="91">
        <v>34</v>
      </c>
      <c r="C10" s="91">
        <v>23</v>
      </c>
      <c r="D10" s="91">
        <v>17</v>
      </c>
      <c r="E10" s="91">
        <v>6</v>
      </c>
      <c r="F10" s="91">
        <v>21</v>
      </c>
      <c r="G10" s="210">
        <v>31</v>
      </c>
      <c r="H10" s="210">
        <v>11</v>
      </c>
      <c r="I10" s="210">
        <v>13</v>
      </c>
      <c r="J10" s="210">
        <v>3</v>
      </c>
      <c r="K10" s="210">
        <v>14</v>
      </c>
      <c r="L10" s="91">
        <v>17</v>
      </c>
    </row>
    <row r="11" spans="1:12" ht="12.75" customHeight="1" x14ac:dyDescent="0.25">
      <c r="A11" s="32">
        <v>2008</v>
      </c>
      <c r="B11" s="91">
        <v>35</v>
      </c>
      <c r="C11" s="91">
        <v>20</v>
      </c>
      <c r="D11" s="91">
        <v>17</v>
      </c>
      <c r="E11" s="91">
        <v>8</v>
      </c>
      <c r="F11" s="91">
        <v>20</v>
      </c>
      <c r="G11" s="210">
        <v>31</v>
      </c>
      <c r="H11" s="210">
        <v>11</v>
      </c>
      <c r="I11" s="210">
        <v>12</v>
      </c>
      <c r="J11" s="210">
        <v>3</v>
      </c>
      <c r="K11" s="210">
        <v>14</v>
      </c>
      <c r="L11" s="91">
        <v>17</v>
      </c>
    </row>
    <row r="12" spans="1:12" s="145" customFormat="1" ht="12.75" customHeight="1" x14ac:dyDescent="0.25">
      <c r="A12" s="32">
        <v>2009</v>
      </c>
      <c r="B12" s="91">
        <v>38</v>
      </c>
      <c r="C12" s="91">
        <v>22</v>
      </c>
      <c r="D12" s="91">
        <v>18</v>
      </c>
      <c r="E12" s="91">
        <v>9</v>
      </c>
      <c r="F12" s="91">
        <v>22</v>
      </c>
      <c r="G12" s="210">
        <v>30</v>
      </c>
      <c r="H12" s="210">
        <v>13</v>
      </c>
      <c r="I12" s="210">
        <v>11</v>
      </c>
      <c r="J12" s="210">
        <v>3</v>
      </c>
      <c r="K12" s="210">
        <v>14</v>
      </c>
      <c r="L12" s="91">
        <v>18</v>
      </c>
    </row>
    <row r="13" spans="1:12" s="145" customFormat="1" ht="12.75" customHeight="1" x14ac:dyDescent="0.25">
      <c r="A13" s="32">
        <v>2010</v>
      </c>
      <c r="B13" s="91">
        <v>36</v>
      </c>
      <c r="C13" s="91">
        <v>21</v>
      </c>
      <c r="D13" s="91">
        <v>20</v>
      </c>
      <c r="E13" s="91">
        <v>8</v>
      </c>
      <c r="F13" s="91">
        <v>21</v>
      </c>
      <c r="G13" s="210">
        <v>27</v>
      </c>
      <c r="H13" s="210">
        <v>10</v>
      </c>
      <c r="I13" s="210">
        <v>11</v>
      </c>
      <c r="J13" s="210">
        <v>4</v>
      </c>
      <c r="K13" s="210">
        <v>13</v>
      </c>
      <c r="L13" s="91">
        <v>17</v>
      </c>
    </row>
    <row r="14" spans="1:12" s="145" customFormat="1" ht="12.75" customHeight="1" x14ac:dyDescent="0.25">
      <c r="A14" s="32">
        <v>2011</v>
      </c>
      <c r="B14" s="210">
        <v>33</v>
      </c>
      <c r="C14" s="210">
        <v>22</v>
      </c>
      <c r="D14" s="210">
        <v>18</v>
      </c>
      <c r="E14" s="210">
        <v>9</v>
      </c>
      <c r="F14" s="91">
        <v>20</v>
      </c>
      <c r="G14" s="210">
        <v>28</v>
      </c>
      <c r="H14" s="210">
        <v>10</v>
      </c>
      <c r="I14" s="210">
        <v>12</v>
      </c>
      <c r="J14" s="210">
        <v>4</v>
      </c>
      <c r="K14" s="210">
        <v>13</v>
      </c>
      <c r="L14" s="91">
        <v>17</v>
      </c>
    </row>
    <row r="15" spans="1:12" s="145" customFormat="1" ht="12.75" customHeight="1" x14ac:dyDescent="0.25">
      <c r="A15" s="32">
        <v>2012</v>
      </c>
      <c r="B15" s="210">
        <v>30</v>
      </c>
      <c r="C15" s="210">
        <v>20</v>
      </c>
      <c r="D15" s="210">
        <v>20</v>
      </c>
      <c r="E15" s="210">
        <v>10</v>
      </c>
      <c r="F15" s="91">
        <v>20</v>
      </c>
      <c r="G15" s="210">
        <v>30</v>
      </c>
      <c r="H15" s="210">
        <v>9</v>
      </c>
      <c r="I15" s="210">
        <v>11</v>
      </c>
      <c r="J15" s="210">
        <v>4</v>
      </c>
      <c r="K15" s="210">
        <v>13</v>
      </c>
      <c r="L15" s="91">
        <v>17</v>
      </c>
    </row>
    <row r="16" spans="1:12" s="121" customFormat="1" ht="12.75" customHeight="1" x14ac:dyDescent="0.25">
      <c r="A16" s="492">
        <v>2013</v>
      </c>
      <c r="B16" s="493">
        <v>31</v>
      </c>
      <c r="C16" s="493">
        <v>18</v>
      </c>
      <c r="D16" s="493">
        <v>19</v>
      </c>
      <c r="E16" s="493">
        <v>10</v>
      </c>
      <c r="F16" s="109">
        <v>19</v>
      </c>
      <c r="G16" s="493">
        <v>24</v>
      </c>
      <c r="H16" s="493">
        <v>9</v>
      </c>
      <c r="I16" s="493">
        <v>11</v>
      </c>
      <c r="J16" s="493">
        <v>5</v>
      </c>
      <c r="K16" s="493">
        <v>12</v>
      </c>
      <c r="L16" s="109">
        <v>16</v>
      </c>
    </row>
    <row r="17" spans="1:12" s="121" customFormat="1" ht="12.75" customHeight="1" x14ac:dyDescent="0.25">
      <c r="A17" s="492">
        <v>2014</v>
      </c>
      <c r="B17" s="557">
        <v>26</v>
      </c>
      <c r="C17" s="557">
        <v>21</v>
      </c>
      <c r="D17" s="557">
        <v>18</v>
      </c>
      <c r="E17" s="557">
        <v>11</v>
      </c>
      <c r="F17" s="557">
        <v>19</v>
      </c>
      <c r="G17" s="557">
        <v>27</v>
      </c>
      <c r="H17" s="557">
        <v>10</v>
      </c>
      <c r="I17" s="557">
        <v>11</v>
      </c>
      <c r="J17" s="557">
        <v>6</v>
      </c>
      <c r="K17" s="557">
        <v>13</v>
      </c>
      <c r="L17" s="557">
        <v>16</v>
      </c>
    </row>
    <row r="18" spans="1:12" s="121" customFormat="1" ht="12.75" customHeight="1" x14ac:dyDescent="0.25">
      <c r="A18" s="492">
        <v>2015</v>
      </c>
      <c r="B18" s="557">
        <v>26</v>
      </c>
      <c r="C18" s="557">
        <v>17</v>
      </c>
      <c r="D18" s="557">
        <v>19</v>
      </c>
      <c r="E18" s="557">
        <v>10</v>
      </c>
      <c r="F18" s="557">
        <v>18</v>
      </c>
      <c r="G18" s="557">
        <v>21</v>
      </c>
      <c r="H18" s="557">
        <v>10</v>
      </c>
      <c r="I18" s="557">
        <v>13</v>
      </c>
      <c r="J18" s="557">
        <v>6</v>
      </c>
      <c r="K18" s="557">
        <v>12</v>
      </c>
      <c r="L18" s="557">
        <v>15</v>
      </c>
    </row>
    <row r="19" spans="1:12" s="121" customFormat="1" ht="12.75" customHeight="1" x14ac:dyDescent="0.25">
      <c r="A19" s="492">
        <v>2016</v>
      </c>
      <c r="B19" s="557">
        <v>26</v>
      </c>
      <c r="C19" s="557">
        <v>18</v>
      </c>
      <c r="D19" s="557">
        <v>22</v>
      </c>
      <c r="E19" s="557">
        <v>14</v>
      </c>
      <c r="F19" s="557">
        <v>20</v>
      </c>
      <c r="G19" s="557">
        <v>23</v>
      </c>
      <c r="H19" s="557">
        <v>11</v>
      </c>
      <c r="I19" s="557">
        <v>13</v>
      </c>
      <c r="J19" s="557">
        <v>8</v>
      </c>
      <c r="K19" s="557">
        <v>13</v>
      </c>
      <c r="L19" s="557">
        <v>17</v>
      </c>
    </row>
    <row r="20" spans="1:12" ht="6" customHeight="1" x14ac:dyDescent="0.25">
      <c r="A20" s="479"/>
      <c r="B20" s="298"/>
      <c r="C20" s="478"/>
      <c r="D20" s="478"/>
      <c r="E20" s="478"/>
      <c r="F20" s="478"/>
      <c r="G20" s="148"/>
      <c r="H20" s="148"/>
      <c r="I20" s="148"/>
      <c r="J20" s="148"/>
      <c r="K20" s="298"/>
      <c r="L20" s="298"/>
    </row>
    <row r="21" spans="1:12" s="307" customFormat="1" ht="15" customHeight="1" x14ac:dyDescent="0.25">
      <c r="A21" s="1039" t="s">
        <v>258</v>
      </c>
      <c r="B21" s="1039"/>
      <c r="C21" s="1039"/>
      <c r="D21" s="1039"/>
      <c r="E21" s="1039"/>
      <c r="F21" s="1039"/>
      <c r="G21" s="969"/>
      <c r="H21" s="969"/>
      <c r="I21" s="969"/>
      <c r="J21" s="969"/>
      <c r="K21" s="969"/>
      <c r="L21" s="969"/>
    </row>
    <row r="22" spans="1:12" s="307" customFormat="1" ht="6" customHeight="1" x14ac:dyDescent="0.25">
      <c r="A22" s="404"/>
      <c r="B22" s="404"/>
      <c r="C22" s="404"/>
      <c r="D22" s="404"/>
      <c r="E22" s="404"/>
      <c r="F22" s="404"/>
      <c r="G22" s="386"/>
      <c r="H22" s="386"/>
      <c r="I22" s="386"/>
      <c r="J22" s="386"/>
      <c r="K22" s="386"/>
      <c r="L22" s="386"/>
    </row>
    <row r="23" spans="1:12" ht="15" customHeight="1" x14ac:dyDescent="0.25">
      <c r="A23" s="1039" t="s">
        <v>292</v>
      </c>
      <c r="B23" s="1039"/>
      <c r="C23" s="1039"/>
      <c r="D23" s="1039"/>
      <c r="E23" s="1039"/>
      <c r="F23" s="1039"/>
      <c r="G23" s="969"/>
      <c r="H23" s="969"/>
      <c r="I23" s="969"/>
      <c r="J23" s="969"/>
      <c r="K23" s="969"/>
      <c r="L23" s="969"/>
    </row>
    <row r="24" spans="1:12" ht="15" customHeight="1" x14ac:dyDescent="0.25">
      <c r="A24" s="1039" t="s">
        <v>293</v>
      </c>
      <c r="B24" s="1039"/>
      <c r="C24" s="1039"/>
      <c r="D24" s="1039"/>
      <c r="E24" s="1039"/>
      <c r="F24" s="1039"/>
      <c r="G24" s="969"/>
      <c r="H24" s="969"/>
      <c r="I24" s="969"/>
      <c r="J24" s="969"/>
      <c r="K24" s="969"/>
      <c r="L24" s="969"/>
    </row>
  </sheetData>
  <sortState ref="A26:L38">
    <sortCondition ref="A26:A38"/>
  </sortState>
  <mergeCells count="11">
    <mergeCell ref="A1:B1"/>
    <mergeCell ref="A2:B2"/>
    <mergeCell ref="J1:L1"/>
    <mergeCell ref="F1:I1"/>
    <mergeCell ref="A24:L24"/>
    <mergeCell ref="A3:L3"/>
    <mergeCell ref="B4:F4"/>
    <mergeCell ref="G4:K4"/>
    <mergeCell ref="A21:L21"/>
    <mergeCell ref="A23:L23"/>
    <mergeCell ref="L4:L5"/>
  </mergeCells>
  <hyperlinks>
    <hyperlink ref="F1:H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workbookViewId="0">
      <selection activeCell="F6" sqref="F6"/>
    </sheetView>
  </sheetViews>
  <sheetFormatPr defaultColWidth="9.109375" defaultRowHeight="14.4" x14ac:dyDescent="0.3"/>
  <cols>
    <col min="1" max="1" width="16.6640625" style="431" customWidth="1"/>
    <col min="2" max="2" width="70" style="420" customWidth="1"/>
    <col min="3" max="16384" width="9.109375" style="420"/>
  </cols>
  <sheetData>
    <row r="1" spans="1:2" x14ac:dyDescent="0.3">
      <c r="A1" s="964"/>
      <c r="B1" s="965"/>
    </row>
    <row r="2" spans="1:2" s="422" customFormat="1" x14ac:dyDescent="0.3">
      <c r="A2" s="421"/>
    </row>
    <row r="3" spans="1:2" s="422" customFormat="1" x14ac:dyDescent="0.3">
      <c r="A3" s="421"/>
    </row>
    <row r="4" spans="1:2" ht="138.6" customHeight="1" x14ac:dyDescent="0.3">
      <c r="A4" s="423" t="s">
        <v>390</v>
      </c>
      <c r="B4" s="956" t="s">
        <v>802</v>
      </c>
    </row>
    <row r="5" spans="1:2" ht="6" customHeight="1" x14ac:dyDescent="0.3">
      <c r="A5" s="424"/>
    </row>
    <row r="6" spans="1:2" ht="15" customHeight="1" x14ac:dyDescent="0.3">
      <c r="A6" s="421" t="s">
        <v>391</v>
      </c>
      <c r="B6" s="422" t="s">
        <v>392</v>
      </c>
    </row>
    <row r="7" spans="1:2" x14ac:dyDescent="0.3">
      <c r="A7" s="424" t="s">
        <v>349</v>
      </c>
      <c r="B7" s="447" t="s">
        <v>409</v>
      </c>
    </row>
    <row r="8" spans="1:2" ht="28.8" x14ac:dyDescent="0.3">
      <c r="A8" s="424" t="s">
        <v>123</v>
      </c>
      <c r="B8" s="447" t="s">
        <v>393</v>
      </c>
    </row>
    <row r="9" spans="1:2" x14ac:dyDescent="0.3">
      <c r="A9" s="424" t="s">
        <v>46</v>
      </c>
      <c r="B9" s="446" t="s">
        <v>410</v>
      </c>
    </row>
    <row r="10" spans="1:2" ht="28.8" x14ac:dyDescent="0.3">
      <c r="A10" s="448">
        <v>0</v>
      </c>
      <c r="B10" s="447" t="s">
        <v>411</v>
      </c>
    </row>
    <row r="11" spans="1:2" ht="6.6" customHeight="1" x14ac:dyDescent="0.3">
      <c r="A11" s="448"/>
      <c r="B11" s="447"/>
    </row>
    <row r="12" spans="1:2" ht="28.8" x14ac:dyDescent="0.3">
      <c r="A12" s="424" t="s">
        <v>394</v>
      </c>
      <c r="B12" s="445" t="s">
        <v>408</v>
      </c>
    </row>
    <row r="13" spans="1:2" ht="7.2" customHeight="1" x14ac:dyDescent="0.3">
      <c r="A13" s="424"/>
      <c r="B13" s="425"/>
    </row>
    <row r="14" spans="1:2" s="427" customFormat="1" x14ac:dyDescent="0.3">
      <c r="A14" s="426" t="s">
        <v>395</v>
      </c>
      <c r="B14" s="957" t="s">
        <v>804</v>
      </c>
    </row>
    <row r="15" spans="1:2" x14ac:dyDescent="0.3">
      <c r="A15" s="424"/>
    </row>
    <row r="16" spans="1:2" x14ac:dyDescent="0.3">
      <c r="A16" s="421"/>
      <c r="B16" s="422"/>
    </row>
    <row r="17" spans="1:2" x14ac:dyDescent="0.3">
      <c r="A17" s="428"/>
      <c r="B17" s="429"/>
    </row>
    <row r="18" spans="1:2" x14ac:dyDescent="0.3">
      <c r="A18" s="428"/>
      <c r="B18" s="429"/>
    </row>
    <row r="19" spans="1:2" x14ac:dyDescent="0.3">
      <c r="A19" s="428"/>
      <c r="B19" s="429"/>
    </row>
    <row r="20" spans="1:2" x14ac:dyDescent="0.3">
      <c r="A20" s="428"/>
      <c r="B20" s="429"/>
    </row>
    <row r="21" spans="1:2" x14ac:dyDescent="0.3">
      <c r="A21" s="428"/>
      <c r="B21" s="429"/>
    </row>
    <row r="22" spans="1:2" x14ac:dyDescent="0.3">
      <c r="A22" s="428"/>
      <c r="B22" s="429"/>
    </row>
    <row r="23" spans="1:2" x14ac:dyDescent="0.3">
      <c r="A23" s="428"/>
      <c r="B23" s="429"/>
    </row>
    <row r="24" spans="1:2" x14ac:dyDescent="0.3">
      <c r="A24" s="428"/>
      <c r="B24" s="429"/>
    </row>
    <row r="25" spans="1:2" x14ac:dyDescent="0.3">
      <c r="A25" s="428"/>
      <c r="B25" s="429"/>
    </row>
    <row r="26" spans="1:2" x14ac:dyDescent="0.3">
      <c r="A26" s="428"/>
      <c r="B26" s="429"/>
    </row>
    <row r="30" spans="1:2" x14ac:dyDescent="0.3">
      <c r="B30" s="430"/>
    </row>
  </sheetData>
  <mergeCells count="1">
    <mergeCell ref="A1:B1"/>
  </mergeCells>
  <hyperlinks>
    <hyperlink ref="B12" r:id="rId1" display="isabella.gripe@can.se "/>
  </hyperlinks>
  <printOptions gridLines="1"/>
  <pageMargins left="0.70866141732283472" right="0.70866141732283472" top="0.74803149606299213" bottom="0.74803149606299213" header="0.31496062992125984" footer="0.31496062992125984"/>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T102"/>
  <sheetViews>
    <sheetView zoomScaleNormal="100" workbookViewId="0">
      <pane ySplit="4" topLeftCell="A5" activePane="bottomLeft" state="frozen"/>
      <selection activeCell="J25" sqref="J25"/>
      <selection pane="bottomLeft" activeCell="J25" sqref="J25"/>
    </sheetView>
  </sheetViews>
  <sheetFormatPr defaultColWidth="8.88671875" defaultRowHeight="13.2" x14ac:dyDescent="0.25"/>
  <cols>
    <col min="1" max="1" width="12.6640625" style="510" customWidth="1"/>
    <col min="2" max="2" width="8.6640625" style="528" customWidth="1"/>
    <col min="3" max="3" width="24.6640625" style="515" customWidth="1"/>
    <col min="4" max="4" width="25.88671875" style="515" customWidth="1"/>
    <col min="5" max="7" width="24.6640625" style="515" customWidth="1"/>
    <col min="8" max="26" width="8.6640625" style="510" customWidth="1"/>
    <col min="27" max="16384" width="8.88671875" style="510"/>
  </cols>
  <sheetData>
    <row r="1" spans="1:20" s="498" customFormat="1" ht="30" customHeight="1" x14ac:dyDescent="0.3">
      <c r="A1" s="496"/>
      <c r="B1" s="497"/>
      <c r="C1" s="497"/>
      <c r="D1" s="497"/>
      <c r="E1" s="497"/>
      <c r="F1" s="497"/>
      <c r="G1" s="497"/>
      <c r="H1" s="497"/>
      <c r="I1" s="497"/>
      <c r="J1" s="497"/>
      <c r="K1" s="1046" t="s">
        <v>471</v>
      </c>
      <c r="L1" s="974"/>
      <c r="M1" s="974"/>
      <c r="N1" s="1047"/>
    </row>
    <row r="2" spans="1:20" s="499" customFormat="1" ht="7.95" customHeight="1" x14ac:dyDescent="0.3">
      <c r="A2" s="1048"/>
      <c r="B2" s="1048"/>
      <c r="C2" s="1049"/>
      <c r="D2" s="1049"/>
      <c r="E2" s="1050"/>
      <c r="F2" s="1051"/>
      <c r="G2" s="1051"/>
    </row>
    <row r="3" spans="1:20" s="712" customFormat="1" ht="30" customHeight="1" x14ac:dyDescent="0.3">
      <c r="A3" s="1048" t="s">
        <v>692</v>
      </c>
      <c r="B3" s="1048"/>
      <c r="C3" s="1049"/>
      <c r="D3" s="1049"/>
      <c r="E3" s="1050"/>
      <c r="F3" s="1051"/>
      <c r="G3" s="1051"/>
    </row>
    <row r="4" spans="1:20" s="500" customFormat="1" ht="42.9" customHeight="1" x14ac:dyDescent="0.25">
      <c r="B4" s="501" t="s">
        <v>259</v>
      </c>
      <c r="C4" s="502" t="s">
        <v>472</v>
      </c>
      <c r="D4" s="502" t="s">
        <v>473</v>
      </c>
      <c r="E4" s="502" t="s">
        <v>260</v>
      </c>
      <c r="F4" s="502" t="s">
        <v>261</v>
      </c>
      <c r="G4" s="502" t="s">
        <v>262</v>
      </c>
    </row>
    <row r="5" spans="1:20" ht="6" customHeight="1" x14ac:dyDescent="0.25">
      <c r="A5" s="503" t="s">
        <v>76</v>
      </c>
      <c r="B5" s="504"/>
      <c r="C5" s="505"/>
      <c r="D5" s="505"/>
      <c r="E5" s="505"/>
      <c r="F5" s="506"/>
      <c r="G5" s="505"/>
      <c r="H5" s="507"/>
      <c r="I5" s="508"/>
      <c r="J5" s="508"/>
      <c r="K5" s="508"/>
      <c r="L5" s="508"/>
      <c r="M5" s="508"/>
      <c r="N5" s="508"/>
      <c r="O5" s="508"/>
      <c r="P5" s="508"/>
      <c r="Q5" s="508"/>
      <c r="R5" s="508"/>
      <c r="S5" s="508"/>
      <c r="T5" s="509"/>
    </row>
    <row r="6" spans="1:20" ht="15" customHeight="1" x14ac:dyDescent="0.3">
      <c r="A6" s="1052" t="s">
        <v>75</v>
      </c>
      <c r="B6" s="1053"/>
      <c r="C6" s="1053"/>
      <c r="D6" s="1053"/>
      <c r="E6" s="1053"/>
      <c r="F6" s="511"/>
      <c r="G6" s="259"/>
      <c r="H6" s="507"/>
      <c r="I6" s="508"/>
      <c r="J6" s="508"/>
      <c r="K6" s="508"/>
      <c r="L6" s="508"/>
      <c r="M6" s="508"/>
      <c r="N6" s="508"/>
      <c r="O6" s="508"/>
      <c r="P6" s="508"/>
      <c r="Q6" s="508"/>
      <c r="R6" s="508"/>
      <c r="S6" s="508"/>
      <c r="T6" s="509"/>
    </row>
    <row r="7" spans="1:20" ht="12.75" customHeight="1" x14ac:dyDescent="0.25">
      <c r="A7" s="257" t="s">
        <v>263</v>
      </c>
      <c r="B7" s="258">
        <v>2006</v>
      </c>
      <c r="C7" s="259">
        <v>80.195599022004899</v>
      </c>
      <c r="D7" s="259">
        <v>22.982885085574601</v>
      </c>
      <c r="E7" s="259">
        <v>2.5549312312698635</v>
      </c>
      <c r="F7" s="511" t="s">
        <v>46</v>
      </c>
      <c r="G7" s="511" t="s">
        <v>46</v>
      </c>
      <c r="H7" s="507"/>
      <c r="I7" s="508"/>
      <c r="J7" s="508"/>
      <c r="K7" s="508"/>
      <c r="L7" s="508"/>
      <c r="M7" s="508"/>
      <c r="N7" s="508"/>
      <c r="O7" s="508"/>
      <c r="P7" s="508"/>
      <c r="Q7" s="508"/>
      <c r="R7" s="508"/>
      <c r="S7" s="508"/>
      <c r="T7" s="509"/>
    </row>
    <row r="8" spans="1:20" ht="12.75" customHeight="1" x14ac:dyDescent="0.25">
      <c r="A8" s="257" t="s">
        <v>264</v>
      </c>
      <c r="B8" s="258">
        <v>1866</v>
      </c>
      <c r="C8" s="259">
        <v>81.203749383325103</v>
      </c>
      <c r="D8" s="259">
        <v>25.3576714356191</v>
      </c>
      <c r="E8" s="259">
        <v>2.426300927046031</v>
      </c>
      <c r="F8" s="511" t="s">
        <v>46</v>
      </c>
      <c r="G8" s="259">
        <v>23.433645781943799</v>
      </c>
      <c r="H8" s="507"/>
      <c r="I8" s="508"/>
      <c r="J8" s="508"/>
      <c r="K8" s="508"/>
      <c r="L8" s="508"/>
      <c r="M8" s="508"/>
      <c r="N8" s="508"/>
      <c r="O8" s="508"/>
      <c r="P8" s="508"/>
      <c r="Q8" s="508"/>
      <c r="R8" s="508"/>
      <c r="S8" s="508"/>
      <c r="T8" s="509"/>
    </row>
    <row r="9" spans="1:20" ht="12.75" customHeight="1" x14ac:dyDescent="0.25">
      <c r="A9" s="257" t="s">
        <v>265</v>
      </c>
      <c r="B9" s="258">
        <v>1964</v>
      </c>
      <c r="C9" s="259">
        <v>79.833984375</v>
      </c>
      <c r="D9" s="259">
        <v>24.609375</v>
      </c>
      <c r="E9" s="259">
        <v>2.564616180197314</v>
      </c>
      <c r="F9" s="511" t="s">
        <v>46</v>
      </c>
      <c r="G9" s="259">
        <v>32.046897999999999</v>
      </c>
      <c r="H9" s="507"/>
      <c r="I9" s="508"/>
      <c r="J9" s="508"/>
      <c r="K9" s="508"/>
      <c r="L9" s="508"/>
      <c r="M9" s="508"/>
      <c r="N9" s="508"/>
      <c r="O9" s="508"/>
      <c r="P9" s="508"/>
      <c r="Q9" s="508"/>
      <c r="R9" s="508"/>
      <c r="S9" s="508"/>
      <c r="T9" s="509"/>
    </row>
    <row r="10" spans="1:20" ht="12.75" customHeight="1" x14ac:dyDescent="0.25">
      <c r="A10" s="257" t="s">
        <v>266</v>
      </c>
      <c r="B10" s="258">
        <v>1649</v>
      </c>
      <c r="C10" s="259">
        <v>78.680688336520106</v>
      </c>
      <c r="D10" s="259">
        <v>27.2944550669216</v>
      </c>
      <c r="E10" s="259">
        <v>2.2314541905948904</v>
      </c>
      <c r="F10" s="511" t="s">
        <v>46</v>
      </c>
      <c r="G10" s="259">
        <v>33.173996175908201</v>
      </c>
      <c r="H10" s="507"/>
      <c r="I10" s="508"/>
      <c r="J10" s="508"/>
      <c r="K10" s="508"/>
      <c r="L10" s="508"/>
      <c r="M10" s="508"/>
      <c r="N10" s="508"/>
      <c r="O10" s="508"/>
      <c r="P10" s="508"/>
      <c r="Q10" s="508"/>
      <c r="R10" s="508"/>
      <c r="S10" s="508"/>
      <c r="T10" s="509"/>
    </row>
    <row r="11" spans="1:20" ht="12.75" customHeight="1" x14ac:dyDescent="0.25">
      <c r="A11" s="257" t="s">
        <v>267</v>
      </c>
      <c r="B11" s="258">
        <v>1583</v>
      </c>
      <c r="C11" s="259">
        <v>80.876494023904399</v>
      </c>
      <c r="D11" s="259">
        <v>24.4897959183673</v>
      </c>
      <c r="E11" s="259">
        <v>3.0065755364319831</v>
      </c>
      <c r="F11" s="259">
        <v>17.570930811348902</v>
      </c>
      <c r="G11" s="259">
        <v>32.221115537848597</v>
      </c>
      <c r="H11" s="507"/>
      <c r="I11" s="508"/>
      <c r="J11" s="508"/>
      <c r="K11" s="508"/>
      <c r="L11" s="508"/>
      <c r="M11" s="508"/>
      <c r="N11" s="508"/>
      <c r="O11" s="508"/>
      <c r="P11" s="508"/>
      <c r="Q11" s="508"/>
      <c r="R11" s="508"/>
      <c r="S11" s="508"/>
      <c r="T11" s="509"/>
    </row>
    <row r="12" spans="1:20" ht="12.75" customHeight="1" x14ac:dyDescent="0.25">
      <c r="A12" s="257" t="s">
        <v>268</v>
      </c>
      <c r="B12" s="258">
        <v>1878</v>
      </c>
      <c r="C12" s="259">
        <v>76.537467700258404</v>
      </c>
      <c r="D12" s="259">
        <v>25.529715762273899</v>
      </c>
      <c r="E12" s="259">
        <v>3.681665902480181</v>
      </c>
      <c r="F12" s="259">
        <v>17.0630816959669</v>
      </c>
      <c r="G12" s="259">
        <v>26.511627906976699</v>
      </c>
      <c r="H12" s="507"/>
      <c r="I12" s="508"/>
      <c r="J12" s="508"/>
      <c r="K12" s="508"/>
      <c r="L12" s="508"/>
      <c r="M12" s="508"/>
      <c r="N12" s="508"/>
      <c r="O12" s="508"/>
      <c r="P12" s="508"/>
      <c r="Q12" s="508"/>
      <c r="R12" s="508"/>
      <c r="S12" s="508"/>
      <c r="T12" s="509"/>
    </row>
    <row r="13" spans="1:20" ht="12.75" customHeight="1" x14ac:dyDescent="0.25">
      <c r="A13" s="257" t="s">
        <v>269</v>
      </c>
      <c r="B13" s="258">
        <v>2011</v>
      </c>
      <c r="C13" s="259">
        <v>73.2079308591764</v>
      </c>
      <c r="D13" s="259">
        <v>22.227873855544299</v>
      </c>
      <c r="E13" s="259">
        <v>3.2822475513912557</v>
      </c>
      <c r="F13" s="259">
        <v>14.3438453713123</v>
      </c>
      <c r="G13" s="259">
        <v>18.413021363174</v>
      </c>
      <c r="H13" s="507"/>
      <c r="I13" s="508"/>
      <c r="J13" s="508"/>
      <c r="K13" s="508"/>
      <c r="L13" s="508"/>
      <c r="M13" s="508"/>
      <c r="N13" s="508"/>
      <c r="O13" s="508"/>
      <c r="P13" s="508"/>
      <c r="Q13" s="508"/>
      <c r="R13" s="508"/>
      <c r="S13" s="508"/>
      <c r="T13" s="509"/>
    </row>
    <row r="14" spans="1:20" ht="12.75" customHeight="1" x14ac:dyDescent="0.25">
      <c r="A14" s="257" t="s">
        <v>270</v>
      </c>
      <c r="B14" s="258">
        <v>2136</v>
      </c>
      <c r="C14" s="259">
        <v>69.956458635703896</v>
      </c>
      <c r="D14" s="259">
        <v>21.335268505079799</v>
      </c>
      <c r="E14" s="259">
        <v>2.9489510455224091</v>
      </c>
      <c r="F14" s="259">
        <v>15.440464666021301</v>
      </c>
      <c r="G14" s="259">
        <v>16.352201257861601</v>
      </c>
      <c r="H14" s="507"/>
      <c r="I14" s="508"/>
      <c r="J14" s="508"/>
      <c r="K14" s="508"/>
      <c r="L14" s="508"/>
      <c r="M14" s="508"/>
      <c r="N14" s="508"/>
      <c r="O14" s="508"/>
      <c r="P14" s="508"/>
      <c r="Q14" s="508"/>
      <c r="R14" s="508"/>
      <c r="S14" s="508"/>
      <c r="T14" s="509"/>
    </row>
    <row r="15" spans="1:20" ht="12.75" customHeight="1" x14ac:dyDescent="0.25">
      <c r="A15" s="257" t="s">
        <v>271</v>
      </c>
      <c r="B15" s="258">
        <v>1797</v>
      </c>
      <c r="C15" s="259">
        <v>66.751527494908302</v>
      </c>
      <c r="D15" s="259">
        <v>24.554253693326501</v>
      </c>
      <c r="E15" s="260">
        <v>3.7379901847218426</v>
      </c>
      <c r="F15" s="259">
        <v>27.9164544065206</v>
      </c>
      <c r="G15" s="259">
        <v>10.646968925114599</v>
      </c>
      <c r="H15" s="507"/>
      <c r="I15" s="508"/>
      <c r="J15" s="512"/>
      <c r="K15" s="508"/>
      <c r="L15" s="512"/>
      <c r="M15" s="508"/>
      <c r="N15" s="509"/>
      <c r="O15" s="508"/>
      <c r="P15" s="509"/>
      <c r="Q15" s="508"/>
      <c r="R15" s="509"/>
      <c r="S15" s="508"/>
      <c r="T15" s="509"/>
    </row>
    <row r="16" spans="1:20" ht="12.75" customHeight="1" x14ac:dyDescent="0.25">
      <c r="A16" s="257" t="s">
        <v>272</v>
      </c>
      <c r="B16" s="258">
        <v>1981</v>
      </c>
      <c r="C16" s="259">
        <v>65.024875621890502</v>
      </c>
      <c r="D16" s="259">
        <v>23.8308457711443</v>
      </c>
      <c r="E16" s="259">
        <v>3.2551406373746605</v>
      </c>
      <c r="F16" s="259">
        <v>29.069189000000001</v>
      </c>
      <c r="G16" s="259">
        <v>9.3081134892981598</v>
      </c>
      <c r="H16" s="507"/>
      <c r="I16" s="508"/>
      <c r="J16" s="508"/>
      <c r="K16" s="508"/>
      <c r="L16" s="508"/>
      <c r="M16" s="508"/>
      <c r="N16" s="508"/>
      <c r="O16" s="508"/>
      <c r="P16" s="508"/>
      <c r="Q16" s="508"/>
      <c r="R16" s="508"/>
      <c r="S16" s="508"/>
      <c r="T16" s="509"/>
    </row>
    <row r="17" spans="1:20" ht="12.75" customHeight="1" x14ac:dyDescent="0.25">
      <c r="A17" s="257" t="s">
        <v>273</v>
      </c>
      <c r="B17" s="258">
        <v>1861</v>
      </c>
      <c r="C17" s="259">
        <v>60.222110045431599</v>
      </c>
      <c r="D17" s="261">
        <v>20.242301867743599</v>
      </c>
      <c r="E17" s="259">
        <v>2.5236697697864767</v>
      </c>
      <c r="F17" s="259">
        <v>26.448362720403001</v>
      </c>
      <c r="G17" s="259">
        <v>7.9757698132256403</v>
      </c>
      <c r="H17" s="507"/>
      <c r="I17" s="508"/>
      <c r="J17" s="508"/>
      <c r="K17" s="508"/>
      <c r="L17" s="508"/>
      <c r="M17" s="508"/>
      <c r="N17" s="508"/>
      <c r="O17" s="508"/>
      <c r="P17" s="508"/>
      <c r="Q17" s="508"/>
      <c r="R17" s="508"/>
      <c r="S17" s="508"/>
      <c r="T17" s="509"/>
    </row>
    <row r="18" spans="1:20" ht="12.75" customHeight="1" x14ac:dyDescent="0.25">
      <c r="A18" s="257" t="s">
        <v>274</v>
      </c>
      <c r="B18" s="258">
        <v>1884</v>
      </c>
      <c r="C18" s="259">
        <v>53.491902221961574</v>
      </c>
      <c r="D18" s="261">
        <v>10.974884206526699</v>
      </c>
      <c r="E18" s="261">
        <v>1.6253544127275492</v>
      </c>
      <c r="F18" s="259">
        <v>19.003260363297599</v>
      </c>
      <c r="G18" s="259">
        <v>5.4028877503493202</v>
      </c>
      <c r="H18" s="507"/>
      <c r="I18" s="513"/>
      <c r="J18" s="513"/>
      <c r="K18" s="513"/>
      <c r="L18" s="513"/>
      <c r="M18" s="513"/>
      <c r="N18" s="513"/>
      <c r="O18" s="513"/>
      <c r="P18" s="513"/>
      <c r="Q18" s="513"/>
      <c r="R18" s="513"/>
      <c r="S18" s="513"/>
      <c r="T18" s="513"/>
    </row>
    <row r="19" spans="1:20" ht="12.75" customHeight="1" x14ac:dyDescent="0.25">
      <c r="A19" s="510" t="s">
        <v>474</v>
      </c>
      <c r="B19" s="258">
        <v>1559</v>
      </c>
      <c r="C19" s="259">
        <v>46.621493790794098</v>
      </c>
      <c r="D19" s="259">
        <v>8.5</v>
      </c>
      <c r="E19" s="259">
        <v>1.319512</v>
      </c>
      <c r="F19" s="259">
        <v>19.738695</v>
      </c>
      <c r="G19" s="259">
        <v>4.4318229999999996</v>
      </c>
      <c r="H19" s="507"/>
      <c r="I19" s="513"/>
      <c r="J19" s="513"/>
      <c r="K19" s="513"/>
      <c r="L19" s="513"/>
      <c r="M19" s="513"/>
      <c r="N19" s="513"/>
      <c r="O19" s="513"/>
      <c r="P19" s="513"/>
      <c r="Q19" s="513"/>
      <c r="R19" s="513"/>
      <c r="S19" s="513"/>
      <c r="T19" s="513"/>
    </row>
    <row r="20" spans="1:20" ht="6" customHeight="1" x14ac:dyDescent="0.25">
      <c r="A20" s="514"/>
      <c r="B20" s="258"/>
      <c r="D20" s="516"/>
      <c r="E20" s="517"/>
      <c r="G20" s="516"/>
    </row>
    <row r="21" spans="1:20" s="500" customFormat="1" ht="15" customHeight="1" x14ac:dyDescent="0.3">
      <c r="A21" s="1052" t="s">
        <v>91</v>
      </c>
      <c r="B21" s="1053"/>
      <c r="C21" s="1053"/>
      <c r="D21" s="1053"/>
      <c r="E21" s="1053"/>
    </row>
    <row r="22" spans="1:20" ht="12.75" customHeight="1" x14ac:dyDescent="0.25">
      <c r="A22" s="257" t="s">
        <v>263</v>
      </c>
      <c r="B22" s="258">
        <v>1791</v>
      </c>
      <c r="C22" s="259">
        <v>76.449086161879904</v>
      </c>
      <c r="D22" s="259">
        <v>22.297650130548298</v>
      </c>
      <c r="E22" s="259">
        <v>2.0755663849762338</v>
      </c>
      <c r="F22" s="511" t="s">
        <v>46</v>
      </c>
      <c r="G22" s="511" t="s">
        <v>46</v>
      </c>
      <c r="Q22" s="510" t="s">
        <v>194</v>
      </c>
    </row>
    <row r="23" spans="1:20" ht="12.75" customHeight="1" x14ac:dyDescent="0.25">
      <c r="A23" s="257" t="s">
        <v>264</v>
      </c>
      <c r="B23" s="258">
        <v>1863</v>
      </c>
      <c r="C23" s="259">
        <v>80.147058823529406</v>
      </c>
      <c r="D23" s="259">
        <v>23.674540682414701</v>
      </c>
      <c r="E23" s="259">
        <v>2.4905629705335448</v>
      </c>
      <c r="F23" s="511" t="s">
        <v>46</v>
      </c>
      <c r="G23" s="259">
        <v>28.556430446194199</v>
      </c>
    </row>
    <row r="24" spans="1:20" ht="12.75" customHeight="1" x14ac:dyDescent="0.25">
      <c r="A24" s="257" t="s">
        <v>265</v>
      </c>
      <c r="B24" s="258">
        <v>1976</v>
      </c>
      <c r="C24" s="259">
        <v>79.896103896103895</v>
      </c>
      <c r="D24" s="259">
        <v>30.753246753246799</v>
      </c>
      <c r="E24" s="259">
        <v>2.7816620792791964</v>
      </c>
      <c r="F24" s="511" t="s">
        <v>46</v>
      </c>
      <c r="G24" s="259">
        <v>39.324675324675297</v>
      </c>
    </row>
    <row r="25" spans="1:20" ht="12.75" customHeight="1" x14ac:dyDescent="0.25">
      <c r="A25" s="257" t="s">
        <v>266</v>
      </c>
      <c r="B25" s="258">
        <v>2036</v>
      </c>
      <c r="C25" s="259">
        <v>78.4396415392725</v>
      </c>
      <c r="D25" s="259">
        <v>25.988402741170301</v>
      </c>
      <c r="E25" s="259">
        <v>2.3003359840783171</v>
      </c>
      <c r="F25" s="511" t="s">
        <v>46</v>
      </c>
      <c r="G25" s="259">
        <v>39.146469968387798</v>
      </c>
    </row>
    <row r="26" spans="1:20" ht="12.75" customHeight="1" x14ac:dyDescent="0.25">
      <c r="A26" s="257" t="s">
        <v>267</v>
      </c>
      <c r="B26" s="258">
        <v>1936</v>
      </c>
      <c r="C26" s="259">
        <v>79.509071504802606</v>
      </c>
      <c r="D26" s="259">
        <v>26.4281900694074</v>
      </c>
      <c r="E26" s="259">
        <v>3.1679253992983538</v>
      </c>
      <c r="F26" s="259">
        <v>19.103521878335101</v>
      </c>
      <c r="G26" s="259">
        <v>36.446105000000003</v>
      </c>
    </row>
    <row r="27" spans="1:20" ht="12.75" customHeight="1" x14ac:dyDescent="0.25">
      <c r="A27" s="257" t="s">
        <v>268</v>
      </c>
      <c r="B27" s="258">
        <v>1762</v>
      </c>
      <c r="C27" s="259">
        <v>80.711506392440199</v>
      </c>
      <c r="D27" s="259">
        <v>28.5555555555556</v>
      </c>
      <c r="E27" s="259">
        <v>3.8625126773685632</v>
      </c>
      <c r="F27" s="259">
        <v>21</v>
      </c>
      <c r="G27" s="259">
        <v>35.2777777777778</v>
      </c>
    </row>
    <row r="28" spans="1:20" ht="12.75" customHeight="1" x14ac:dyDescent="0.25">
      <c r="A28" s="257" t="s">
        <v>269</v>
      </c>
      <c r="B28" s="258">
        <v>1742</v>
      </c>
      <c r="C28" s="259">
        <v>80.699774266365694</v>
      </c>
      <c r="D28" s="259">
        <v>26.805869074492101</v>
      </c>
      <c r="E28" s="259">
        <v>4.1211716124597109</v>
      </c>
      <c r="F28" s="259">
        <v>20.428893905191899</v>
      </c>
      <c r="G28" s="259">
        <v>27.426636568848799</v>
      </c>
    </row>
    <row r="29" spans="1:20" ht="12.75" customHeight="1" x14ac:dyDescent="0.25">
      <c r="A29" s="257" t="s">
        <v>270</v>
      </c>
      <c r="B29" s="258">
        <v>1825</v>
      </c>
      <c r="C29" s="259">
        <v>73.901247965273996</v>
      </c>
      <c r="D29" s="259">
        <v>25.230602278893102</v>
      </c>
      <c r="E29" s="259">
        <v>4.0384990429048848</v>
      </c>
      <c r="F29" s="259">
        <v>23.168746608789998</v>
      </c>
      <c r="G29" s="259">
        <v>21.3897937024973</v>
      </c>
    </row>
    <row r="30" spans="1:20" ht="12.75" customHeight="1" x14ac:dyDescent="0.25">
      <c r="A30" s="257" t="s">
        <v>271</v>
      </c>
      <c r="B30" s="258">
        <v>1694</v>
      </c>
      <c r="C30" s="259">
        <v>68.210770121598202</v>
      </c>
      <c r="D30" s="259">
        <v>22.0741599073001</v>
      </c>
      <c r="E30" s="260">
        <v>3.3424033322267341</v>
      </c>
      <c r="F30" s="259">
        <v>23.928157589803</v>
      </c>
      <c r="G30" s="259">
        <v>12.6809496236248</v>
      </c>
    </row>
    <row r="31" spans="1:20" ht="12.75" customHeight="1" x14ac:dyDescent="0.25">
      <c r="A31" s="257" t="s">
        <v>272</v>
      </c>
      <c r="B31" s="258">
        <v>1701</v>
      </c>
      <c r="C31" s="259">
        <v>68.869047619047606</v>
      </c>
      <c r="D31" s="259">
        <v>23.200475907198101</v>
      </c>
      <c r="E31" s="259">
        <v>3.0047356088954795</v>
      </c>
      <c r="F31" s="259">
        <v>27.4078478002378</v>
      </c>
      <c r="G31" s="259">
        <v>9.9940511600237993</v>
      </c>
    </row>
    <row r="32" spans="1:20" ht="12.75" customHeight="1" x14ac:dyDescent="0.25">
      <c r="A32" s="257" t="s">
        <v>273</v>
      </c>
      <c r="B32" s="258">
        <v>1618</v>
      </c>
      <c r="C32" s="259">
        <v>62.658227848101298</v>
      </c>
      <c r="D32" s="259">
        <v>21.2025316455696</v>
      </c>
      <c r="E32" s="259">
        <v>2.8314015112755033</v>
      </c>
      <c r="F32" s="259">
        <v>26.915769000000001</v>
      </c>
      <c r="G32" s="259">
        <v>9.5630145661811294</v>
      </c>
    </row>
    <row r="33" spans="1:7" ht="12.75" customHeight="1" x14ac:dyDescent="0.25">
      <c r="A33" s="257" t="s">
        <v>274</v>
      </c>
      <c r="B33" s="258">
        <v>1523</v>
      </c>
      <c r="C33" s="259">
        <v>52.539949185059129</v>
      </c>
      <c r="D33" s="259">
        <v>12.7937527328599</v>
      </c>
      <c r="E33" s="261">
        <v>1.9081478316518152</v>
      </c>
      <c r="F33" s="259">
        <v>19.295101553166099</v>
      </c>
      <c r="G33" s="259">
        <v>5.8577405857740601</v>
      </c>
    </row>
    <row r="34" spans="1:7" ht="12.75" customHeight="1" x14ac:dyDescent="0.25">
      <c r="A34" s="510" t="s">
        <v>474</v>
      </c>
      <c r="B34" s="258">
        <v>1694</v>
      </c>
      <c r="C34" s="259">
        <v>48.174334918978253</v>
      </c>
      <c r="D34" s="259">
        <v>10.112130767061505</v>
      </c>
      <c r="E34" s="259">
        <v>1.5822830000000001</v>
      </c>
      <c r="F34" s="259">
        <v>22.110599000000001</v>
      </c>
      <c r="G34" s="259">
        <v>5.0654810000000001</v>
      </c>
    </row>
    <row r="35" spans="1:7" ht="6" customHeight="1" x14ac:dyDescent="0.25">
      <c r="A35" s="514"/>
      <c r="B35" s="518"/>
      <c r="D35" s="519"/>
      <c r="E35" s="517"/>
      <c r="G35" s="519"/>
    </row>
    <row r="36" spans="1:7" s="500" customFormat="1" ht="15" customHeight="1" x14ac:dyDescent="0.3">
      <c r="A36" s="1052" t="s">
        <v>92</v>
      </c>
      <c r="B36" s="1053"/>
      <c r="C36" s="1053"/>
      <c r="D36" s="1053"/>
      <c r="E36" s="1053"/>
    </row>
    <row r="37" spans="1:7" ht="12.75" customHeight="1" x14ac:dyDescent="0.25">
      <c r="A37" s="257" t="s">
        <v>263</v>
      </c>
      <c r="B37" s="258">
        <v>1485</v>
      </c>
      <c r="C37" s="259">
        <v>82.903000697836703</v>
      </c>
      <c r="D37" s="259">
        <v>21.2142358688067</v>
      </c>
      <c r="E37" s="259">
        <v>2.6209637825255689</v>
      </c>
      <c r="F37" s="511" t="s">
        <v>46</v>
      </c>
      <c r="G37" s="511" t="s">
        <v>46</v>
      </c>
    </row>
    <row r="38" spans="1:7" ht="12.75" customHeight="1" x14ac:dyDescent="0.25">
      <c r="A38" s="257" t="s">
        <v>264</v>
      </c>
      <c r="B38" s="258">
        <v>1623</v>
      </c>
      <c r="C38" s="259">
        <v>84.923282188125398</v>
      </c>
      <c r="D38" s="259">
        <v>25.4169446297532</v>
      </c>
      <c r="E38" s="259">
        <v>3.1100008595039141</v>
      </c>
      <c r="F38" s="511" t="s">
        <v>46</v>
      </c>
      <c r="G38" s="259">
        <v>36.799999999999997</v>
      </c>
    </row>
    <row r="39" spans="1:7" ht="12.75" customHeight="1" x14ac:dyDescent="0.25">
      <c r="A39" s="257" t="s">
        <v>265</v>
      </c>
      <c r="B39" s="258">
        <v>1488</v>
      </c>
      <c r="C39" s="259">
        <v>83.322214809873302</v>
      </c>
      <c r="D39" s="259">
        <v>27.2</v>
      </c>
      <c r="E39" s="259">
        <v>3.0406200239199141</v>
      </c>
      <c r="F39" s="511" t="s">
        <v>46</v>
      </c>
      <c r="G39" s="259">
        <v>44.229486000000001</v>
      </c>
    </row>
    <row r="40" spans="1:7" ht="12.75" customHeight="1" x14ac:dyDescent="0.25">
      <c r="A40" s="257" t="s">
        <v>266</v>
      </c>
      <c r="B40" s="258">
        <v>2038</v>
      </c>
      <c r="C40" s="259">
        <v>81.241379310344797</v>
      </c>
      <c r="D40" s="259">
        <v>26.068965517241399</v>
      </c>
      <c r="E40" s="259">
        <v>2.6770966114284991</v>
      </c>
      <c r="F40" s="511" t="s">
        <v>46</v>
      </c>
      <c r="G40" s="259">
        <v>39.931034482758598</v>
      </c>
    </row>
    <row r="41" spans="1:7" ht="12.75" customHeight="1" x14ac:dyDescent="0.25">
      <c r="A41" s="257" t="s">
        <v>267</v>
      </c>
      <c r="B41" s="258">
        <v>1981</v>
      </c>
      <c r="C41" s="259">
        <v>77.7697841726619</v>
      </c>
      <c r="D41" s="259">
        <v>23.741007194244599</v>
      </c>
      <c r="E41" s="259">
        <v>2.7697329518668874</v>
      </c>
      <c r="F41" s="259">
        <v>30.769230769230798</v>
      </c>
      <c r="G41" s="259">
        <v>33.309352517985602</v>
      </c>
    </row>
    <row r="42" spans="1:7" ht="12.75" customHeight="1" x14ac:dyDescent="0.25">
      <c r="A42" s="257" t="s">
        <v>268</v>
      </c>
      <c r="B42" s="258">
        <v>1730</v>
      </c>
      <c r="C42" s="259">
        <v>83.171278982797304</v>
      </c>
      <c r="D42" s="259">
        <v>30.2916978309648</v>
      </c>
      <c r="E42" s="259">
        <v>4.4016705601423469</v>
      </c>
      <c r="F42" s="259">
        <v>33.507852999999997</v>
      </c>
      <c r="G42" s="259">
        <v>37.949101796407199</v>
      </c>
    </row>
    <row r="43" spans="1:7" ht="12.75" customHeight="1" x14ac:dyDescent="0.25">
      <c r="A43" s="257" t="s">
        <v>269</v>
      </c>
      <c r="B43" s="258">
        <v>1595</v>
      </c>
      <c r="C43" s="259">
        <v>80.731889469753597</v>
      </c>
      <c r="D43" s="259">
        <v>29.372197309417</v>
      </c>
      <c r="E43" s="259">
        <v>4.9579482736995386</v>
      </c>
      <c r="F43" s="259">
        <v>30.941704035874402</v>
      </c>
      <c r="G43" s="259">
        <v>26.606875934230199</v>
      </c>
    </row>
    <row r="44" spans="1:7" ht="12.75" customHeight="1" x14ac:dyDescent="0.25">
      <c r="A44" s="257" t="s">
        <v>270</v>
      </c>
      <c r="B44" s="258">
        <v>1691</v>
      </c>
      <c r="C44" s="259">
        <v>77.285921625544304</v>
      </c>
      <c r="D44" s="259">
        <v>27.068214804063899</v>
      </c>
      <c r="E44" s="259">
        <v>4.3642880144040435</v>
      </c>
      <c r="F44" s="259">
        <v>30.311820159535898</v>
      </c>
      <c r="G44" s="259">
        <v>16.908563134978198</v>
      </c>
    </row>
    <row r="45" spans="1:7" ht="12.75" customHeight="1" x14ac:dyDescent="0.25">
      <c r="A45" s="257" t="s">
        <v>271</v>
      </c>
      <c r="B45" s="258">
        <v>1483</v>
      </c>
      <c r="C45" s="259">
        <v>72.143974960876406</v>
      </c>
      <c r="D45" s="259">
        <v>25.2738654147105</v>
      </c>
      <c r="E45" s="260">
        <v>3.732909213349346</v>
      </c>
      <c r="F45" s="259">
        <v>31.377151799686999</v>
      </c>
      <c r="G45" s="259">
        <v>13.693270735524299</v>
      </c>
    </row>
    <row r="46" spans="1:7" ht="12.75" customHeight="1" x14ac:dyDescent="0.25">
      <c r="A46" s="257" t="s">
        <v>272</v>
      </c>
      <c r="B46" s="258">
        <v>1197</v>
      </c>
      <c r="C46" s="259">
        <v>73.285486443381203</v>
      </c>
      <c r="D46" s="259">
        <v>25.7575757575758</v>
      </c>
      <c r="E46" s="259">
        <v>4.3525659366112972</v>
      </c>
      <c r="F46" s="259">
        <v>34.4687753446877</v>
      </c>
      <c r="G46" s="259">
        <v>12.041467304625201</v>
      </c>
    </row>
    <row r="47" spans="1:7" ht="12.75" customHeight="1" x14ac:dyDescent="0.25">
      <c r="A47" s="257" t="s">
        <v>273</v>
      </c>
      <c r="B47" s="258">
        <v>1554</v>
      </c>
      <c r="C47" s="259">
        <v>69.5940347970174</v>
      </c>
      <c r="D47" s="259">
        <v>23.6951118475559</v>
      </c>
      <c r="E47" s="259">
        <v>3.1112422934868778</v>
      </c>
      <c r="F47" s="259">
        <v>32.5833333333333</v>
      </c>
      <c r="G47" s="259">
        <v>11.184755592377799</v>
      </c>
    </row>
    <row r="48" spans="1:7" ht="12.75" customHeight="1" x14ac:dyDescent="0.25">
      <c r="A48" s="257" t="s">
        <v>274</v>
      </c>
      <c r="B48" s="262">
        <v>1570</v>
      </c>
      <c r="C48" s="259">
        <v>57.189005919930345</v>
      </c>
      <c r="D48" s="259">
        <v>13.630755588453701</v>
      </c>
      <c r="E48" s="261">
        <v>2.109702732073214</v>
      </c>
      <c r="F48" s="259">
        <v>24.132613723978402</v>
      </c>
      <c r="G48" s="259">
        <v>5.7054741711642203</v>
      </c>
    </row>
    <row r="49" spans="1:7" ht="12.75" customHeight="1" x14ac:dyDescent="0.25">
      <c r="A49" s="510" t="s">
        <v>474</v>
      </c>
      <c r="B49" s="262">
        <v>1590</v>
      </c>
      <c r="C49" s="259">
        <v>53.790122476241862</v>
      </c>
      <c r="D49" s="259">
        <v>13.460127567247454</v>
      </c>
      <c r="E49" s="259">
        <v>2.0242779999999998</v>
      </c>
      <c r="F49" s="259">
        <v>27.036902000000001</v>
      </c>
      <c r="G49" s="259">
        <v>6.4341090000000003</v>
      </c>
    </row>
    <row r="50" spans="1:7" ht="6" customHeight="1" x14ac:dyDescent="0.25">
      <c r="A50" s="514"/>
      <c r="B50" s="518"/>
      <c r="D50" s="516"/>
      <c r="E50" s="517"/>
      <c r="G50" s="516"/>
    </row>
    <row r="51" spans="1:7" s="500" customFormat="1" ht="15" customHeight="1" x14ac:dyDescent="0.3">
      <c r="A51" s="1052" t="s">
        <v>93</v>
      </c>
      <c r="B51" s="1053"/>
      <c r="C51" s="1053"/>
      <c r="D51" s="1053"/>
      <c r="E51" s="1053"/>
    </row>
    <row r="52" spans="1:7" ht="12.75" customHeight="1" x14ac:dyDescent="0.25">
      <c r="A52" s="257" t="s">
        <v>263</v>
      </c>
      <c r="B52" s="258">
        <v>1809</v>
      </c>
      <c r="C52" s="259">
        <v>79.247434435575798</v>
      </c>
      <c r="D52" s="259">
        <v>23.160296634341101</v>
      </c>
      <c r="E52" s="259">
        <v>2.3362427849707221</v>
      </c>
      <c r="F52" s="511" t="s">
        <v>46</v>
      </c>
      <c r="G52" s="511" t="s">
        <v>46</v>
      </c>
    </row>
    <row r="53" spans="1:7" ht="12.75" customHeight="1" x14ac:dyDescent="0.25">
      <c r="A53" s="257" t="s">
        <v>264</v>
      </c>
      <c r="B53" s="258">
        <v>1780</v>
      </c>
      <c r="C53" s="259">
        <v>82.154882154882202</v>
      </c>
      <c r="D53" s="259">
        <v>26.7115600448934</v>
      </c>
      <c r="E53" s="259">
        <v>2.7339168074011901</v>
      </c>
      <c r="F53" s="511" t="s">
        <v>46</v>
      </c>
      <c r="G53" s="259">
        <v>29.292929292929301</v>
      </c>
    </row>
    <row r="54" spans="1:7" ht="12.75" customHeight="1" x14ac:dyDescent="0.25">
      <c r="A54" s="257" t="s">
        <v>265</v>
      </c>
      <c r="B54" s="258">
        <v>1792</v>
      </c>
      <c r="C54" s="259">
        <v>82.036933407946293</v>
      </c>
      <c r="D54" s="259">
        <v>27.491601343785</v>
      </c>
      <c r="E54" s="259">
        <v>2.6050112142123023</v>
      </c>
      <c r="F54" s="511" t="s">
        <v>46</v>
      </c>
      <c r="G54" s="259">
        <v>36.933408</v>
      </c>
    </row>
    <row r="55" spans="1:7" ht="12.75" customHeight="1" x14ac:dyDescent="0.25">
      <c r="A55" s="257" t="s">
        <v>266</v>
      </c>
      <c r="B55" s="258">
        <v>1328</v>
      </c>
      <c r="C55" s="259">
        <v>82.3427582227351</v>
      </c>
      <c r="D55" s="259">
        <v>29.0825158684362</v>
      </c>
      <c r="E55" s="259">
        <v>2.6414209816486478</v>
      </c>
      <c r="F55" s="511" t="s">
        <v>46</v>
      </c>
      <c r="G55" s="259">
        <v>42.898383371824501</v>
      </c>
    </row>
    <row r="56" spans="1:7" ht="12.75" customHeight="1" x14ac:dyDescent="0.25">
      <c r="A56" s="257" t="s">
        <v>267</v>
      </c>
      <c r="B56" s="258">
        <v>1182</v>
      </c>
      <c r="C56" s="259">
        <v>82.114803625377604</v>
      </c>
      <c r="D56" s="259">
        <v>30.072463768115899</v>
      </c>
      <c r="E56" s="259">
        <v>3.511136501487452</v>
      </c>
      <c r="F56" s="259">
        <v>21.752265861027201</v>
      </c>
      <c r="G56" s="259">
        <v>44.894260000000003</v>
      </c>
    </row>
    <row r="57" spans="1:7" ht="12.75" customHeight="1" x14ac:dyDescent="0.25">
      <c r="A57" s="257" t="s">
        <v>268</v>
      </c>
      <c r="B57" s="258">
        <v>1603</v>
      </c>
      <c r="C57" s="259">
        <v>81.662436548223397</v>
      </c>
      <c r="D57" s="259">
        <v>29.6954314720812</v>
      </c>
      <c r="E57" s="259">
        <v>4.3925792385021021</v>
      </c>
      <c r="F57" s="259">
        <v>27.428571428571399</v>
      </c>
      <c r="G57" s="259">
        <v>40.063492063492099</v>
      </c>
    </row>
    <row r="58" spans="1:7" ht="12.75" customHeight="1" x14ac:dyDescent="0.25">
      <c r="A58" s="257" t="s">
        <v>269</v>
      </c>
      <c r="B58" s="258">
        <v>1854</v>
      </c>
      <c r="C58" s="259">
        <v>80.731548007838001</v>
      </c>
      <c r="D58" s="259">
        <v>30.306988896146301</v>
      </c>
      <c r="E58" s="259">
        <v>4.2181203055604506</v>
      </c>
      <c r="F58" s="259">
        <v>23.071895424836601</v>
      </c>
      <c r="G58" s="259">
        <v>29.934640522875799</v>
      </c>
    </row>
    <row r="59" spans="1:7" ht="12.75" customHeight="1" x14ac:dyDescent="0.25">
      <c r="A59" s="257" t="s">
        <v>270</v>
      </c>
      <c r="B59" s="258">
        <v>1776</v>
      </c>
      <c r="C59" s="259">
        <v>76.655948553054699</v>
      </c>
      <c r="D59" s="259">
        <v>26.1736334405145</v>
      </c>
      <c r="E59" s="259">
        <v>3.6792369222604662</v>
      </c>
      <c r="F59" s="259">
        <v>21.9935691318328</v>
      </c>
      <c r="G59" s="259">
        <v>21.157556270096499</v>
      </c>
    </row>
    <row r="60" spans="1:7" ht="12.75" customHeight="1" x14ac:dyDescent="0.25">
      <c r="A60" s="257" t="s">
        <v>271</v>
      </c>
      <c r="B60" s="258">
        <v>1782</v>
      </c>
      <c r="C60" s="259">
        <v>70.804911323328795</v>
      </c>
      <c r="D60" s="259">
        <v>25.170532060027298</v>
      </c>
      <c r="E60" s="260">
        <v>3.7574685498425855</v>
      </c>
      <c r="F60" s="259">
        <v>25.7844474761255</v>
      </c>
      <c r="G60" s="259">
        <v>14.256480218281</v>
      </c>
    </row>
    <row r="61" spans="1:7" ht="12.75" customHeight="1" x14ac:dyDescent="0.25">
      <c r="A61" s="257" t="s">
        <v>272</v>
      </c>
      <c r="B61" s="258">
        <v>1573</v>
      </c>
      <c r="C61" s="259">
        <v>70.417551309271005</v>
      </c>
      <c r="D61" s="259">
        <v>26.397735314932799</v>
      </c>
      <c r="E61" s="259">
        <v>3.2529971488818505</v>
      </c>
      <c r="F61" s="259">
        <v>28.501742160278699</v>
      </c>
      <c r="G61" s="259">
        <v>12.446958981612401</v>
      </c>
    </row>
    <row r="62" spans="1:7" ht="12.75" customHeight="1" x14ac:dyDescent="0.25">
      <c r="A62" s="257" t="s">
        <v>273</v>
      </c>
      <c r="B62" s="258">
        <v>1564</v>
      </c>
      <c r="C62" s="259">
        <v>64.540622627182998</v>
      </c>
      <c r="D62" s="259">
        <v>19.665907365224001</v>
      </c>
      <c r="E62" s="259">
        <v>2.2099120515267754</v>
      </c>
      <c r="F62" s="259">
        <v>28.949357520786101</v>
      </c>
      <c r="G62" s="259">
        <v>9.3394077448747197</v>
      </c>
    </row>
    <row r="63" spans="1:7" ht="12.75" customHeight="1" x14ac:dyDescent="0.25">
      <c r="A63" s="257" t="s">
        <v>274</v>
      </c>
      <c r="B63" s="262">
        <v>1693</v>
      </c>
      <c r="C63" s="259">
        <v>57.705844214718049</v>
      </c>
      <c r="D63" s="259">
        <v>12.6839998219926</v>
      </c>
      <c r="E63" s="261">
        <v>1.6709178643898135</v>
      </c>
      <c r="F63" s="259">
        <v>21.335268505079799</v>
      </c>
      <c r="G63" s="259">
        <v>6.5312046444121901</v>
      </c>
    </row>
    <row r="64" spans="1:7" ht="12.75" customHeight="1" x14ac:dyDescent="0.25">
      <c r="A64" s="510" t="s">
        <v>474</v>
      </c>
      <c r="B64" s="262">
        <v>1814</v>
      </c>
      <c r="C64" s="259">
        <v>48.318230663195465</v>
      </c>
      <c r="D64" s="259">
        <v>9.525442427350697</v>
      </c>
      <c r="E64" s="259">
        <v>1.315286</v>
      </c>
      <c r="F64" s="259">
        <v>21.312566</v>
      </c>
      <c r="G64" s="259">
        <v>4.5310550000000003</v>
      </c>
    </row>
    <row r="65" spans="1:7" ht="6" customHeight="1" x14ac:dyDescent="0.25">
      <c r="A65" s="514"/>
      <c r="B65" s="518"/>
      <c r="C65" s="259"/>
      <c r="D65" s="516"/>
      <c r="E65" s="517"/>
      <c r="F65" s="259"/>
      <c r="G65" s="516"/>
    </row>
    <row r="66" spans="1:7" s="500" customFormat="1" ht="15" customHeight="1" x14ac:dyDescent="0.3">
      <c r="A66" s="1052" t="s">
        <v>95</v>
      </c>
      <c r="B66" s="1053"/>
      <c r="C66" s="1053"/>
      <c r="D66" s="1053"/>
      <c r="E66" s="1053"/>
    </row>
    <row r="67" spans="1:7" ht="12.75" customHeight="1" x14ac:dyDescent="0.25">
      <c r="A67" s="257" t="s">
        <v>263</v>
      </c>
      <c r="B67" s="258">
        <v>3317</v>
      </c>
      <c r="C67" s="259">
        <v>77.530864197530903</v>
      </c>
      <c r="D67" s="259">
        <v>23.179012345678998</v>
      </c>
      <c r="E67" s="259">
        <v>2.3922431294363622</v>
      </c>
      <c r="F67" s="511" t="s">
        <v>46</v>
      </c>
      <c r="G67" s="511" t="s">
        <v>46</v>
      </c>
    </row>
    <row r="68" spans="1:7" ht="12.75" customHeight="1" x14ac:dyDescent="0.25">
      <c r="A68" s="257" t="s">
        <v>264</v>
      </c>
      <c r="B68" s="258">
        <v>3313</v>
      </c>
      <c r="C68" s="259">
        <v>79.407176287051499</v>
      </c>
      <c r="D68" s="259">
        <v>25.3042121684867</v>
      </c>
      <c r="E68" s="259">
        <v>2.491244595658729</v>
      </c>
      <c r="F68" s="511" t="s">
        <v>46</v>
      </c>
      <c r="G68" s="259">
        <v>37.909516380655198</v>
      </c>
    </row>
    <row r="69" spans="1:7" ht="12.75" customHeight="1" x14ac:dyDescent="0.25">
      <c r="A69" s="257" t="s">
        <v>265</v>
      </c>
      <c r="B69" s="258">
        <v>3174</v>
      </c>
      <c r="C69" s="259">
        <v>78.672095208268104</v>
      </c>
      <c r="D69" s="259">
        <v>26.3701847792045</v>
      </c>
      <c r="E69" s="259">
        <v>2.6657290175463664</v>
      </c>
      <c r="F69" s="511" t="s">
        <v>46</v>
      </c>
      <c r="G69" s="259">
        <v>41.497024741622297</v>
      </c>
    </row>
    <row r="70" spans="1:7" ht="12.75" customHeight="1" x14ac:dyDescent="0.25">
      <c r="A70" s="257" t="s">
        <v>266</v>
      </c>
      <c r="B70" s="258">
        <v>2129</v>
      </c>
      <c r="C70" s="259">
        <v>79.772439949431103</v>
      </c>
      <c r="D70" s="259">
        <v>25</v>
      </c>
      <c r="E70" s="259">
        <v>2.3531480695554254</v>
      </c>
      <c r="F70" s="511" t="s">
        <v>46</v>
      </c>
      <c r="G70" s="259">
        <v>46.175726927939301</v>
      </c>
    </row>
    <row r="71" spans="1:7" ht="12.75" customHeight="1" x14ac:dyDescent="0.25">
      <c r="A71" s="257" t="s">
        <v>267</v>
      </c>
      <c r="B71" s="258">
        <v>2146</v>
      </c>
      <c r="C71" s="259">
        <v>78.929765886287598</v>
      </c>
      <c r="D71" s="259">
        <v>26.6309802609568</v>
      </c>
      <c r="E71" s="259">
        <v>2.8198634452722335</v>
      </c>
      <c r="F71" s="259">
        <v>14.314381270903</v>
      </c>
      <c r="G71" s="259">
        <v>45.585284280936499</v>
      </c>
    </row>
    <row r="72" spans="1:7" ht="12.75" customHeight="1" x14ac:dyDescent="0.25">
      <c r="A72" s="257" t="s">
        <v>268</v>
      </c>
      <c r="B72" s="258">
        <v>1832</v>
      </c>
      <c r="C72" s="259">
        <v>78.164116828929096</v>
      </c>
      <c r="D72" s="259">
        <v>26.390820584144599</v>
      </c>
      <c r="E72" s="259">
        <v>3.6064031987134411</v>
      </c>
      <c r="F72" s="259">
        <v>15.7858136300417</v>
      </c>
      <c r="G72" s="259">
        <v>45.792767732962403</v>
      </c>
    </row>
    <row r="73" spans="1:7" ht="12.75" customHeight="1" x14ac:dyDescent="0.25">
      <c r="A73" s="257" t="s">
        <v>269</v>
      </c>
      <c r="B73" s="258">
        <v>1812</v>
      </c>
      <c r="C73" s="259">
        <v>75.123326286117006</v>
      </c>
      <c r="D73" s="259">
        <v>25.7132793237055</v>
      </c>
      <c r="E73" s="259">
        <v>3.2093612783126249</v>
      </c>
      <c r="F73" s="259">
        <v>13.7020077492075</v>
      </c>
      <c r="G73" s="259">
        <v>32.793237055301198</v>
      </c>
    </row>
    <row r="74" spans="1:7" ht="12.75" customHeight="1" x14ac:dyDescent="0.25">
      <c r="A74" s="257" t="s">
        <v>270</v>
      </c>
      <c r="B74" s="258">
        <v>1806</v>
      </c>
      <c r="C74" s="259">
        <v>72.608396421197497</v>
      </c>
      <c r="D74" s="259">
        <v>25.714285714285701</v>
      </c>
      <c r="E74" s="259">
        <v>4.0499043038114113</v>
      </c>
      <c r="F74" s="259">
        <v>19.277107999999998</v>
      </c>
      <c r="G74" s="259">
        <v>27.8045423262216</v>
      </c>
    </row>
    <row r="75" spans="1:7" ht="12.75" customHeight="1" x14ac:dyDescent="0.25">
      <c r="A75" s="257" t="s">
        <v>271</v>
      </c>
      <c r="B75" s="258">
        <v>1788</v>
      </c>
      <c r="C75" s="259">
        <v>68.486625137413</v>
      </c>
      <c r="D75" s="259">
        <v>21.8395016489557</v>
      </c>
      <c r="E75" s="260">
        <v>2.9692208313015258</v>
      </c>
      <c r="F75" s="259">
        <v>24.844265298644199</v>
      </c>
      <c r="G75" s="259">
        <v>19.560439560439601</v>
      </c>
    </row>
    <row r="76" spans="1:7" ht="12.75" customHeight="1" x14ac:dyDescent="0.25">
      <c r="A76" s="257" t="s">
        <v>272</v>
      </c>
      <c r="B76" s="258">
        <v>2298</v>
      </c>
      <c r="C76" s="259">
        <v>66.513761467889907</v>
      </c>
      <c r="D76" s="259">
        <v>24.235474006116199</v>
      </c>
      <c r="E76" s="259">
        <v>2.9506002104915754</v>
      </c>
      <c r="F76" s="259">
        <v>26.758410000000001</v>
      </c>
      <c r="G76" s="259">
        <v>14.034416826003801</v>
      </c>
    </row>
    <row r="77" spans="1:7" ht="12.75" customHeight="1" x14ac:dyDescent="0.25">
      <c r="A77" s="257" t="s">
        <v>273</v>
      </c>
      <c r="B77" s="258">
        <v>1485</v>
      </c>
      <c r="C77" s="259">
        <v>59.9020008166599</v>
      </c>
      <c r="D77" s="259">
        <v>17.966516945692099</v>
      </c>
      <c r="E77" s="259">
        <v>2.5352110705655502</v>
      </c>
      <c r="F77" s="259">
        <v>24.540628999999999</v>
      </c>
      <c r="G77" s="259">
        <v>14.244897959183699</v>
      </c>
    </row>
    <row r="78" spans="1:7" ht="12.75" customHeight="1" x14ac:dyDescent="0.25">
      <c r="A78" s="257" t="s">
        <v>274</v>
      </c>
      <c r="B78" s="262">
        <v>1759</v>
      </c>
      <c r="C78" s="259">
        <v>51.460277876898132</v>
      </c>
      <c r="D78" s="259">
        <v>10.8251502825199</v>
      </c>
      <c r="E78" s="261">
        <v>1.725529236843125</v>
      </c>
      <c r="F78" s="259">
        <v>18.171251452925201</v>
      </c>
      <c r="G78" s="259">
        <v>7.2093023255814002</v>
      </c>
    </row>
    <row r="79" spans="1:7" x14ac:dyDescent="0.25">
      <c r="A79" s="510" t="s">
        <v>474</v>
      </c>
      <c r="B79" s="262">
        <v>1530</v>
      </c>
      <c r="C79" s="259">
        <v>45.451524211679818</v>
      </c>
      <c r="D79" s="259">
        <v>8.6680771496470381</v>
      </c>
      <c r="E79" s="259">
        <v>1.285426</v>
      </c>
      <c r="F79" s="259">
        <v>19.346523999999999</v>
      </c>
      <c r="G79" s="259">
        <v>6.2357290000000001</v>
      </c>
    </row>
    <row r="80" spans="1:7" ht="6" customHeight="1" x14ac:dyDescent="0.25">
      <c r="A80" s="514"/>
      <c r="B80" s="518"/>
      <c r="C80" s="259"/>
      <c r="D80" s="259"/>
      <c r="E80" s="517"/>
      <c r="F80" s="259"/>
      <c r="G80" s="259"/>
    </row>
    <row r="81" spans="1:7" s="500" customFormat="1" ht="15" customHeight="1" x14ac:dyDescent="0.3">
      <c r="A81" s="1052" t="s">
        <v>94</v>
      </c>
      <c r="B81" s="1053"/>
      <c r="C81" s="1053"/>
      <c r="D81" s="1053"/>
      <c r="E81" s="1053"/>
    </row>
    <row r="82" spans="1:7" ht="12.75" customHeight="1" x14ac:dyDescent="0.25">
      <c r="A82" s="257" t="s">
        <v>263</v>
      </c>
      <c r="B82" s="258">
        <v>1259</v>
      </c>
      <c r="C82" s="259">
        <v>70</v>
      </c>
      <c r="D82" s="259">
        <v>16.71875</v>
      </c>
      <c r="E82" s="259">
        <v>1.7794883315373848</v>
      </c>
      <c r="F82" s="511" t="s">
        <v>46</v>
      </c>
      <c r="G82" s="511" t="s">
        <v>46</v>
      </c>
    </row>
    <row r="83" spans="1:7" ht="12.75" customHeight="1" x14ac:dyDescent="0.25">
      <c r="A83" s="257" t="s">
        <v>264</v>
      </c>
      <c r="B83" s="258">
        <v>1249</v>
      </c>
      <c r="C83" s="259">
        <v>69.592476489028201</v>
      </c>
      <c r="D83" s="259">
        <v>17.071260767423599</v>
      </c>
      <c r="E83" s="259">
        <v>1.8289496309948889</v>
      </c>
      <c r="F83" s="511" t="s">
        <v>46</v>
      </c>
      <c r="G83" s="259">
        <v>33.072100313479602</v>
      </c>
    </row>
    <row r="84" spans="1:7" ht="12.75" customHeight="1" x14ac:dyDescent="0.25">
      <c r="A84" s="257" t="s">
        <v>265</v>
      </c>
      <c r="B84" s="258">
        <v>1356</v>
      </c>
      <c r="C84" s="259">
        <v>71.032357473035404</v>
      </c>
      <c r="D84" s="259">
        <v>17.950693374422201</v>
      </c>
      <c r="E84" s="259">
        <v>1.6817848415195653</v>
      </c>
      <c r="F84" s="511" t="s">
        <v>46</v>
      </c>
      <c r="G84" s="259">
        <v>35.285053929121702</v>
      </c>
    </row>
    <row r="85" spans="1:7" ht="12.75" customHeight="1" x14ac:dyDescent="0.25">
      <c r="A85" s="257" t="s">
        <v>266</v>
      </c>
      <c r="B85" s="258">
        <v>2411</v>
      </c>
      <c r="C85" s="259">
        <v>71.553784860557798</v>
      </c>
      <c r="D85" s="259">
        <v>20.557768924302799</v>
      </c>
      <c r="E85" s="259">
        <v>1.716459488500292</v>
      </c>
      <c r="F85" s="511" t="s">
        <v>46</v>
      </c>
      <c r="G85" s="259">
        <v>39.920318725099598</v>
      </c>
    </row>
    <row r="86" spans="1:7" ht="12.75" customHeight="1" x14ac:dyDescent="0.25">
      <c r="A86" s="257" t="s">
        <v>267</v>
      </c>
      <c r="B86" s="258">
        <v>2288</v>
      </c>
      <c r="C86" s="259">
        <v>73.060884070058407</v>
      </c>
      <c r="D86" s="259">
        <v>21.3511259382819</v>
      </c>
      <c r="E86" s="259">
        <v>2.3621432581796538</v>
      </c>
      <c r="F86" s="259">
        <v>11.6763969974979</v>
      </c>
      <c r="G86" s="259">
        <v>40.783987000000003</v>
      </c>
    </row>
    <row r="87" spans="1:7" ht="12.75" customHeight="1" x14ac:dyDescent="0.25">
      <c r="A87" s="257" t="s">
        <v>268</v>
      </c>
      <c r="B87" s="258">
        <v>1829</v>
      </c>
      <c r="C87" s="259">
        <v>73.021582733812906</v>
      </c>
      <c r="D87" s="259">
        <v>23.021582733812998</v>
      </c>
      <c r="E87" s="259">
        <v>2.9768255754062123</v>
      </c>
      <c r="F87" s="259">
        <v>12.2302158273381</v>
      </c>
      <c r="G87" s="259">
        <v>45.503597122302203</v>
      </c>
    </row>
    <row r="88" spans="1:7" ht="12.75" customHeight="1" x14ac:dyDescent="0.25">
      <c r="A88" s="257" t="s">
        <v>269</v>
      </c>
      <c r="B88" s="258">
        <v>1501</v>
      </c>
      <c r="C88" s="259">
        <v>66.136576239476099</v>
      </c>
      <c r="D88" s="259">
        <v>20.205799812909301</v>
      </c>
      <c r="E88" s="259">
        <v>2.7298554605453953</v>
      </c>
      <c r="F88" s="259">
        <v>8.8868101028999096</v>
      </c>
      <c r="G88" s="259">
        <v>32.086061739943901</v>
      </c>
    </row>
    <row r="89" spans="1:7" ht="12.75" customHeight="1" x14ac:dyDescent="0.25">
      <c r="A89" s="257" t="s">
        <v>270</v>
      </c>
      <c r="B89" s="258">
        <v>1608</v>
      </c>
      <c r="C89" s="259">
        <v>60.329067641681903</v>
      </c>
      <c r="D89" s="259">
        <v>17.3833485818847</v>
      </c>
      <c r="E89" s="259">
        <v>2.4554550439777927</v>
      </c>
      <c r="F89" s="259">
        <v>9.6065869999999993</v>
      </c>
      <c r="G89" s="259">
        <v>29.643183897529699</v>
      </c>
    </row>
    <row r="90" spans="1:7" ht="12.75" customHeight="1" x14ac:dyDescent="0.25">
      <c r="A90" s="257" t="s">
        <v>271</v>
      </c>
      <c r="B90" s="258">
        <v>1631</v>
      </c>
      <c r="C90" s="259">
        <v>61.0671936758893</v>
      </c>
      <c r="D90" s="259">
        <v>18.3976261127596</v>
      </c>
      <c r="E90" s="260">
        <v>2.5009253209937938</v>
      </c>
      <c r="F90" s="259">
        <v>18.873517786561301</v>
      </c>
      <c r="G90" s="259">
        <v>23.715415019762801</v>
      </c>
    </row>
    <row r="91" spans="1:7" ht="12.75" customHeight="1" x14ac:dyDescent="0.25">
      <c r="A91" s="257" t="s">
        <v>272</v>
      </c>
      <c r="B91" s="258">
        <v>1161</v>
      </c>
      <c r="C91" s="259">
        <v>56.549520766773199</v>
      </c>
      <c r="D91" s="259">
        <v>19.169329073482398</v>
      </c>
      <c r="E91" s="259">
        <v>3.0036093557380195</v>
      </c>
      <c r="F91" s="259">
        <v>23.565573770491799</v>
      </c>
      <c r="G91" s="259">
        <v>21.5351812366738</v>
      </c>
    </row>
    <row r="92" spans="1:7" ht="12.75" customHeight="1" x14ac:dyDescent="0.25">
      <c r="A92" s="257" t="s">
        <v>273</v>
      </c>
      <c r="B92" s="258">
        <v>1325</v>
      </c>
      <c r="C92" s="259">
        <v>55.848623853211002</v>
      </c>
      <c r="D92" s="259">
        <v>16.169724770642201</v>
      </c>
      <c r="E92" s="259">
        <v>2.6258351674486398</v>
      </c>
      <c r="F92" s="259">
        <v>22.591743119266098</v>
      </c>
      <c r="G92" s="259">
        <v>19.151376146789001</v>
      </c>
    </row>
    <row r="93" spans="1:7" ht="12.75" customHeight="1" x14ac:dyDescent="0.25">
      <c r="A93" s="257" t="s">
        <v>274</v>
      </c>
      <c r="B93" s="262">
        <v>1563</v>
      </c>
      <c r="C93" s="259">
        <v>49.345786598498684</v>
      </c>
      <c r="D93" s="259">
        <v>10.0861825439708</v>
      </c>
      <c r="E93" s="261">
        <v>1.5407543319581252</v>
      </c>
      <c r="F93" s="259">
        <v>14.519650655021801</v>
      </c>
      <c r="G93" s="259">
        <v>13.1952017448201</v>
      </c>
    </row>
    <row r="94" spans="1:7" ht="12.75" customHeight="1" x14ac:dyDescent="0.25">
      <c r="A94" s="510" t="s">
        <v>474</v>
      </c>
      <c r="B94" s="262">
        <v>1691</v>
      </c>
      <c r="C94" s="520">
        <v>40.934071221071846</v>
      </c>
      <c r="D94" s="520">
        <v>7.7413670317300465</v>
      </c>
      <c r="E94" s="520">
        <v>1.4902660000000001</v>
      </c>
      <c r="F94" s="520">
        <v>14.502473</v>
      </c>
      <c r="G94" s="520">
        <v>9.9125599999999991</v>
      </c>
    </row>
    <row r="95" spans="1:7" ht="6" customHeight="1" x14ac:dyDescent="0.25">
      <c r="A95" s="521"/>
      <c r="B95" s="522"/>
      <c r="C95" s="523"/>
      <c r="D95" s="523"/>
      <c r="E95" s="523"/>
      <c r="F95" s="523"/>
      <c r="G95" s="523"/>
    </row>
    <row r="96" spans="1:7" ht="30" customHeight="1" x14ac:dyDescent="0.3">
      <c r="A96" s="1054" t="s">
        <v>475</v>
      </c>
      <c r="B96" s="1053"/>
      <c r="C96" s="1053"/>
      <c r="D96" s="1053"/>
      <c r="E96" s="1053"/>
      <c r="F96" s="1053"/>
      <c r="G96" s="1053"/>
    </row>
    <row r="97" spans="1:11" s="527" customFormat="1" ht="6" customHeight="1" x14ac:dyDescent="0.3">
      <c r="A97" s="524" t="s">
        <v>76</v>
      </c>
      <c r="B97" s="525"/>
      <c r="C97" s="525"/>
      <c r="D97" s="525"/>
      <c r="E97" s="525"/>
      <c r="F97" s="525"/>
      <c r="G97" s="525"/>
      <c r="H97" s="525"/>
      <c r="I97" s="525"/>
      <c r="J97" s="525"/>
      <c r="K97" s="526"/>
    </row>
    <row r="98" spans="1:11" ht="15" customHeight="1" x14ac:dyDescent="0.3">
      <c r="A98" s="1054" t="s">
        <v>476</v>
      </c>
      <c r="B98" s="1053"/>
      <c r="C98" s="1053"/>
      <c r="D98" s="1053"/>
      <c r="E98" s="1053"/>
      <c r="F98" s="1053"/>
      <c r="G98" s="1053"/>
    </row>
    <row r="99" spans="1:11" s="527" customFormat="1" ht="6" customHeight="1" x14ac:dyDescent="0.3">
      <c r="A99" s="524" t="s">
        <v>76</v>
      </c>
      <c r="B99" s="525"/>
      <c r="C99" s="525"/>
      <c r="D99" s="525"/>
      <c r="E99" s="525"/>
      <c r="F99" s="515"/>
      <c r="G99" s="515"/>
      <c r="H99" s="525"/>
      <c r="I99" s="525"/>
      <c r="J99" s="525"/>
      <c r="K99" s="526"/>
    </row>
    <row r="100" spans="1:11" ht="15" customHeight="1" x14ac:dyDescent="0.3">
      <c r="A100" s="1054" t="s">
        <v>275</v>
      </c>
      <c r="B100" s="1053"/>
      <c r="C100" s="1053"/>
      <c r="D100" s="1053"/>
      <c r="E100" s="1053"/>
      <c r="F100" s="1053"/>
      <c r="G100" s="1053"/>
    </row>
    <row r="101" spans="1:11" s="527" customFormat="1" ht="6" customHeight="1" x14ac:dyDescent="0.3">
      <c r="A101" s="524" t="s">
        <v>76</v>
      </c>
      <c r="B101" s="525"/>
      <c r="C101" s="525"/>
      <c r="D101" s="525"/>
      <c r="E101" s="525"/>
      <c r="F101" s="515"/>
      <c r="G101" s="515"/>
      <c r="H101" s="525"/>
      <c r="I101" s="525"/>
      <c r="J101" s="525"/>
      <c r="K101" s="526"/>
    </row>
    <row r="102" spans="1:11" s="527" customFormat="1" ht="15" customHeight="1" x14ac:dyDescent="0.3">
      <c r="A102" s="1043" t="s">
        <v>477</v>
      </c>
      <c r="B102" s="1043"/>
      <c r="C102" s="1044"/>
      <c r="D102" s="1044"/>
      <c r="E102" s="1045"/>
      <c r="F102" s="515"/>
      <c r="G102" s="515"/>
      <c r="H102" s="510"/>
      <c r="I102" s="510"/>
      <c r="J102" s="510"/>
      <c r="K102" s="510"/>
    </row>
  </sheetData>
  <mergeCells count="13">
    <mergeCell ref="A102:E102"/>
    <mergeCell ref="K1:N1"/>
    <mergeCell ref="A2:G2"/>
    <mergeCell ref="A6:E6"/>
    <mergeCell ref="A21:E21"/>
    <mergeCell ref="A36:E36"/>
    <mergeCell ref="A51:E51"/>
    <mergeCell ref="A66:E66"/>
    <mergeCell ref="A81:E81"/>
    <mergeCell ref="A96:G96"/>
    <mergeCell ref="A98:G98"/>
    <mergeCell ref="A100:G100"/>
    <mergeCell ref="A3:G3"/>
  </mergeCells>
  <hyperlinks>
    <hyperlink ref="K1:M1" location="Tabellförteckning!A1" display="Tabellförteckning!A1"/>
  </hyperlinks>
  <pageMargins left="0.70866141732283472" right="0.70866141732283472" top="0.74803149606299213" bottom="0.74803149606299213" header="0.31496062992125984" footer="0.31496062992125984"/>
  <pageSetup paperSize="9" scale="57"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N60"/>
  <sheetViews>
    <sheetView zoomScaleNormal="100" workbookViewId="0">
      <pane ySplit="4" topLeftCell="A5" activePane="bottomLeft" state="frozen"/>
      <selection activeCell="J25" sqref="J25"/>
      <selection pane="bottomLeft" activeCell="J25" sqref="J25"/>
    </sheetView>
  </sheetViews>
  <sheetFormatPr defaultColWidth="8.88671875" defaultRowHeight="13.2" x14ac:dyDescent="0.25"/>
  <cols>
    <col min="1" max="1" width="12.6640625" style="510" customWidth="1"/>
    <col min="2" max="2" width="8.6640625" style="510" customWidth="1"/>
    <col min="3" max="5" width="24.6640625" style="510" customWidth="1"/>
    <col min="6" max="26" width="8.6640625" style="510" customWidth="1"/>
    <col min="27" max="16384" width="8.88671875" style="510"/>
  </cols>
  <sheetData>
    <row r="1" spans="1:14" s="498" customFormat="1" ht="30" customHeight="1" x14ac:dyDescent="0.3">
      <c r="A1" s="496"/>
      <c r="B1" s="497"/>
      <c r="C1" s="497"/>
      <c r="D1" s="497"/>
      <c r="E1" s="497"/>
      <c r="F1" s="497"/>
      <c r="G1" s="497"/>
      <c r="H1" s="497"/>
      <c r="I1" s="497"/>
      <c r="J1" s="497"/>
      <c r="K1" s="1046" t="s">
        <v>471</v>
      </c>
      <c r="L1" s="974"/>
      <c r="M1" s="974"/>
      <c r="N1" s="1047"/>
    </row>
    <row r="2" spans="1:14" s="499" customFormat="1" ht="7.2" customHeight="1" x14ac:dyDescent="0.3">
      <c r="A2" s="1048"/>
      <c r="B2" s="1048"/>
      <c r="C2" s="1049"/>
      <c r="D2" s="1049"/>
      <c r="E2" s="1050"/>
    </row>
    <row r="3" spans="1:14" s="712" customFormat="1" ht="30" customHeight="1" x14ac:dyDescent="0.3">
      <c r="A3" s="1048" t="s">
        <v>693</v>
      </c>
      <c r="B3" s="1048"/>
      <c r="C3" s="1049"/>
      <c r="D3" s="1049"/>
      <c r="E3" s="1050"/>
    </row>
    <row r="4" spans="1:14" s="515" customFormat="1" ht="42.9" customHeight="1" x14ac:dyDescent="0.25">
      <c r="B4" s="501" t="s">
        <v>259</v>
      </c>
      <c r="C4" s="502" t="s">
        <v>472</v>
      </c>
      <c r="D4" s="502" t="s">
        <v>473</v>
      </c>
      <c r="E4" s="502" t="s">
        <v>260</v>
      </c>
    </row>
    <row r="5" spans="1:14" ht="6" customHeight="1" x14ac:dyDescent="0.25">
      <c r="A5" s="529" t="s">
        <v>76</v>
      </c>
      <c r="B5" s="530"/>
      <c r="C5" s="531"/>
      <c r="D5" s="531"/>
      <c r="E5" s="532"/>
    </row>
    <row r="6" spans="1:14" ht="15" customHeight="1" x14ac:dyDescent="0.3">
      <c r="A6" s="1055" t="s">
        <v>75</v>
      </c>
      <c r="B6" s="1053"/>
      <c r="C6" s="1053"/>
      <c r="D6" s="1053"/>
      <c r="E6" s="1053"/>
    </row>
    <row r="7" spans="1:14" ht="12.75" customHeight="1" x14ac:dyDescent="0.25">
      <c r="A7" s="507" t="s">
        <v>270</v>
      </c>
      <c r="B7" s="263">
        <v>1762</v>
      </c>
      <c r="C7" s="533">
        <v>88.336293664890505</v>
      </c>
      <c r="D7" s="533">
        <v>45.325443786982198</v>
      </c>
      <c r="E7" s="264">
        <v>6.3496776448173193</v>
      </c>
    </row>
    <row r="8" spans="1:14" ht="12.75" customHeight="1" x14ac:dyDescent="0.25">
      <c r="A8" s="507" t="s">
        <v>271</v>
      </c>
      <c r="B8" s="263">
        <v>1218</v>
      </c>
      <c r="C8" s="533">
        <v>89.987080103359204</v>
      </c>
      <c r="D8" s="533">
        <v>50.355526826115103</v>
      </c>
      <c r="E8" s="264">
        <v>6.9999150001704198</v>
      </c>
    </row>
    <row r="9" spans="1:14" ht="12.75" customHeight="1" x14ac:dyDescent="0.25">
      <c r="A9" s="507" t="s">
        <v>272</v>
      </c>
      <c r="B9" s="263">
        <v>1491</v>
      </c>
      <c r="C9" s="533">
        <v>87.763426240652606</v>
      </c>
      <c r="D9" s="533">
        <v>48.266485384092498</v>
      </c>
      <c r="E9" s="264">
        <v>5.8931375801168215</v>
      </c>
    </row>
    <row r="10" spans="1:14" ht="12.75" customHeight="1" x14ac:dyDescent="0.25">
      <c r="A10" s="507" t="s">
        <v>273</v>
      </c>
      <c r="B10" s="263">
        <v>1629</v>
      </c>
      <c r="C10" s="533">
        <v>83.9579224194609</v>
      </c>
      <c r="D10" s="533">
        <v>43.5239973701512</v>
      </c>
      <c r="E10" s="264">
        <v>5.2921815930894853</v>
      </c>
    </row>
    <row r="11" spans="1:14" ht="12.75" customHeight="1" x14ac:dyDescent="0.25">
      <c r="A11" s="507" t="s">
        <v>274</v>
      </c>
      <c r="B11" s="263">
        <v>1673</v>
      </c>
      <c r="C11" s="533">
        <v>80.118798507478658</v>
      </c>
      <c r="D11" s="533">
        <v>30.616647424888701</v>
      </c>
      <c r="E11" s="264">
        <v>3.8226681843043071</v>
      </c>
      <c r="I11" s="534"/>
    </row>
    <row r="12" spans="1:14" ht="12.75" customHeight="1" x14ac:dyDescent="0.25">
      <c r="A12" s="510" t="s">
        <v>474</v>
      </c>
      <c r="B12" s="263">
        <v>1277</v>
      </c>
      <c r="C12" s="533">
        <v>79.091202002499998</v>
      </c>
      <c r="D12" s="533">
        <v>28.245132999999999</v>
      </c>
      <c r="E12" s="533">
        <v>3.6249099999999999</v>
      </c>
      <c r="I12" s="534"/>
    </row>
    <row r="13" spans="1:14" ht="6" customHeight="1" x14ac:dyDescent="0.25">
      <c r="A13" s="514"/>
      <c r="B13" s="514"/>
      <c r="C13" s="535"/>
      <c r="D13" s="516"/>
      <c r="E13" s="517"/>
    </row>
    <row r="14" spans="1:14" ht="15" customHeight="1" x14ac:dyDescent="0.3">
      <c r="A14" s="1055" t="s">
        <v>91</v>
      </c>
      <c r="B14" s="1053"/>
      <c r="C14" s="1053"/>
      <c r="D14" s="1053"/>
      <c r="E14" s="1053"/>
    </row>
    <row r="15" spans="1:14" ht="12.75" customHeight="1" x14ac:dyDescent="0.25">
      <c r="A15" s="507" t="s">
        <v>270</v>
      </c>
      <c r="B15" s="265">
        <v>1536</v>
      </c>
      <c r="C15" s="266">
        <v>90.1715039577836</v>
      </c>
      <c r="D15" s="266">
        <v>46.5699208443272</v>
      </c>
      <c r="E15" s="266">
        <v>5.703819641729484</v>
      </c>
    </row>
    <row r="16" spans="1:14" ht="12.75" customHeight="1" x14ac:dyDescent="0.25">
      <c r="A16" s="507" t="s">
        <v>271</v>
      </c>
      <c r="B16" s="265">
        <v>1374</v>
      </c>
      <c r="C16" s="266">
        <v>89.139941690962104</v>
      </c>
      <c r="D16" s="266">
        <v>47.813411078717202</v>
      </c>
      <c r="E16" s="266">
        <v>6.3989024083580039</v>
      </c>
    </row>
    <row r="17" spans="1:14" ht="12.75" customHeight="1" x14ac:dyDescent="0.25">
      <c r="A17" s="507" t="s">
        <v>272</v>
      </c>
      <c r="B17" s="265">
        <v>1343</v>
      </c>
      <c r="C17" s="266">
        <v>89.778794813119802</v>
      </c>
      <c r="D17" s="266">
        <v>48.207475209763501</v>
      </c>
      <c r="E17" s="266">
        <v>5.7389999999999999</v>
      </c>
    </row>
    <row r="18" spans="1:14" ht="12.75" customHeight="1" x14ac:dyDescent="0.25">
      <c r="A18" s="507" t="s">
        <v>273</v>
      </c>
      <c r="B18" s="265">
        <v>1449</v>
      </c>
      <c r="C18" s="266">
        <v>84.060269627279894</v>
      </c>
      <c r="D18" s="266">
        <v>42.857142857142897</v>
      </c>
      <c r="E18" s="266">
        <v>4.7732999999999999</v>
      </c>
    </row>
    <row r="19" spans="1:14" ht="12.75" customHeight="1" x14ac:dyDescent="0.25">
      <c r="A19" s="507" t="s">
        <v>274</v>
      </c>
      <c r="B19" s="265">
        <v>1328</v>
      </c>
      <c r="C19" s="266">
        <v>80.381204178101072</v>
      </c>
      <c r="D19" s="266">
        <v>31.780811114410302</v>
      </c>
      <c r="E19" s="266">
        <v>3.5470825897343188</v>
      </c>
    </row>
    <row r="20" spans="1:14" ht="12.75" customHeight="1" x14ac:dyDescent="0.25">
      <c r="A20" s="510" t="s">
        <v>474</v>
      </c>
      <c r="B20" s="263">
        <v>1546</v>
      </c>
      <c r="C20" s="533">
        <v>78.444017197201234</v>
      </c>
      <c r="D20" s="533">
        <v>28.482330000000001</v>
      </c>
      <c r="E20" s="533">
        <v>3.166976</v>
      </c>
    </row>
    <row r="21" spans="1:14" ht="6" customHeight="1" x14ac:dyDescent="0.25">
      <c r="A21" s="536"/>
      <c r="B21" s="536"/>
      <c r="C21" s="535"/>
      <c r="D21" s="516"/>
      <c r="E21" s="517"/>
    </row>
    <row r="22" spans="1:14" ht="15" customHeight="1" x14ac:dyDescent="0.3">
      <c r="A22" s="1055" t="s">
        <v>92</v>
      </c>
      <c r="B22" s="1053"/>
      <c r="C22" s="1053"/>
      <c r="D22" s="1053"/>
      <c r="E22" s="1053"/>
    </row>
    <row r="23" spans="1:14" ht="12.75" customHeight="1" x14ac:dyDescent="0.25">
      <c r="A23" s="507" t="s">
        <v>270</v>
      </c>
      <c r="B23" s="265">
        <v>1398</v>
      </c>
      <c r="C23" s="266">
        <v>92.073170731707293</v>
      </c>
      <c r="D23" s="266">
        <v>47.473867595818803</v>
      </c>
      <c r="E23" s="266">
        <v>7.0485272852176672</v>
      </c>
      <c r="N23" s="510" t="s">
        <v>194</v>
      </c>
    </row>
    <row r="24" spans="1:14" ht="12.75" customHeight="1" x14ac:dyDescent="0.25">
      <c r="A24" s="507" t="s">
        <v>271</v>
      </c>
      <c r="B24" s="265">
        <v>1381</v>
      </c>
      <c r="C24" s="266">
        <v>89.893100097181701</v>
      </c>
      <c r="D24" s="266">
        <v>46.841593780369301</v>
      </c>
      <c r="E24" s="266">
        <v>7.0171960360509056</v>
      </c>
    </row>
    <row r="25" spans="1:14" ht="12.75" customHeight="1" x14ac:dyDescent="0.25">
      <c r="A25" s="507" t="s">
        <v>272</v>
      </c>
      <c r="B25" s="265">
        <v>1072</v>
      </c>
      <c r="C25" s="266">
        <v>88.924387646432393</v>
      </c>
      <c r="D25" s="266">
        <v>47.390841320553797</v>
      </c>
      <c r="E25" s="266">
        <v>7.0239000000000003</v>
      </c>
    </row>
    <row r="26" spans="1:14" ht="12.75" customHeight="1" x14ac:dyDescent="0.25">
      <c r="A26" s="507" t="s">
        <v>273</v>
      </c>
      <c r="B26" s="265">
        <v>1075</v>
      </c>
      <c r="C26" s="266">
        <v>87.301587301587304</v>
      </c>
      <c r="D26" s="266">
        <v>48.8888888888889</v>
      </c>
      <c r="E26" s="266">
        <v>6.0743</v>
      </c>
    </row>
    <row r="27" spans="1:14" ht="12.75" customHeight="1" x14ac:dyDescent="0.25">
      <c r="A27" s="507" t="s">
        <v>274</v>
      </c>
      <c r="B27" s="265">
        <v>1191</v>
      </c>
      <c r="C27" s="266">
        <v>79.535104675044835</v>
      </c>
      <c r="D27" s="266">
        <v>36.805990570521999</v>
      </c>
      <c r="E27" s="266">
        <v>5.280327202033396</v>
      </c>
    </row>
    <row r="28" spans="1:14" ht="12.75" customHeight="1" x14ac:dyDescent="0.25">
      <c r="A28" s="510" t="s">
        <v>474</v>
      </c>
      <c r="B28" s="263">
        <v>1243</v>
      </c>
      <c r="C28" s="533">
        <v>79.055172232123596</v>
      </c>
      <c r="D28" s="533">
        <v>30.655722000000001</v>
      </c>
      <c r="E28" s="533">
        <v>4.1288260000000001</v>
      </c>
    </row>
    <row r="29" spans="1:14" ht="6" customHeight="1" x14ac:dyDescent="0.25">
      <c r="A29" s="536"/>
      <c r="B29" s="536"/>
      <c r="C29" s="535"/>
      <c r="D29" s="516"/>
      <c r="E29" s="517"/>
    </row>
    <row r="30" spans="1:14" ht="15" customHeight="1" x14ac:dyDescent="0.3">
      <c r="A30" s="1055" t="s">
        <v>93</v>
      </c>
      <c r="B30" s="1053"/>
      <c r="C30" s="1053"/>
      <c r="D30" s="1053"/>
      <c r="E30" s="1053"/>
    </row>
    <row r="31" spans="1:14" ht="12.75" customHeight="1" x14ac:dyDescent="0.25">
      <c r="A31" s="507" t="s">
        <v>270</v>
      </c>
      <c r="B31" s="265">
        <v>1457</v>
      </c>
      <c r="C31" s="266">
        <v>89.533995416348404</v>
      </c>
      <c r="D31" s="266">
        <v>46.447669977081702</v>
      </c>
      <c r="E31" s="266">
        <v>6.1546317001824926</v>
      </c>
    </row>
    <row r="32" spans="1:14" ht="12.75" customHeight="1" x14ac:dyDescent="0.25">
      <c r="A32" s="507" t="s">
        <v>271</v>
      </c>
      <c r="B32" s="265">
        <v>1380</v>
      </c>
      <c r="C32" s="266">
        <v>88.031222896790993</v>
      </c>
      <c r="D32" s="266">
        <v>48.222029488291398</v>
      </c>
      <c r="E32" s="266">
        <v>5.8261430229377371</v>
      </c>
    </row>
    <row r="33" spans="1:5" ht="12.75" customHeight="1" x14ac:dyDescent="0.25">
      <c r="A33" s="507" t="s">
        <v>272</v>
      </c>
      <c r="B33" s="265">
        <v>1282</v>
      </c>
      <c r="C33" s="266">
        <v>87.030075187969899</v>
      </c>
      <c r="D33" s="266">
        <v>48.3537158984008</v>
      </c>
      <c r="E33" s="266">
        <v>5.2901188110646169</v>
      </c>
    </row>
    <row r="34" spans="1:5" ht="12.75" customHeight="1" x14ac:dyDescent="0.25">
      <c r="A34" s="507" t="s">
        <v>273</v>
      </c>
      <c r="B34" s="265">
        <v>1160</v>
      </c>
      <c r="C34" s="266">
        <v>86.268939393939405</v>
      </c>
      <c r="D34" s="266">
        <v>45.359848484848499</v>
      </c>
      <c r="E34" s="266">
        <v>5.5819641433003939</v>
      </c>
    </row>
    <row r="35" spans="1:5" ht="12.75" customHeight="1" x14ac:dyDescent="0.25">
      <c r="A35" s="507" t="s">
        <v>274</v>
      </c>
      <c r="B35" s="265">
        <v>1345</v>
      </c>
      <c r="C35" s="266">
        <v>84.452628085262447</v>
      </c>
      <c r="D35" s="266">
        <v>31.692939894501698</v>
      </c>
      <c r="E35" s="266">
        <v>4.17194034912223</v>
      </c>
    </row>
    <row r="36" spans="1:5" ht="12.75" customHeight="1" x14ac:dyDescent="0.25">
      <c r="A36" s="510" t="s">
        <v>474</v>
      </c>
      <c r="B36" s="263">
        <v>1346</v>
      </c>
      <c r="C36" s="533">
        <v>80.604834611134351</v>
      </c>
      <c r="D36" s="533">
        <v>30.422485999999999</v>
      </c>
      <c r="E36" s="533">
        <v>3.635656</v>
      </c>
    </row>
    <row r="37" spans="1:5" ht="6" customHeight="1" x14ac:dyDescent="0.25">
      <c r="A37" s="536"/>
      <c r="B37" s="536"/>
      <c r="C37" s="535"/>
      <c r="D37" s="516"/>
      <c r="E37" s="517"/>
    </row>
    <row r="38" spans="1:5" ht="15" customHeight="1" x14ac:dyDescent="0.3">
      <c r="A38" s="1055" t="s">
        <v>95</v>
      </c>
      <c r="B38" s="1053"/>
      <c r="C38" s="1053"/>
      <c r="D38" s="1053"/>
      <c r="E38" s="1053"/>
    </row>
    <row r="39" spans="1:5" ht="12.75" customHeight="1" x14ac:dyDescent="0.25">
      <c r="A39" s="507" t="s">
        <v>270</v>
      </c>
      <c r="B39" s="265">
        <v>1581</v>
      </c>
      <c r="C39" s="266">
        <v>89.855670103092805</v>
      </c>
      <c r="D39" s="266">
        <v>44.348184818481798</v>
      </c>
      <c r="E39" s="266">
        <v>5.5909928543598841</v>
      </c>
    </row>
    <row r="40" spans="1:5" ht="12.75" customHeight="1" x14ac:dyDescent="0.25">
      <c r="A40" s="507" t="s">
        <v>271</v>
      </c>
      <c r="B40" s="265">
        <v>1684</v>
      </c>
      <c r="C40" s="266">
        <v>88.919796012980996</v>
      </c>
      <c r="D40" s="266">
        <v>47.009735744088999</v>
      </c>
      <c r="E40" s="266">
        <v>5.5426655987231577</v>
      </c>
    </row>
    <row r="41" spans="1:5" ht="12.75" customHeight="1" x14ac:dyDescent="0.25">
      <c r="A41" s="507" t="s">
        <v>272</v>
      </c>
      <c r="B41" s="265">
        <v>1783</v>
      </c>
      <c r="C41" s="266">
        <v>85.600398604882898</v>
      </c>
      <c r="D41" s="266">
        <v>43.796711509715998</v>
      </c>
      <c r="E41" s="266">
        <v>4.7182000000000004</v>
      </c>
    </row>
    <row r="42" spans="1:5" ht="12.75" customHeight="1" x14ac:dyDescent="0.25">
      <c r="A42" s="507" t="s">
        <v>273</v>
      </c>
      <c r="B42" s="265">
        <v>1131</v>
      </c>
      <c r="C42" s="266">
        <v>86.3243518047789</v>
      </c>
      <c r="D42" s="266">
        <v>45.422177009155597</v>
      </c>
      <c r="E42" s="266">
        <v>4.6320881313912938</v>
      </c>
    </row>
    <row r="43" spans="1:5" ht="12.75" customHeight="1" x14ac:dyDescent="0.25">
      <c r="A43" s="507" t="s">
        <v>274</v>
      </c>
      <c r="B43" s="265">
        <v>1473</v>
      </c>
      <c r="C43" s="266">
        <v>81.382626076646119</v>
      </c>
      <c r="D43" s="266">
        <v>29.907015748870698</v>
      </c>
      <c r="E43" s="266">
        <v>3.2569992103718275</v>
      </c>
    </row>
    <row r="44" spans="1:5" ht="12.75" customHeight="1" x14ac:dyDescent="0.25">
      <c r="A44" s="510" t="s">
        <v>474</v>
      </c>
      <c r="B44" s="263">
        <v>1417</v>
      </c>
      <c r="C44" s="533">
        <v>76.771815543686898</v>
      </c>
      <c r="D44" s="533">
        <v>23.984259999999999</v>
      </c>
      <c r="E44" s="533">
        <v>2.87249</v>
      </c>
    </row>
    <row r="45" spans="1:5" ht="6" customHeight="1" x14ac:dyDescent="0.25">
      <c r="A45" s="536"/>
      <c r="B45" s="536"/>
      <c r="C45" s="535"/>
      <c r="D45" s="516"/>
      <c r="E45" s="517"/>
    </row>
    <row r="46" spans="1:5" ht="15" customHeight="1" x14ac:dyDescent="0.3">
      <c r="A46" s="1055" t="s">
        <v>94</v>
      </c>
      <c r="B46" s="1053"/>
      <c r="C46" s="1053"/>
      <c r="D46" s="1053"/>
      <c r="E46" s="1053"/>
    </row>
    <row r="47" spans="1:5" ht="12.75" customHeight="1" x14ac:dyDescent="0.25">
      <c r="A47" s="507" t="s">
        <v>270</v>
      </c>
      <c r="B47" s="265">
        <v>1263</v>
      </c>
      <c r="C47" s="266">
        <v>83.076923076923094</v>
      </c>
      <c r="D47" s="266">
        <v>37.431394072447901</v>
      </c>
      <c r="E47" s="266">
        <v>4.201417220507242</v>
      </c>
    </row>
    <row r="48" spans="1:5" ht="12.75" customHeight="1" x14ac:dyDescent="0.25">
      <c r="A48" s="507" t="s">
        <v>271</v>
      </c>
      <c r="B48" s="265">
        <v>1033</v>
      </c>
      <c r="C48" s="266">
        <v>85.960591133004897</v>
      </c>
      <c r="D48" s="266">
        <v>41.4514145141451</v>
      </c>
      <c r="E48" s="266">
        <v>5.202845247299158</v>
      </c>
    </row>
    <row r="49" spans="1:11" ht="12.75" customHeight="1" x14ac:dyDescent="0.25">
      <c r="A49" s="507" t="s">
        <v>272</v>
      </c>
      <c r="B49" s="265">
        <v>827</v>
      </c>
      <c r="C49" s="266">
        <v>82.388059701492494</v>
      </c>
      <c r="D49" s="266">
        <v>39.402985074626898</v>
      </c>
      <c r="E49" s="266">
        <v>4.3102810028377396</v>
      </c>
    </row>
    <row r="50" spans="1:11" ht="12.75" customHeight="1" x14ac:dyDescent="0.25">
      <c r="A50" s="507" t="s">
        <v>273</v>
      </c>
      <c r="B50" s="265">
        <v>1007</v>
      </c>
      <c r="C50" s="266">
        <v>83.024251069900103</v>
      </c>
      <c r="D50" s="266">
        <v>43.794579172610597</v>
      </c>
      <c r="E50" s="266">
        <v>4.7819941957545664</v>
      </c>
    </row>
    <row r="51" spans="1:11" ht="12.75" customHeight="1" x14ac:dyDescent="0.25">
      <c r="A51" s="507" t="s">
        <v>274</v>
      </c>
      <c r="B51" s="265">
        <v>1039</v>
      </c>
      <c r="C51" s="266">
        <v>79.528793231913156</v>
      </c>
      <c r="D51" s="266">
        <v>31.067197432220599</v>
      </c>
      <c r="E51" s="266">
        <v>3.7333674316603194</v>
      </c>
    </row>
    <row r="52" spans="1:11" ht="12.75" customHeight="1" x14ac:dyDescent="0.25">
      <c r="A52" s="510" t="s">
        <v>474</v>
      </c>
      <c r="B52" s="263">
        <v>1208</v>
      </c>
      <c r="C52" s="533">
        <v>72.815696398699885</v>
      </c>
      <c r="D52" s="533">
        <v>23.6449353395369</v>
      </c>
      <c r="E52" s="533">
        <v>2.5226660000000001</v>
      </c>
    </row>
    <row r="53" spans="1:11" ht="6" customHeight="1" x14ac:dyDescent="0.25">
      <c r="A53" s="521"/>
      <c r="B53" s="521"/>
      <c r="C53" s="521"/>
      <c r="D53" s="521"/>
      <c r="E53" s="521"/>
    </row>
    <row r="54" spans="1:11" ht="42.9" customHeight="1" x14ac:dyDescent="0.3">
      <c r="A54" s="1054" t="s">
        <v>475</v>
      </c>
      <c r="B54" s="1053"/>
      <c r="C54" s="1053"/>
      <c r="D54" s="1053"/>
      <c r="E54" s="1053"/>
    </row>
    <row r="55" spans="1:11" s="527" customFormat="1" ht="6" customHeight="1" x14ac:dyDescent="0.3">
      <c r="A55" s="524" t="s">
        <v>76</v>
      </c>
      <c r="B55" s="525"/>
      <c r="C55" s="525"/>
      <c r="D55" s="525"/>
      <c r="E55" s="525"/>
      <c r="F55" s="525"/>
      <c r="G55" s="525"/>
      <c r="H55" s="525"/>
      <c r="I55" s="525"/>
      <c r="J55" s="525"/>
      <c r="K55" s="526"/>
    </row>
    <row r="56" spans="1:11" ht="30" customHeight="1" x14ac:dyDescent="0.3">
      <c r="A56" s="1054" t="s">
        <v>476</v>
      </c>
      <c r="B56" s="1053"/>
      <c r="C56" s="1053"/>
      <c r="D56" s="1053"/>
      <c r="E56" s="1053"/>
    </row>
    <row r="57" spans="1:11" s="527" customFormat="1" ht="6" customHeight="1" x14ac:dyDescent="0.3">
      <c r="A57" s="524" t="s">
        <v>76</v>
      </c>
      <c r="B57" s="525"/>
      <c r="C57" s="525"/>
      <c r="D57" s="525"/>
      <c r="E57" s="525"/>
      <c r="F57" s="525"/>
      <c r="G57" s="525"/>
      <c r="H57" s="525"/>
      <c r="I57" s="525"/>
      <c r="J57" s="525"/>
      <c r="K57" s="526"/>
    </row>
    <row r="58" spans="1:11" ht="30" customHeight="1" x14ac:dyDescent="0.3">
      <c r="A58" s="1054" t="s">
        <v>275</v>
      </c>
      <c r="B58" s="1053"/>
      <c r="C58" s="1053"/>
      <c r="D58" s="1053"/>
      <c r="E58" s="1053"/>
    </row>
    <row r="59" spans="1:11" s="527" customFormat="1" ht="6" customHeight="1" x14ac:dyDescent="0.3">
      <c r="A59" s="524" t="s">
        <v>76</v>
      </c>
      <c r="B59" s="525"/>
      <c r="C59" s="525"/>
      <c r="D59" s="525"/>
      <c r="E59" s="525"/>
      <c r="F59" s="525"/>
      <c r="G59" s="525"/>
      <c r="H59" s="525"/>
      <c r="I59" s="525"/>
      <c r="J59" s="525"/>
      <c r="K59" s="526"/>
    </row>
    <row r="60" spans="1:11" s="527" customFormat="1" ht="15" customHeight="1" x14ac:dyDescent="0.3">
      <c r="A60" s="1043" t="s">
        <v>477</v>
      </c>
      <c r="B60" s="1043"/>
      <c r="C60" s="1044"/>
      <c r="D60" s="1044"/>
      <c r="E60" s="1045"/>
      <c r="F60" s="510"/>
      <c r="G60" s="510"/>
      <c r="H60" s="510"/>
      <c r="I60" s="510"/>
      <c r="J60" s="510"/>
      <c r="K60" s="510"/>
    </row>
  </sheetData>
  <mergeCells count="13">
    <mergeCell ref="A60:E60"/>
    <mergeCell ref="K1:N1"/>
    <mergeCell ref="A2:E2"/>
    <mergeCell ref="A6:E6"/>
    <mergeCell ref="A14:E14"/>
    <mergeCell ref="A22:E22"/>
    <mergeCell ref="A30:E30"/>
    <mergeCell ref="A38:E38"/>
    <mergeCell ref="A46:E46"/>
    <mergeCell ref="A54:E54"/>
    <mergeCell ref="A56:E56"/>
    <mergeCell ref="A58:E58"/>
    <mergeCell ref="A3:E3"/>
  </mergeCells>
  <hyperlinks>
    <hyperlink ref="K1:M1" location="Tabellförteckning!A1" display="Tabellförteckning!A1"/>
  </hyperlinks>
  <pageMargins left="0.70866141732283472" right="0.70866141732283472" top="0.74803149606299213" bottom="0.74803149606299213" header="0.31496062992125984" footer="0.31496062992125984"/>
  <pageSetup paperSize="9" scale="91"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N103"/>
  <sheetViews>
    <sheetView zoomScaleNormal="100" workbookViewId="0">
      <pane ySplit="4" topLeftCell="A5" activePane="bottomLeft" state="frozen"/>
      <selection activeCell="J25" sqref="J25"/>
      <selection pane="bottomLeft" activeCell="J25" sqref="J25"/>
    </sheetView>
  </sheetViews>
  <sheetFormatPr defaultColWidth="9.109375" defaultRowHeight="13.2" x14ac:dyDescent="0.25"/>
  <cols>
    <col min="1" max="1" width="12.6640625" style="510" customWidth="1"/>
    <col min="2" max="2" width="10.6640625" style="528" customWidth="1"/>
    <col min="3" max="5" width="10.6640625" style="515" customWidth="1"/>
    <col min="6" max="7" width="10.6640625" style="510" customWidth="1"/>
    <col min="8" max="26" width="8.6640625" style="539" customWidth="1"/>
    <col min="27" max="16384" width="9.109375" style="539"/>
  </cols>
  <sheetData>
    <row r="1" spans="1:14" s="498" customFormat="1" ht="30" customHeight="1" x14ac:dyDescent="0.3">
      <c r="A1" s="496"/>
      <c r="B1" s="497"/>
      <c r="C1" s="497"/>
      <c r="D1" s="497"/>
      <c r="E1" s="497"/>
      <c r="F1" s="497"/>
      <c r="G1" s="497"/>
      <c r="H1" s="497"/>
      <c r="I1" s="497"/>
      <c r="J1" s="497"/>
      <c r="K1" s="1046" t="s">
        <v>471</v>
      </c>
      <c r="L1" s="974"/>
      <c r="M1" s="974"/>
      <c r="N1" s="1047"/>
    </row>
    <row r="2" spans="1:14" s="499" customFormat="1" ht="6" customHeight="1" x14ac:dyDescent="0.3">
      <c r="A2" s="1048"/>
      <c r="B2" s="1048"/>
      <c r="C2" s="1049"/>
      <c r="D2" s="1049"/>
      <c r="E2" s="1049"/>
      <c r="F2" s="1049"/>
      <c r="G2" s="1050"/>
    </row>
    <row r="3" spans="1:14" s="712" customFormat="1" ht="30" customHeight="1" x14ac:dyDescent="0.3">
      <c r="A3" s="1048" t="s">
        <v>694</v>
      </c>
      <c r="B3" s="1048"/>
      <c r="C3" s="1049"/>
      <c r="D3" s="1049"/>
      <c r="E3" s="1049"/>
      <c r="F3" s="1049"/>
      <c r="G3" s="1050"/>
    </row>
    <row r="4" spans="1:14" ht="54.9" customHeight="1" x14ac:dyDescent="0.25">
      <c r="B4" s="537" t="s">
        <v>259</v>
      </c>
      <c r="C4" s="502" t="s">
        <v>220</v>
      </c>
      <c r="D4" s="502" t="s">
        <v>221</v>
      </c>
      <c r="E4" s="538" t="s">
        <v>458</v>
      </c>
      <c r="F4" s="502" t="s">
        <v>478</v>
      </c>
      <c r="G4" s="502" t="s">
        <v>479</v>
      </c>
    </row>
    <row r="5" spans="1:14" ht="6" customHeight="1" x14ac:dyDescent="0.25">
      <c r="A5" s="503" t="s">
        <v>76</v>
      </c>
      <c r="B5" s="540"/>
      <c r="C5" s="541"/>
      <c r="D5" s="542"/>
      <c r="E5" s="541"/>
      <c r="F5" s="541"/>
      <c r="G5" s="541"/>
    </row>
    <row r="6" spans="1:14" ht="15" customHeight="1" x14ac:dyDescent="0.3">
      <c r="A6" s="1055" t="s">
        <v>75</v>
      </c>
      <c r="B6" s="1053"/>
      <c r="C6" s="1053"/>
      <c r="D6" s="1053"/>
      <c r="E6" s="1053"/>
      <c r="F6" s="1053"/>
      <c r="G6" s="1053"/>
    </row>
    <row r="7" spans="1:14" ht="12.75" customHeight="1" x14ac:dyDescent="0.25">
      <c r="A7" s="257" t="s">
        <v>263</v>
      </c>
      <c r="B7" s="265">
        <v>2006</v>
      </c>
      <c r="C7" s="543">
        <v>16.101921963828399</v>
      </c>
      <c r="D7" s="544" t="s">
        <v>46</v>
      </c>
      <c r="E7" s="543">
        <v>4.8769909941067127</v>
      </c>
      <c r="F7" s="543">
        <v>0.83894930319872663</v>
      </c>
      <c r="G7" s="543">
        <v>5.3671244562128964</v>
      </c>
    </row>
    <row r="8" spans="1:14" ht="12.75" customHeight="1" x14ac:dyDescent="0.25">
      <c r="A8" s="257" t="s">
        <v>264</v>
      </c>
      <c r="B8" s="265">
        <v>1866</v>
      </c>
      <c r="C8" s="543">
        <v>16.432513666035121</v>
      </c>
      <c r="D8" s="544" t="s">
        <v>46</v>
      </c>
      <c r="E8" s="543">
        <v>4.6909022019784574</v>
      </c>
      <c r="F8" s="543">
        <v>0.85207645124149634</v>
      </c>
      <c r="G8" s="543">
        <v>6.2533333918980434</v>
      </c>
    </row>
    <row r="9" spans="1:14" ht="12.75" customHeight="1" x14ac:dyDescent="0.25">
      <c r="A9" s="257" t="s">
        <v>265</v>
      </c>
      <c r="B9" s="265">
        <v>1964</v>
      </c>
      <c r="C9" s="543">
        <v>15.213217928224921</v>
      </c>
      <c r="D9" s="544" t="s">
        <v>46</v>
      </c>
      <c r="E9" s="543">
        <v>6.162042164953629</v>
      </c>
      <c r="F9" s="543">
        <v>1.275351455171762</v>
      </c>
      <c r="G9" s="543">
        <v>9.6368741678417198</v>
      </c>
    </row>
    <row r="10" spans="1:14" ht="12.75" customHeight="1" x14ac:dyDescent="0.25">
      <c r="A10" s="257" t="s">
        <v>266</v>
      </c>
      <c r="B10" s="265">
        <v>1649</v>
      </c>
      <c r="C10" s="543">
        <v>13.603475012361821</v>
      </c>
      <c r="D10" s="544" t="s">
        <v>46</v>
      </c>
      <c r="E10" s="543">
        <v>8.8232800801163975</v>
      </c>
      <c r="F10" s="543">
        <v>1.7558810334337063</v>
      </c>
      <c r="G10" s="543">
        <v>12.151972245361925</v>
      </c>
    </row>
    <row r="11" spans="1:14" ht="12.75" customHeight="1" x14ac:dyDescent="0.25">
      <c r="A11" s="257" t="s">
        <v>267</v>
      </c>
      <c r="B11" s="265">
        <v>1583</v>
      </c>
      <c r="C11" s="543">
        <v>11.833571146662598</v>
      </c>
      <c r="D11" s="543">
        <v>3.931120533849751</v>
      </c>
      <c r="E11" s="543">
        <v>9.5443731462473114</v>
      </c>
      <c r="F11" s="543">
        <v>2.7166345073569422</v>
      </c>
      <c r="G11" s="543">
        <v>14.757703923338909</v>
      </c>
    </row>
    <row r="12" spans="1:14" ht="12.75" customHeight="1" x14ac:dyDescent="0.25">
      <c r="A12" s="257" t="s">
        <v>268</v>
      </c>
      <c r="B12" s="265">
        <v>1878</v>
      </c>
      <c r="C12" s="543">
        <v>8.8851664635080692</v>
      </c>
      <c r="D12" s="543">
        <v>6.0987230534682659</v>
      </c>
      <c r="E12" s="543">
        <v>10.458876790538088</v>
      </c>
      <c r="F12" s="543">
        <v>3.1522032917033851</v>
      </c>
      <c r="G12" s="543">
        <v>13.296546562921149</v>
      </c>
    </row>
    <row r="13" spans="1:14" ht="12.75" customHeight="1" x14ac:dyDescent="0.25">
      <c r="A13" s="257" t="s">
        <v>269</v>
      </c>
      <c r="B13" s="265">
        <v>2011</v>
      </c>
      <c r="C13" s="543">
        <v>8.1007722750282536</v>
      </c>
      <c r="D13" s="543">
        <v>7.5084043912626255</v>
      </c>
      <c r="E13" s="543">
        <v>9.7098258603859744</v>
      </c>
      <c r="F13" s="543">
        <v>3.1060170892619618</v>
      </c>
      <c r="G13" s="543">
        <v>10.15453790698681</v>
      </c>
    </row>
    <row r="14" spans="1:14" ht="12.75" customHeight="1" x14ac:dyDescent="0.25">
      <c r="A14" s="257" t="s">
        <v>270</v>
      </c>
      <c r="B14" s="265">
        <v>2136</v>
      </c>
      <c r="C14" s="543">
        <v>6.7380233626678345</v>
      </c>
      <c r="D14" s="543">
        <v>5.5118232057030454</v>
      </c>
      <c r="E14" s="543">
        <v>8.0268897823253695</v>
      </c>
      <c r="F14" s="543">
        <v>2.8245538177517151</v>
      </c>
      <c r="G14" s="543">
        <v>10.916977201796142</v>
      </c>
    </row>
    <row r="15" spans="1:14" ht="12.75" customHeight="1" x14ac:dyDescent="0.25">
      <c r="A15" s="257" t="s">
        <v>271</v>
      </c>
      <c r="B15" s="265">
        <v>1797</v>
      </c>
      <c r="C15" s="543">
        <v>6.4566740680297112</v>
      </c>
      <c r="D15" s="543">
        <v>4.7636183984577904</v>
      </c>
      <c r="E15" s="543">
        <v>7.4636167292980877</v>
      </c>
      <c r="F15" s="543">
        <v>2.2517573959503001</v>
      </c>
      <c r="G15" s="543">
        <v>10.105717975070215</v>
      </c>
      <c r="J15" s="539" t="s">
        <v>194</v>
      </c>
    </row>
    <row r="16" spans="1:14" ht="12.75" customHeight="1" x14ac:dyDescent="0.25">
      <c r="A16" s="257" t="s">
        <v>272</v>
      </c>
      <c r="B16" s="265">
        <v>1981</v>
      </c>
      <c r="C16" s="543">
        <v>7.3881248859536228</v>
      </c>
      <c r="D16" s="543">
        <v>1.8348572123299094</v>
      </c>
      <c r="E16" s="543">
        <v>10.384505595295989</v>
      </c>
      <c r="F16" s="543">
        <v>3.2705745729717517</v>
      </c>
      <c r="G16" s="543">
        <v>13.486730983713397</v>
      </c>
    </row>
    <row r="17" spans="1:7" ht="12.75" customHeight="1" x14ac:dyDescent="0.25">
      <c r="A17" s="257" t="s">
        <v>273</v>
      </c>
      <c r="B17" s="265">
        <v>1861</v>
      </c>
      <c r="C17" s="543">
        <v>7.6585626378556855</v>
      </c>
      <c r="D17" s="543">
        <v>2.9892608901485356</v>
      </c>
      <c r="E17" s="543">
        <v>10.766772259859636</v>
      </c>
      <c r="F17" s="543">
        <v>2.8785174767671076</v>
      </c>
      <c r="G17" s="543">
        <v>12.675594158443301</v>
      </c>
    </row>
    <row r="18" spans="1:7" ht="12.75" customHeight="1" x14ac:dyDescent="0.25">
      <c r="A18" s="257" t="s">
        <v>274</v>
      </c>
      <c r="B18" s="265">
        <v>1884</v>
      </c>
      <c r="C18" s="543">
        <v>4.2126469495733625</v>
      </c>
      <c r="D18" s="543">
        <v>2.2290308666104921</v>
      </c>
      <c r="E18" s="543">
        <v>8.4258923359565774</v>
      </c>
      <c r="F18" s="543">
        <v>2.3836922447939641</v>
      </c>
      <c r="G18" s="543">
        <v>12.771423998522687</v>
      </c>
    </row>
    <row r="19" spans="1:7" ht="12.75" customHeight="1" x14ac:dyDescent="0.25">
      <c r="A19" s="510" t="s">
        <v>474</v>
      </c>
      <c r="B19" s="258">
        <v>1559</v>
      </c>
      <c r="C19" s="543">
        <v>3.4013599737994569</v>
      </c>
      <c r="D19" s="543">
        <v>1.5453117921018631</v>
      </c>
      <c r="E19" s="543">
        <v>10.175692</v>
      </c>
      <c r="F19" s="543">
        <v>3.2135247496034367</v>
      </c>
      <c r="G19" s="543">
        <v>15.318051899224869</v>
      </c>
    </row>
    <row r="20" spans="1:7" ht="6" customHeight="1" x14ac:dyDescent="0.25">
      <c r="A20" s="514"/>
      <c r="B20" s="545"/>
      <c r="C20" s="517"/>
      <c r="D20" s="543"/>
      <c r="E20" s="543"/>
      <c r="F20" s="543"/>
      <c r="G20" s="543"/>
    </row>
    <row r="21" spans="1:7" ht="15" customHeight="1" x14ac:dyDescent="0.3">
      <c r="A21" s="1055" t="s">
        <v>91</v>
      </c>
      <c r="B21" s="1053"/>
      <c r="C21" s="1053"/>
      <c r="D21" s="1053"/>
      <c r="E21" s="1053"/>
      <c r="F21" s="1053"/>
      <c r="G21" s="1053"/>
    </row>
    <row r="22" spans="1:7" ht="12.75" customHeight="1" x14ac:dyDescent="0.25">
      <c r="A22" s="257" t="s">
        <v>263</v>
      </c>
      <c r="B22" s="265">
        <v>1791</v>
      </c>
      <c r="C22" s="543">
        <v>12.814919581778783</v>
      </c>
      <c r="D22" s="544" t="s">
        <v>46</v>
      </c>
      <c r="E22" s="543">
        <v>3.5077120300828999</v>
      </c>
      <c r="F22" s="543">
        <v>0.78710811677075343</v>
      </c>
      <c r="G22" s="543">
        <v>4.8238523545513221</v>
      </c>
    </row>
    <row r="23" spans="1:7" ht="12.75" customHeight="1" x14ac:dyDescent="0.25">
      <c r="A23" s="257" t="s">
        <v>264</v>
      </c>
      <c r="B23" s="265">
        <v>1863</v>
      </c>
      <c r="C23" s="543">
        <v>14.498719248387069</v>
      </c>
      <c r="D23" s="544" t="s">
        <v>46</v>
      </c>
      <c r="E23" s="543">
        <v>3.5432220974052249</v>
      </c>
      <c r="F23" s="543">
        <v>0.65042842861635231</v>
      </c>
      <c r="G23" s="543">
        <v>4.4014341542855151</v>
      </c>
    </row>
    <row r="24" spans="1:7" ht="12.75" customHeight="1" x14ac:dyDescent="0.25">
      <c r="A24" s="257" t="s">
        <v>265</v>
      </c>
      <c r="B24" s="265">
        <v>1976</v>
      </c>
      <c r="C24" s="543">
        <v>14.194168507969096</v>
      </c>
      <c r="D24" s="544" t="s">
        <v>46</v>
      </c>
      <c r="E24" s="543">
        <v>4.2259281741446717</v>
      </c>
      <c r="F24" s="543">
        <v>0.60980445242793124</v>
      </c>
      <c r="G24" s="543">
        <v>6.4152320150851692</v>
      </c>
    </row>
    <row r="25" spans="1:7" ht="12.75" customHeight="1" x14ac:dyDescent="0.25">
      <c r="A25" s="257" t="s">
        <v>266</v>
      </c>
      <c r="B25" s="265">
        <v>2036</v>
      </c>
      <c r="C25" s="543">
        <v>12.316013325695966</v>
      </c>
      <c r="D25" s="544" t="s">
        <v>46</v>
      </c>
      <c r="E25" s="543">
        <v>5.9014587523094466</v>
      </c>
      <c r="F25" s="543">
        <v>1.5510085029378933</v>
      </c>
      <c r="G25" s="543">
        <v>11.383971674980229</v>
      </c>
    </row>
    <row r="26" spans="1:7" ht="12.75" customHeight="1" x14ac:dyDescent="0.25">
      <c r="A26" s="257" t="s">
        <v>267</v>
      </c>
      <c r="B26" s="265">
        <v>1936</v>
      </c>
      <c r="C26" s="543">
        <v>12.374233287922328</v>
      </c>
      <c r="D26" s="543">
        <v>4.8953958162060909</v>
      </c>
      <c r="E26" s="543">
        <v>9.004059925085361</v>
      </c>
      <c r="F26" s="543">
        <v>3.194863462947791</v>
      </c>
      <c r="G26" s="543">
        <v>13.312675089519734</v>
      </c>
    </row>
    <row r="27" spans="1:7" ht="12.75" customHeight="1" x14ac:dyDescent="0.25">
      <c r="A27" s="257" t="s">
        <v>268</v>
      </c>
      <c r="B27" s="265">
        <v>1762</v>
      </c>
      <c r="C27" s="543">
        <v>10.620837747216601</v>
      </c>
      <c r="D27" s="543">
        <v>8.1915434543218666</v>
      </c>
      <c r="E27" s="543">
        <v>8.3790886019348463</v>
      </c>
      <c r="F27" s="543">
        <v>2.5909927120620537</v>
      </c>
      <c r="G27" s="543">
        <v>10.702099904877784</v>
      </c>
    </row>
    <row r="28" spans="1:7" ht="12.75" customHeight="1" x14ac:dyDescent="0.25">
      <c r="A28" s="257" t="s">
        <v>269</v>
      </c>
      <c r="B28" s="265">
        <v>1742</v>
      </c>
      <c r="C28" s="543">
        <v>7.6809678947427464</v>
      </c>
      <c r="D28" s="543">
        <v>7.0399894708648256</v>
      </c>
      <c r="E28" s="543">
        <v>7.4080108800877325</v>
      </c>
      <c r="F28" s="543">
        <v>2.3515740079271756</v>
      </c>
      <c r="G28" s="543">
        <v>9.4037164639110458</v>
      </c>
    </row>
    <row r="29" spans="1:7" ht="12.75" customHeight="1" x14ac:dyDescent="0.25">
      <c r="A29" s="257" t="s">
        <v>270</v>
      </c>
      <c r="B29" s="265">
        <v>1825</v>
      </c>
      <c r="C29" s="543">
        <v>5.9155658603324932</v>
      </c>
      <c r="D29" s="543">
        <v>7.2850661286423808</v>
      </c>
      <c r="E29" s="543">
        <v>6.8609436521375073</v>
      </c>
      <c r="F29" s="543">
        <v>2.6779275548282699</v>
      </c>
      <c r="G29" s="543">
        <v>8.4122727637048929</v>
      </c>
    </row>
    <row r="30" spans="1:7" ht="12.75" customHeight="1" x14ac:dyDescent="0.25">
      <c r="A30" s="257" t="s">
        <v>271</v>
      </c>
      <c r="B30" s="265">
        <v>1694</v>
      </c>
      <c r="C30" s="543">
        <v>4.7527249204384763</v>
      </c>
      <c r="D30" s="543">
        <v>4.536226260384808</v>
      </c>
      <c r="E30" s="543">
        <v>5.0168480348532292</v>
      </c>
      <c r="F30" s="543">
        <v>1.5273916287767844</v>
      </c>
      <c r="G30" s="543">
        <v>7.9065655786303157</v>
      </c>
    </row>
    <row r="31" spans="1:7" ht="12.75" customHeight="1" x14ac:dyDescent="0.25">
      <c r="A31" s="257" t="s">
        <v>272</v>
      </c>
      <c r="B31" s="265">
        <v>1701</v>
      </c>
      <c r="C31" s="543">
        <v>5.7999986852460905</v>
      </c>
      <c r="D31" s="543">
        <v>3.8922908506209377</v>
      </c>
      <c r="E31" s="543">
        <v>5.5251222215176883</v>
      </c>
      <c r="F31" s="543">
        <v>1.352698681882279</v>
      </c>
      <c r="G31" s="543">
        <v>9.8307243287537656</v>
      </c>
    </row>
    <row r="32" spans="1:7" ht="12.75" customHeight="1" x14ac:dyDescent="0.25">
      <c r="A32" s="257" t="s">
        <v>273</v>
      </c>
      <c r="B32" s="265">
        <v>1618</v>
      </c>
      <c r="C32" s="543">
        <v>6.7723712471318098</v>
      </c>
      <c r="D32" s="543">
        <v>2.345803061155904</v>
      </c>
      <c r="E32" s="543">
        <v>8.1368782434035758</v>
      </c>
      <c r="F32" s="543">
        <v>2.6347494526204893</v>
      </c>
      <c r="G32" s="543">
        <v>9.1572146207128249</v>
      </c>
    </row>
    <row r="33" spans="1:7" ht="12.75" customHeight="1" x14ac:dyDescent="0.25">
      <c r="A33" s="257" t="s">
        <v>274</v>
      </c>
      <c r="B33" s="265">
        <v>1523</v>
      </c>
      <c r="C33" s="543">
        <v>5.0250749040858755</v>
      </c>
      <c r="D33" s="543">
        <v>2.6820452558965204</v>
      </c>
      <c r="E33" s="543">
        <v>7.0744566017282988</v>
      </c>
      <c r="F33" s="543">
        <v>2.1892604594205225</v>
      </c>
      <c r="G33" s="543">
        <v>11.197145113707061</v>
      </c>
    </row>
    <row r="34" spans="1:7" ht="12.75" customHeight="1" x14ac:dyDescent="0.25">
      <c r="A34" s="510" t="s">
        <v>474</v>
      </c>
      <c r="B34" s="258">
        <v>1694</v>
      </c>
      <c r="C34" s="543">
        <v>3.2425617568508294</v>
      </c>
      <c r="D34" s="543">
        <v>2.1702161708234144</v>
      </c>
      <c r="E34" s="543">
        <v>7.2176970000000003</v>
      </c>
      <c r="F34" s="543">
        <v>2.3283447162068116</v>
      </c>
      <c r="G34" s="543">
        <v>12.679472070956763</v>
      </c>
    </row>
    <row r="35" spans="1:7" ht="6" customHeight="1" x14ac:dyDescent="0.25">
      <c r="A35" s="514"/>
      <c r="B35" s="545"/>
      <c r="C35" s="517"/>
      <c r="D35" s="543"/>
      <c r="E35" s="543"/>
      <c r="F35" s="543"/>
      <c r="G35" s="543"/>
    </row>
    <row r="36" spans="1:7" ht="15" customHeight="1" x14ac:dyDescent="0.3">
      <c r="A36" s="1055" t="s">
        <v>92</v>
      </c>
      <c r="B36" s="1053"/>
      <c r="C36" s="1053"/>
      <c r="D36" s="1053"/>
      <c r="E36" s="1053"/>
      <c r="F36" s="1053"/>
      <c r="G36" s="1053"/>
    </row>
    <row r="37" spans="1:7" ht="12.75" customHeight="1" x14ac:dyDescent="0.25">
      <c r="A37" s="257" t="s">
        <v>263</v>
      </c>
      <c r="B37" s="265">
        <v>1485</v>
      </c>
      <c r="C37" s="543">
        <v>12.842714483443437</v>
      </c>
      <c r="D37" s="544" t="s">
        <v>46</v>
      </c>
      <c r="E37" s="543">
        <v>4.1990735206141308</v>
      </c>
      <c r="F37" s="543">
        <v>1.0138672876799417</v>
      </c>
      <c r="G37" s="543">
        <v>4.8744724485223196</v>
      </c>
    </row>
    <row r="38" spans="1:7" ht="12.75" customHeight="1" x14ac:dyDescent="0.25">
      <c r="A38" s="257" t="s">
        <v>264</v>
      </c>
      <c r="B38" s="265">
        <v>1623</v>
      </c>
      <c r="C38" s="543">
        <v>14.049426302974277</v>
      </c>
      <c r="D38" s="544" t="s">
        <v>46</v>
      </c>
      <c r="E38" s="543">
        <v>5.6684192684124346</v>
      </c>
      <c r="F38" s="543">
        <v>1.1770206723554317</v>
      </c>
      <c r="G38" s="543">
        <v>6.1627024018671692</v>
      </c>
    </row>
    <row r="39" spans="1:7" ht="12.75" customHeight="1" x14ac:dyDescent="0.25">
      <c r="A39" s="257" t="s">
        <v>265</v>
      </c>
      <c r="B39" s="265">
        <v>1488</v>
      </c>
      <c r="C39" s="543">
        <v>15.221453451320716</v>
      </c>
      <c r="D39" s="544" t="s">
        <v>46</v>
      </c>
      <c r="E39" s="543">
        <v>6.843961106369119</v>
      </c>
      <c r="F39" s="543">
        <v>1.8105484503958762</v>
      </c>
      <c r="G39" s="543">
        <v>8.9979765094112256</v>
      </c>
    </row>
    <row r="40" spans="1:7" ht="12.75" customHeight="1" x14ac:dyDescent="0.25">
      <c r="A40" s="257" t="s">
        <v>266</v>
      </c>
      <c r="B40" s="265">
        <v>2038</v>
      </c>
      <c r="C40" s="543">
        <v>14.767038239795488</v>
      </c>
      <c r="D40" s="544" t="s">
        <v>46</v>
      </c>
      <c r="E40" s="543">
        <v>11.534207725847711</v>
      </c>
      <c r="F40" s="543">
        <v>3.3872743495122219</v>
      </c>
      <c r="G40" s="543">
        <v>15.949758721730745</v>
      </c>
    </row>
    <row r="41" spans="1:7" ht="12.75" customHeight="1" x14ac:dyDescent="0.25">
      <c r="A41" s="257" t="s">
        <v>267</v>
      </c>
      <c r="B41" s="265">
        <v>1981</v>
      </c>
      <c r="C41" s="543">
        <v>10.675159772929222</v>
      </c>
      <c r="D41" s="543">
        <v>2.9651607438661829</v>
      </c>
      <c r="E41" s="543">
        <v>10.281830883330882</v>
      </c>
      <c r="F41" s="543">
        <v>3.2053740763836278</v>
      </c>
      <c r="G41" s="543">
        <v>16.022177123303294</v>
      </c>
    </row>
    <row r="42" spans="1:7" ht="12.75" customHeight="1" x14ac:dyDescent="0.25">
      <c r="A42" s="257" t="s">
        <v>268</v>
      </c>
      <c r="B42" s="265">
        <v>1730</v>
      </c>
      <c r="C42" s="543">
        <v>11.901244863479674</v>
      </c>
      <c r="D42" s="543">
        <v>5.478810668912006</v>
      </c>
      <c r="E42" s="543">
        <v>12.73166939334916</v>
      </c>
      <c r="F42" s="543">
        <v>3.7366784300099369</v>
      </c>
      <c r="G42" s="543">
        <v>15.347224147139036</v>
      </c>
    </row>
    <row r="43" spans="1:7" ht="12.75" customHeight="1" x14ac:dyDescent="0.25">
      <c r="A43" s="257" t="s">
        <v>269</v>
      </c>
      <c r="B43" s="265">
        <v>1595</v>
      </c>
      <c r="C43" s="543">
        <v>9.4254514988827385</v>
      </c>
      <c r="D43" s="543">
        <v>7.3506620347286802</v>
      </c>
      <c r="E43" s="543">
        <v>9.5842504765546472</v>
      </c>
      <c r="F43" s="543">
        <v>2.7052919056026026</v>
      </c>
      <c r="G43" s="543">
        <v>12.685710103847351</v>
      </c>
    </row>
    <row r="44" spans="1:7" ht="12.75" customHeight="1" x14ac:dyDescent="0.25">
      <c r="A44" s="257" t="s">
        <v>270</v>
      </c>
      <c r="B44" s="265">
        <v>1691</v>
      </c>
      <c r="C44" s="543">
        <v>6.4156773566878318</v>
      </c>
      <c r="D44" s="543">
        <v>5.3646563085993959</v>
      </c>
      <c r="E44" s="543">
        <v>8.8750616707794681</v>
      </c>
      <c r="F44" s="543">
        <v>3.1017913495357976</v>
      </c>
      <c r="G44" s="543">
        <v>9.5483562523514447</v>
      </c>
    </row>
    <row r="45" spans="1:7" ht="12.75" customHeight="1" x14ac:dyDescent="0.25">
      <c r="A45" s="257" t="s">
        <v>271</v>
      </c>
      <c r="B45" s="265">
        <v>1483</v>
      </c>
      <c r="C45" s="543">
        <v>5.9893385853428089</v>
      </c>
      <c r="D45" s="543">
        <v>4.5231181210465019</v>
      </c>
      <c r="E45" s="543">
        <v>6.9023145618297841</v>
      </c>
      <c r="F45" s="543">
        <v>2.6121038162376458</v>
      </c>
      <c r="G45" s="543">
        <v>8.6950370317817338</v>
      </c>
    </row>
    <row r="46" spans="1:7" ht="12.75" customHeight="1" x14ac:dyDescent="0.25">
      <c r="A46" s="257" t="s">
        <v>272</v>
      </c>
      <c r="B46" s="265">
        <v>1197</v>
      </c>
      <c r="C46" s="543">
        <v>9.4054411431488365</v>
      </c>
      <c r="D46" s="543">
        <v>4.6398739353749923</v>
      </c>
      <c r="E46" s="543">
        <v>9.116292972221288</v>
      </c>
      <c r="F46" s="543">
        <v>2.3704606195258608</v>
      </c>
      <c r="G46" s="543">
        <v>12.025828937075502</v>
      </c>
    </row>
    <row r="47" spans="1:7" ht="12.75" customHeight="1" x14ac:dyDescent="0.25">
      <c r="A47" s="257" t="s">
        <v>273</v>
      </c>
      <c r="B47" s="265">
        <v>1554</v>
      </c>
      <c r="C47" s="543">
        <v>8.979101541661004</v>
      </c>
      <c r="D47" s="543">
        <v>1.922045649538803</v>
      </c>
      <c r="E47" s="543">
        <v>10.38164151246278</v>
      </c>
      <c r="F47" s="543">
        <v>2.7258383799155612</v>
      </c>
      <c r="G47" s="543">
        <v>11.18605547808683</v>
      </c>
    </row>
    <row r="48" spans="1:7" ht="12.75" customHeight="1" x14ac:dyDescent="0.25">
      <c r="A48" s="257" t="s">
        <v>274</v>
      </c>
      <c r="B48" s="265">
        <v>1570</v>
      </c>
      <c r="C48" s="543">
        <v>5.0558957966557694</v>
      </c>
      <c r="D48" s="543">
        <v>1.3223016691248619</v>
      </c>
      <c r="E48" s="543">
        <v>8.1981708748246831</v>
      </c>
      <c r="F48" s="543">
        <v>2.2869718095666314</v>
      </c>
      <c r="G48" s="543">
        <v>13.643351866930375</v>
      </c>
    </row>
    <row r="49" spans="1:7" ht="12.75" customHeight="1" x14ac:dyDescent="0.25">
      <c r="A49" s="510" t="s">
        <v>474</v>
      </c>
      <c r="B49" s="262">
        <v>1590</v>
      </c>
      <c r="C49" s="543">
        <v>4.5492625650903316</v>
      </c>
      <c r="D49" s="543">
        <v>1.6119621797435466</v>
      </c>
      <c r="E49" s="543">
        <v>9.7503290000000007</v>
      </c>
      <c r="F49" s="543">
        <v>2.8291856461486207</v>
      </c>
      <c r="G49" s="543">
        <v>14.087402896232696</v>
      </c>
    </row>
    <row r="50" spans="1:7" ht="6" customHeight="1" x14ac:dyDescent="0.25">
      <c r="A50" s="514"/>
      <c r="B50" s="545"/>
      <c r="C50" s="517"/>
      <c r="D50" s="543"/>
      <c r="E50" s="543"/>
      <c r="F50" s="543"/>
      <c r="G50" s="543"/>
    </row>
    <row r="51" spans="1:7" ht="15" customHeight="1" x14ac:dyDescent="0.3">
      <c r="A51" s="1055" t="s">
        <v>93</v>
      </c>
      <c r="B51" s="1053"/>
      <c r="C51" s="1053"/>
      <c r="D51" s="1053"/>
      <c r="E51" s="1053"/>
      <c r="F51" s="1053"/>
      <c r="G51" s="1053"/>
    </row>
    <row r="52" spans="1:7" ht="12.75" customHeight="1" x14ac:dyDescent="0.25">
      <c r="A52" s="257" t="s">
        <v>263</v>
      </c>
      <c r="B52" s="265">
        <v>1809</v>
      </c>
      <c r="C52" s="543">
        <v>12.127899760631852</v>
      </c>
      <c r="D52" s="544" t="s">
        <v>46</v>
      </c>
      <c r="E52" s="543">
        <v>2.7046060147363922</v>
      </c>
      <c r="F52" s="543">
        <v>0.31655376831344212</v>
      </c>
      <c r="G52" s="543">
        <v>3.9439248948096131</v>
      </c>
    </row>
    <row r="53" spans="1:7" ht="12.75" customHeight="1" x14ac:dyDescent="0.25">
      <c r="A53" s="257" t="s">
        <v>264</v>
      </c>
      <c r="B53" s="265">
        <v>1780</v>
      </c>
      <c r="C53" s="543">
        <v>12.093088576491724</v>
      </c>
      <c r="D53" s="544" t="s">
        <v>46</v>
      </c>
      <c r="E53" s="543">
        <v>2.6537817155563888</v>
      </c>
      <c r="F53" s="543">
        <v>0.91652873100416787</v>
      </c>
      <c r="G53" s="543">
        <v>4.4420948038419255</v>
      </c>
    </row>
    <row r="54" spans="1:7" ht="12.75" customHeight="1" x14ac:dyDescent="0.25">
      <c r="A54" s="257" t="s">
        <v>265</v>
      </c>
      <c r="B54" s="265">
        <v>1792</v>
      </c>
      <c r="C54" s="543">
        <v>11.475691855852972</v>
      </c>
      <c r="D54" s="544" t="s">
        <v>46</v>
      </c>
      <c r="E54" s="543">
        <v>3.4575292627301462</v>
      </c>
      <c r="F54" s="543">
        <v>0.78964347069174667</v>
      </c>
      <c r="G54" s="543">
        <v>5.3660619217213013</v>
      </c>
    </row>
    <row r="55" spans="1:7" ht="12.75" customHeight="1" x14ac:dyDescent="0.25">
      <c r="A55" s="257" t="s">
        <v>266</v>
      </c>
      <c r="B55" s="265">
        <v>1328</v>
      </c>
      <c r="C55" s="543">
        <v>10.617162746121842</v>
      </c>
      <c r="D55" s="544" t="s">
        <v>46</v>
      </c>
      <c r="E55" s="543">
        <v>5.0493285974197031</v>
      </c>
      <c r="F55" s="543">
        <v>0.90734624397943375</v>
      </c>
      <c r="G55" s="543">
        <v>9.409963840157797</v>
      </c>
    </row>
    <row r="56" spans="1:7" ht="12.75" customHeight="1" x14ac:dyDescent="0.25">
      <c r="A56" s="257" t="s">
        <v>267</v>
      </c>
      <c r="B56" s="265">
        <v>1182</v>
      </c>
      <c r="C56" s="543">
        <v>12.191470119496731</v>
      </c>
      <c r="D56" s="543">
        <v>7.8202277841934356</v>
      </c>
      <c r="E56" s="543">
        <v>7.8566448169454333</v>
      </c>
      <c r="F56" s="543">
        <v>2.1992352930009078</v>
      </c>
      <c r="G56" s="543">
        <v>12.482343834068651</v>
      </c>
    </row>
    <row r="57" spans="1:7" ht="12.75" customHeight="1" x14ac:dyDescent="0.25">
      <c r="A57" s="257" t="s">
        <v>268</v>
      </c>
      <c r="B57" s="265">
        <v>1603</v>
      </c>
      <c r="C57" s="543">
        <v>9.5296540819454325</v>
      </c>
      <c r="D57" s="543">
        <v>9.0978686368161963</v>
      </c>
      <c r="E57" s="543">
        <v>8.5139850370873162</v>
      </c>
      <c r="F57" s="543">
        <v>1.9857638809860709</v>
      </c>
      <c r="G57" s="543">
        <v>10.63809679806856</v>
      </c>
    </row>
    <row r="58" spans="1:7" ht="12.75" customHeight="1" x14ac:dyDescent="0.25">
      <c r="A58" s="257" t="s">
        <v>269</v>
      </c>
      <c r="B58" s="265">
        <v>1854</v>
      </c>
      <c r="C58" s="543">
        <v>7.6337160595090578</v>
      </c>
      <c r="D58" s="543">
        <v>8.1610961159203512</v>
      </c>
      <c r="E58" s="543">
        <v>7.1108228739567902</v>
      </c>
      <c r="F58" s="543">
        <v>2.3671561379950692</v>
      </c>
      <c r="G58" s="543">
        <v>9.0141701327313619</v>
      </c>
    </row>
    <row r="59" spans="1:7" ht="12.75" customHeight="1" x14ac:dyDescent="0.25">
      <c r="A59" s="257" t="s">
        <v>270</v>
      </c>
      <c r="B59" s="265">
        <v>1776</v>
      </c>
      <c r="C59" s="543">
        <v>5.7156909227842911</v>
      </c>
      <c r="D59" s="543">
        <v>7.2818426124660069</v>
      </c>
      <c r="E59" s="543">
        <v>6.2006182773897374</v>
      </c>
      <c r="F59" s="543">
        <v>1.5052093480683397</v>
      </c>
      <c r="G59" s="543">
        <v>8.9669072935626541</v>
      </c>
    </row>
    <row r="60" spans="1:7" ht="12.75" customHeight="1" x14ac:dyDescent="0.25">
      <c r="A60" s="257" t="s">
        <v>271</v>
      </c>
      <c r="B60" s="265">
        <v>1782</v>
      </c>
      <c r="C60" s="543">
        <v>5.7674147083846368</v>
      </c>
      <c r="D60" s="543">
        <v>5.6440175949245868</v>
      </c>
      <c r="E60" s="543">
        <v>4.9114342283094601</v>
      </c>
      <c r="F60" s="543">
        <v>1.4075925226305213</v>
      </c>
      <c r="G60" s="543">
        <v>8.1385936552566491</v>
      </c>
    </row>
    <row r="61" spans="1:7" ht="12.75" customHeight="1" x14ac:dyDescent="0.25">
      <c r="A61" s="257" t="s">
        <v>272</v>
      </c>
      <c r="B61" s="265">
        <v>1573</v>
      </c>
      <c r="C61" s="543">
        <v>5.700726914147964</v>
      </c>
      <c r="D61" s="543">
        <v>3.3847197241826428</v>
      </c>
      <c r="E61" s="543">
        <v>6.2723189244065374</v>
      </c>
      <c r="F61" s="543">
        <v>2.1113719193789113</v>
      </c>
      <c r="G61" s="543">
        <v>8.6283915108669778</v>
      </c>
    </row>
    <row r="62" spans="1:7" ht="12.75" customHeight="1" x14ac:dyDescent="0.25">
      <c r="A62" s="257" t="s">
        <v>273</v>
      </c>
      <c r="B62" s="265">
        <v>1564</v>
      </c>
      <c r="C62" s="543">
        <v>6.4297917057622085</v>
      </c>
      <c r="D62" s="543">
        <v>3.0482233700478676</v>
      </c>
      <c r="E62" s="543">
        <v>6.1443173496153198</v>
      </c>
      <c r="F62" s="543">
        <v>1.147813523964897</v>
      </c>
      <c r="G62" s="543">
        <v>10.083428845734192</v>
      </c>
    </row>
    <row r="63" spans="1:7" ht="12.75" customHeight="1" x14ac:dyDescent="0.25">
      <c r="A63" s="257" t="s">
        <v>274</v>
      </c>
      <c r="B63" s="265">
        <v>1693</v>
      </c>
      <c r="C63" s="543">
        <v>3.4212043859409409</v>
      </c>
      <c r="D63" s="543">
        <v>2.204653880296239</v>
      </c>
      <c r="E63" s="543">
        <v>5.7634442643072878</v>
      </c>
      <c r="F63" s="543">
        <v>2.0791585976776754</v>
      </c>
      <c r="G63" s="543">
        <v>9.8549911187962724</v>
      </c>
    </row>
    <row r="64" spans="1:7" ht="12.75" customHeight="1" x14ac:dyDescent="0.25">
      <c r="A64" s="510" t="s">
        <v>474</v>
      </c>
      <c r="B64" s="262">
        <v>1814</v>
      </c>
      <c r="C64" s="543">
        <v>2.8715399355876143</v>
      </c>
      <c r="D64" s="543">
        <v>2.4160502591819775</v>
      </c>
      <c r="E64" s="543">
        <v>4.5937979999999996</v>
      </c>
      <c r="F64" s="543">
        <v>0.74627477180830981</v>
      </c>
      <c r="G64" s="543">
        <v>8.7936192474139787</v>
      </c>
    </row>
    <row r="65" spans="1:7" ht="6" customHeight="1" x14ac:dyDescent="0.25">
      <c r="A65" s="514"/>
      <c r="B65" s="546"/>
      <c r="C65" s="517"/>
      <c r="D65" s="543"/>
      <c r="E65" s="543"/>
      <c r="F65" s="543"/>
      <c r="G65" s="543"/>
    </row>
    <row r="66" spans="1:7" ht="15" customHeight="1" x14ac:dyDescent="0.3">
      <c r="A66" s="1055" t="s">
        <v>95</v>
      </c>
      <c r="B66" s="1053"/>
      <c r="C66" s="1053"/>
      <c r="D66" s="1053"/>
      <c r="E66" s="1053"/>
      <c r="F66" s="1053"/>
      <c r="G66" s="1053"/>
    </row>
    <row r="67" spans="1:7" ht="12.75" customHeight="1" x14ac:dyDescent="0.25">
      <c r="A67" s="257" t="s">
        <v>263</v>
      </c>
      <c r="B67" s="265">
        <v>3317</v>
      </c>
      <c r="C67" s="543">
        <v>12.108668948194317</v>
      </c>
      <c r="D67" s="544" t="s">
        <v>46</v>
      </c>
      <c r="E67" s="543">
        <v>2.7677106486152763</v>
      </c>
      <c r="F67" s="543">
        <v>0.81454104901684676</v>
      </c>
      <c r="G67" s="543">
        <v>3.8425307732210054</v>
      </c>
    </row>
    <row r="68" spans="1:7" ht="12.75" customHeight="1" x14ac:dyDescent="0.25">
      <c r="A68" s="257" t="s">
        <v>264</v>
      </c>
      <c r="B68" s="265">
        <v>3313</v>
      </c>
      <c r="C68" s="543">
        <v>12.647522868173841</v>
      </c>
      <c r="D68" s="544" t="s">
        <v>46</v>
      </c>
      <c r="E68" s="543">
        <v>3.5047059937761409</v>
      </c>
      <c r="F68" s="543">
        <v>0.94058112036804198</v>
      </c>
      <c r="G68" s="543">
        <v>4.7396127928140626</v>
      </c>
    </row>
    <row r="69" spans="1:7" ht="12.75" customHeight="1" x14ac:dyDescent="0.25">
      <c r="A69" s="257" t="s">
        <v>265</v>
      </c>
      <c r="B69" s="265">
        <v>3174</v>
      </c>
      <c r="C69" s="543">
        <v>13.110190701840294</v>
      </c>
      <c r="D69" s="544" t="s">
        <v>46</v>
      </c>
      <c r="E69" s="543">
        <v>4.4186832936306271</v>
      </c>
      <c r="F69" s="543">
        <v>1.1431134104117344</v>
      </c>
      <c r="G69" s="543">
        <v>6.5536827038745482</v>
      </c>
    </row>
    <row r="70" spans="1:7" ht="12.75" customHeight="1" x14ac:dyDescent="0.25">
      <c r="A70" s="257" t="s">
        <v>266</v>
      </c>
      <c r="B70" s="265">
        <v>2129</v>
      </c>
      <c r="C70" s="543">
        <v>12.586754616003848</v>
      </c>
      <c r="D70" s="544" t="s">
        <v>46</v>
      </c>
      <c r="E70" s="543">
        <v>5.5041939219531679</v>
      </c>
      <c r="F70" s="543">
        <v>1.2270840260711333</v>
      </c>
      <c r="G70" s="543">
        <v>9.4315855453653263</v>
      </c>
    </row>
    <row r="71" spans="1:7" ht="12.75" customHeight="1" x14ac:dyDescent="0.25">
      <c r="A71" s="257" t="s">
        <v>267</v>
      </c>
      <c r="B71" s="265">
        <v>2146</v>
      </c>
      <c r="C71" s="543">
        <v>9.1673656606745944</v>
      </c>
      <c r="D71" s="543">
        <v>5.9148358395440015</v>
      </c>
      <c r="E71" s="543">
        <v>6.401219174847621</v>
      </c>
      <c r="F71" s="543">
        <v>1.5628380082773217</v>
      </c>
      <c r="G71" s="543">
        <v>11.953580549105117</v>
      </c>
    </row>
    <row r="72" spans="1:7" ht="12.75" customHeight="1" x14ac:dyDescent="0.25">
      <c r="A72" s="257" t="s">
        <v>268</v>
      </c>
      <c r="B72" s="265">
        <v>1832</v>
      </c>
      <c r="C72" s="543">
        <v>10.30020333824757</v>
      </c>
      <c r="D72" s="543">
        <v>7.7272474616410793</v>
      </c>
      <c r="E72" s="543">
        <v>7.2289543514258092</v>
      </c>
      <c r="F72" s="543">
        <v>2.0480689016242661</v>
      </c>
      <c r="G72" s="543">
        <v>11.429149295439299</v>
      </c>
    </row>
    <row r="73" spans="1:7" ht="12.75" customHeight="1" x14ac:dyDescent="0.25">
      <c r="A73" s="257" t="s">
        <v>269</v>
      </c>
      <c r="B73" s="265">
        <v>1812</v>
      </c>
      <c r="C73" s="543">
        <v>8.434842141348085</v>
      </c>
      <c r="D73" s="543">
        <v>8.6473722355088647</v>
      </c>
      <c r="E73" s="543">
        <v>5.8549635998538276</v>
      </c>
      <c r="F73" s="543">
        <v>1.3866876343616501</v>
      </c>
      <c r="G73" s="543">
        <v>8.5074860659767531</v>
      </c>
    </row>
    <row r="74" spans="1:7" ht="12.75" customHeight="1" x14ac:dyDescent="0.25">
      <c r="A74" s="257" t="s">
        <v>270</v>
      </c>
      <c r="B74" s="265">
        <v>1806</v>
      </c>
      <c r="C74" s="543">
        <v>7.4151036042623044</v>
      </c>
      <c r="D74" s="543">
        <v>7.4397657010197422</v>
      </c>
      <c r="E74" s="543">
        <v>7.0081233021802216</v>
      </c>
      <c r="F74" s="543">
        <v>1.7306023886205433</v>
      </c>
      <c r="G74" s="543">
        <v>8.6173886176542105</v>
      </c>
    </row>
    <row r="75" spans="1:7" ht="12.75" customHeight="1" x14ac:dyDescent="0.25">
      <c r="A75" s="257" t="s">
        <v>271</v>
      </c>
      <c r="B75" s="265">
        <v>1788</v>
      </c>
      <c r="C75" s="543">
        <v>6.2612960222412539</v>
      </c>
      <c r="D75" s="543">
        <v>6.9041992959113676</v>
      </c>
      <c r="E75" s="543">
        <v>5.9571182363523176</v>
      </c>
      <c r="F75" s="543">
        <v>1.259306700116209</v>
      </c>
      <c r="G75" s="543">
        <v>8.72108323691854</v>
      </c>
    </row>
    <row r="76" spans="1:7" ht="12.75" customHeight="1" x14ac:dyDescent="0.25">
      <c r="A76" s="257" t="s">
        <v>272</v>
      </c>
      <c r="B76" s="265">
        <v>2298</v>
      </c>
      <c r="C76" s="543">
        <v>6.5948651749956273</v>
      </c>
      <c r="D76" s="543">
        <v>3.3753431471175084</v>
      </c>
      <c r="E76" s="543">
        <v>4.8063370937060768</v>
      </c>
      <c r="F76" s="543">
        <v>1.1366785772726822</v>
      </c>
      <c r="G76" s="543">
        <v>8.5459026577819692</v>
      </c>
    </row>
    <row r="77" spans="1:7" ht="12.75" customHeight="1" x14ac:dyDescent="0.25">
      <c r="A77" s="257" t="s">
        <v>273</v>
      </c>
      <c r="B77" s="265">
        <v>1485</v>
      </c>
      <c r="C77" s="543">
        <v>5.7724779019225947</v>
      </c>
      <c r="D77" s="543">
        <v>3.1975627041719918</v>
      </c>
      <c r="E77" s="543">
        <v>6.9699548747422746</v>
      </c>
      <c r="F77" s="543">
        <v>1.9792107875817957</v>
      </c>
      <c r="G77" s="543">
        <v>9.0099265219727478</v>
      </c>
    </row>
    <row r="78" spans="1:7" ht="12.75" customHeight="1" x14ac:dyDescent="0.25">
      <c r="A78" s="257" t="s">
        <v>274</v>
      </c>
      <c r="B78" s="265">
        <v>1759</v>
      </c>
      <c r="C78" s="543">
        <v>3.9349727525313365</v>
      </c>
      <c r="D78" s="543">
        <v>3.8036524453564056</v>
      </c>
      <c r="E78" s="543">
        <v>5.9831636788074318</v>
      </c>
      <c r="F78" s="543">
        <v>2.349363655124828</v>
      </c>
      <c r="G78" s="543">
        <v>10.97060853427454</v>
      </c>
    </row>
    <row r="79" spans="1:7" ht="12.75" customHeight="1" x14ac:dyDescent="0.25">
      <c r="A79" s="510" t="s">
        <v>474</v>
      </c>
      <c r="B79" s="262">
        <v>1530</v>
      </c>
      <c r="C79" s="543">
        <v>2.9559115956004232</v>
      </c>
      <c r="D79" s="543">
        <v>3.171786102697236</v>
      </c>
      <c r="E79" s="543">
        <v>5.4481080000000004</v>
      </c>
      <c r="F79" s="543">
        <v>1.2028929076153276</v>
      </c>
      <c r="G79" s="543">
        <v>9.521144816699838</v>
      </c>
    </row>
    <row r="80" spans="1:7" ht="6" customHeight="1" x14ac:dyDescent="0.25">
      <c r="A80" s="514"/>
      <c r="B80" s="545"/>
      <c r="C80" s="517"/>
      <c r="D80" s="543"/>
      <c r="E80" s="543"/>
      <c r="F80" s="543"/>
      <c r="G80" s="543"/>
    </row>
    <row r="81" spans="1:7" ht="15" customHeight="1" x14ac:dyDescent="0.3">
      <c r="A81" s="1055" t="s">
        <v>94</v>
      </c>
      <c r="B81" s="1053"/>
      <c r="C81" s="1053"/>
      <c r="D81" s="1053"/>
      <c r="E81" s="1053"/>
      <c r="F81" s="1053"/>
      <c r="G81" s="1053"/>
    </row>
    <row r="82" spans="1:7" ht="12.75" customHeight="1" x14ac:dyDescent="0.25">
      <c r="A82" s="257" t="s">
        <v>263</v>
      </c>
      <c r="B82" s="265">
        <v>1259</v>
      </c>
      <c r="C82" s="543">
        <v>8.1486185128118294</v>
      </c>
      <c r="D82" s="544" t="s">
        <v>46</v>
      </c>
      <c r="E82" s="543">
        <v>2.2064897412441966</v>
      </c>
      <c r="F82" s="543">
        <v>0.56777948001040568</v>
      </c>
      <c r="G82" s="543">
        <v>2.7150778265871165</v>
      </c>
    </row>
    <row r="83" spans="1:7" ht="12.75" customHeight="1" x14ac:dyDescent="0.25">
      <c r="A83" s="257" t="s">
        <v>264</v>
      </c>
      <c r="B83" s="265">
        <v>1249</v>
      </c>
      <c r="C83" s="543">
        <v>10.603975483150908</v>
      </c>
      <c r="D83" s="544" t="s">
        <v>46</v>
      </c>
      <c r="E83" s="543">
        <v>1.3427686894622481</v>
      </c>
      <c r="F83" s="543">
        <v>0.322163482822096</v>
      </c>
      <c r="G83" s="543">
        <v>2.310253912167779</v>
      </c>
    </row>
    <row r="84" spans="1:7" ht="12.75" customHeight="1" x14ac:dyDescent="0.25">
      <c r="A84" s="257" t="s">
        <v>265</v>
      </c>
      <c r="B84" s="265">
        <v>1356</v>
      </c>
      <c r="C84" s="543">
        <v>9.0316530143483593</v>
      </c>
      <c r="D84" s="544" t="s">
        <v>46</v>
      </c>
      <c r="E84" s="543">
        <v>2.2841939298224583</v>
      </c>
      <c r="F84" s="543">
        <v>0.44482311619468679</v>
      </c>
      <c r="G84" s="543">
        <v>3.8184246274139078</v>
      </c>
    </row>
    <row r="85" spans="1:7" ht="12.75" customHeight="1" x14ac:dyDescent="0.25">
      <c r="A85" s="257" t="s">
        <v>266</v>
      </c>
      <c r="B85" s="265">
        <v>2411</v>
      </c>
      <c r="C85" s="543">
        <v>8.4455445367923065</v>
      </c>
      <c r="D85" s="544" t="s">
        <v>46</v>
      </c>
      <c r="E85" s="543">
        <v>3.87681087536264</v>
      </c>
      <c r="F85" s="543">
        <v>0.91787275370945831</v>
      </c>
      <c r="G85" s="543">
        <v>9.2774369300501078</v>
      </c>
    </row>
    <row r="86" spans="1:7" ht="12.75" customHeight="1" x14ac:dyDescent="0.25">
      <c r="A86" s="257" t="s">
        <v>267</v>
      </c>
      <c r="B86" s="265">
        <v>2288</v>
      </c>
      <c r="C86" s="543">
        <v>7.5146536985999877</v>
      </c>
      <c r="D86" s="543">
        <v>8.0715348779234564</v>
      </c>
      <c r="E86" s="543">
        <v>3.4270695912234492</v>
      </c>
      <c r="F86" s="543">
        <v>0.60270298014536394</v>
      </c>
      <c r="G86" s="543">
        <v>9.3249489682429907</v>
      </c>
    </row>
    <row r="87" spans="1:7" ht="12.75" customHeight="1" x14ac:dyDescent="0.25">
      <c r="A87" s="257" t="s">
        <v>268</v>
      </c>
      <c r="B87" s="265">
        <v>1829</v>
      </c>
      <c r="C87" s="543">
        <v>8.9680838007158528</v>
      </c>
      <c r="D87" s="543">
        <v>9.8918322002870305</v>
      </c>
      <c r="E87" s="543">
        <v>6.4229043408302822</v>
      </c>
      <c r="F87" s="543">
        <v>1.8614560280872474</v>
      </c>
      <c r="G87" s="543">
        <v>9.5967602184548291</v>
      </c>
    </row>
    <row r="88" spans="1:7" ht="12.75" customHeight="1" x14ac:dyDescent="0.25">
      <c r="A88" s="257" t="s">
        <v>269</v>
      </c>
      <c r="B88" s="265">
        <v>1501</v>
      </c>
      <c r="C88" s="543">
        <v>6.5653892315544082</v>
      </c>
      <c r="D88" s="543">
        <v>9.385706448013087</v>
      </c>
      <c r="E88" s="543">
        <v>5.1571298086791488</v>
      </c>
      <c r="F88" s="543">
        <v>1.5837964371983335</v>
      </c>
      <c r="G88" s="543">
        <v>7.6860709080379914</v>
      </c>
    </row>
    <row r="89" spans="1:7" ht="12.75" customHeight="1" x14ac:dyDescent="0.25">
      <c r="A89" s="257" t="s">
        <v>270</v>
      </c>
      <c r="B89" s="265">
        <v>1608</v>
      </c>
      <c r="C89" s="543">
        <v>4.1989371864197462</v>
      </c>
      <c r="D89" s="543">
        <v>9.4392271748387433</v>
      </c>
      <c r="E89" s="543">
        <v>5.7824076737128882</v>
      </c>
      <c r="F89" s="543">
        <v>2.0567449816309931</v>
      </c>
      <c r="G89" s="543">
        <v>8.2139617671821039</v>
      </c>
    </row>
    <row r="90" spans="1:7" ht="12.75" customHeight="1" x14ac:dyDescent="0.25">
      <c r="A90" s="257" t="s">
        <v>271</v>
      </c>
      <c r="B90" s="265">
        <v>1631</v>
      </c>
      <c r="C90" s="543">
        <v>4.0846339816264585</v>
      </c>
      <c r="D90" s="543">
        <v>8.239591415202586</v>
      </c>
      <c r="E90" s="543">
        <v>5.2271279242905342</v>
      </c>
      <c r="F90" s="543">
        <v>1.2807590683866166</v>
      </c>
      <c r="G90" s="543">
        <v>7.8680221710782563</v>
      </c>
    </row>
    <row r="91" spans="1:7" ht="12.75" customHeight="1" x14ac:dyDescent="0.25">
      <c r="A91" s="257" t="s">
        <v>272</v>
      </c>
      <c r="B91" s="265">
        <v>1161</v>
      </c>
      <c r="C91" s="543">
        <v>7.198003125473412</v>
      </c>
      <c r="D91" s="543">
        <v>6.7197466638364389</v>
      </c>
      <c r="E91" s="543">
        <v>7.4357436619451196</v>
      </c>
      <c r="F91" s="543">
        <v>2.5845005248153261</v>
      </c>
      <c r="G91" s="543">
        <v>10.050297407035051</v>
      </c>
    </row>
    <row r="92" spans="1:7" ht="12.75" customHeight="1" x14ac:dyDescent="0.25">
      <c r="A92" s="257" t="s">
        <v>273</v>
      </c>
      <c r="B92" s="265">
        <v>1325</v>
      </c>
      <c r="C92" s="543">
        <v>6.1324508383039937</v>
      </c>
      <c r="D92" s="543">
        <v>5.8175527046606641</v>
      </c>
      <c r="E92" s="543">
        <v>7.5269449233525965</v>
      </c>
      <c r="F92" s="543">
        <v>2.4214505426967237</v>
      </c>
      <c r="G92" s="543">
        <v>10.271544393274722</v>
      </c>
    </row>
    <row r="93" spans="1:7" ht="12.75" customHeight="1" x14ac:dyDescent="0.25">
      <c r="A93" s="257" t="s">
        <v>274</v>
      </c>
      <c r="B93" s="265">
        <v>1563</v>
      </c>
      <c r="C93" s="543">
        <v>3.279246203255469</v>
      </c>
      <c r="D93" s="543">
        <v>3.5542925398341905</v>
      </c>
      <c r="E93" s="543">
        <v>3.9142105553399231</v>
      </c>
      <c r="F93" s="543">
        <v>1.1717605518028873</v>
      </c>
      <c r="G93" s="543">
        <v>8.6599145587116073</v>
      </c>
    </row>
    <row r="94" spans="1:7" ht="12.75" customHeight="1" x14ac:dyDescent="0.25">
      <c r="A94" s="547" t="s">
        <v>474</v>
      </c>
      <c r="B94" s="548">
        <v>1691</v>
      </c>
      <c r="C94" s="549">
        <v>3.24876433218685</v>
      </c>
      <c r="D94" s="549">
        <v>4.9308524312971826</v>
      </c>
      <c r="E94" s="549">
        <v>5.0707100000000001</v>
      </c>
      <c r="F94" s="549">
        <v>1.6347270382453343</v>
      </c>
      <c r="G94" s="549">
        <v>11.176114454593835</v>
      </c>
    </row>
    <row r="95" spans="1:7" s="510" customFormat="1" ht="6" customHeight="1" x14ac:dyDescent="0.25"/>
    <row r="96" spans="1:7" s="510" customFormat="1" ht="54.9" customHeight="1" x14ac:dyDescent="0.3">
      <c r="A96" s="1054" t="s">
        <v>475</v>
      </c>
      <c r="B96" s="1053"/>
      <c r="C96" s="1053"/>
      <c r="D96" s="1053"/>
      <c r="E96" s="1053"/>
      <c r="F96" s="1053"/>
      <c r="G96" s="1053"/>
    </row>
    <row r="97" spans="1:11" s="527" customFormat="1" ht="6" customHeight="1" x14ac:dyDescent="0.3">
      <c r="A97" s="524" t="s">
        <v>76</v>
      </c>
      <c r="B97" s="525"/>
      <c r="C97" s="525"/>
      <c r="D97" s="525"/>
      <c r="E97" s="525"/>
      <c r="F97" s="525"/>
      <c r="G97" s="525"/>
      <c r="H97" s="525"/>
      <c r="I97" s="525"/>
      <c r="J97" s="525"/>
      <c r="K97" s="526"/>
    </row>
    <row r="98" spans="1:11" s="527" customFormat="1" ht="15" customHeight="1" x14ac:dyDescent="0.3">
      <c r="A98" s="1054" t="s">
        <v>477</v>
      </c>
      <c r="B98" s="1053"/>
      <c r="C98" s="1053"/>
      <c r="D98" s="1053"/>
      <c r="E98" s="1053"/>
      <c r="F98" s="1053"/>
      <c r="G98" s="1053"/>
      <c r="H98" s="539"/>
      <c r="I98" s="539"/>
      <c r="J98" s="539"/>
      <c r="K98" s="539"/>
    </row>
    <row r="99" spans="1:11" x14ac:dyDescent="0.25">
      <c r="A99" s="550"/>
    </row>
    <row r="100" spans="1:11" x14ac:dyDescent="0.25">
      <c r="A100" s="550"/>
    </row>
    <row r="101" spans="1:11" x14ac:dyDescent="0.25">
      <c r="A101" s="550"/>
    </row>
    <row r="102" spans="1:11" x14ac:dyDescent="0.25">
      <c r="A102" s="550"/>
    </row>
    <row r="103" spans="1:11" x14ac:dyDescent="0.25">
      <c r="A103" s="550"/>
    </row>
  </sheetData>
  <mergeCells count="11">
    <mergeCell ref="A66:G66"/>
    <mergeCell ref="A81:G81"/>
    <mergeCell ref="A96:G96"/>
    <mergeCell ref="A98:G98"/>
    <mergeCell ref="K1:N1"/>
    <mergeCell ref="A2:G2"/>
    <mergeCell ref="A6:G6"/>
    <mergeCell ref="A21:G21"/>
    <mergeCell ref="A36:G36"/>
    <mergeCell ref="A51:G51"/>
    <mergeCell ref="A3:G3"/>
  </mergeCells>
  <hyperlinks>
    <hyperlink ref="K1:M1" location="Tabellförteckning!A1" display="Tabellförteckning!A1"/>
  </hyperlinks>
  <pageMargins left="0.70866141732283472" right="0.70866141732283472" top="0.74803149606299213" bottom="0.74803149606299213" header="0.31496062992125984" footer="0.31496062992125984"/>
  <pageSetup paperSize="9" scale="57"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M57"/>
  <sheetViews>
    <sheetView zoomScaleNormal="100" workbookViewId="0">
      <pane ySplit="4" topLeftCell="A5" activePane="bottomLeft" state="frozen"/>
      <selection sqref="A1:J92"/>
      <selection pane="bottomLeft" activeCell="Q15" sqref="Q15"/>
    </sheetView>
  </sheetViews>
  <sheetFormatPr defaultColWidth="9.109375" defaultRowHeight="13.2" x14ac:dyDescent="0.25"/>
  <cols>
    <col min="1" max="1" width="12.6640625" style="510" customWidth="1"/>
    <col min="2" max="7" width="10.6640625" style="510" customWidth="1"/>
    <col min="8" max="25" width="8.6640625" style="539" customWidth="1"/>
    <col min="26" max="16384" width="9.109375" style="539"/>
  </cols>
  <sheetData>
    <row r="1" spans="1:13" s="498" customFormat="1" ht="30" customHeight="1" x14ac:dyDescent="0.3">
      <c r="A1" s="496"/>
      <c r="B1" s="497"/>
      <c r="C1" s="497"/>
      <c r="D1" s="497"/>
      <c r="E1" s="497"/>
      <c r="F1" s="497"/>
      <c r="G1" s="497"/>
      <c r="H1" s="497"/>
      <c r="I1" s="497"/>
      <c r="J1" s="1046" t="s">
        <v>471</v>
      </c>
      <c r="K1" s="974"/>
      <c r="L1" s="974"/>
      <c r="M1" s="1047"/>
    </row>
    <row r="2" spans="1:13" s="499" customFormat="1" ht="6" customHeight="1" x14ac:dyDescent="0.25">
      <c r="A2" s="1056"/>
      <c r="B2" s="1056"/>
      <c r="C2" s="1056"/>
      <c r="D2" s="1056"/>
      <c r="E2" s="1056"/>
      <c r="F2" s="1056"/>
      <c r="G2" s="1056"/>
    </row>
    <row r="3" spans="1:13" s="712" customFormat="1" ht="30" customHeight="1" x14ac:dyDescent="0.25">
      <c r="A3" s="1056" t="s">
        <v>695</v>
      </c>
      <c r="B3" s="1056"/>
      <c r="C3" s="1056"/>
      <c r="D3" s="1056"/>
      <c r="E3" s="1056"/>
      <c r="F3" s="1056"/>
      <c r="G3" s="1056"/>
    </row>
    <row r="4" spans="1:13" ht="54.9" customHeight="1" x14ac:dyDescent="0.25">
      <c r="B4" s="502" t="s">
        <v>259</v>
      </c>
      <c r="C4" s="502" t="s">
        <v>220</v>
      </c>
      <c r="D4" s="502" t="s">
        <v>221</v>
      </c>
      <c r="E4" s="538" t="s">
        <v>458</v>
      </c>
      <c r="F4" s="502" t="s">
        <v>478</v>
      </c>
      <c r="G4" s="502" t="s">
        <v>479</v>
      </c>
    </row>
    <row r="5" spans="1:13" ht="6" customHeight="1" x14ac:dyDescent="0.25">
      <c r="A5" s="529" t="s">
        <v>76</v>
      </c>
      <c r="B5" s="530"/>
      <c r="C5" s="551"/>
      <c r="D5" s="551"/>
      <c r="E5" s="551"/>
      <c r="F5" s="551"/>
      <c r="G5" s="551"/>
    </row>
    <row r="6" spans="1:13" ht="15" customHeight="1" x14ac:dyDescent="0.3">
      <c r="A6" s="1055" t="s">
        <v>75</v>
      </c>
      <c r="B6" s="1053"/>
      <c r="C6" s="1053"/>
      <c r="D6" s="1053"/>
      <c r="E6" s="1053"/>
      <c r="F6" s="1053"/>
    </row>
    <row r="7" spans="1:13" ht="12.75" customHeight="1" x14ac:dyDescent="0.25">
      <c r="A7" s="507" t="s">
        <v>270</v>
      </c>
      <c r="B7" s="263">
        <v>1762</v>
      </c>
      <c r="C7" s="552">
        <v>9.8959354707290483</v>
      </c>
      <c r="D7" s="552">
        <v>10.475176929816861</v>
      </c>
      <c r="E7" s="552">
        <v>20.592891476423876</v>
      </c>
      <c r="F7" s="552">
        <v>5.8803506581995162</v>
      </c>
      <c r="G7" s="552">
        <v>21.477321093051323</v>
      </c>
    </row>
    <row r="8" spans="1:13" ht="12.75" customHeight="1" x14ac:dyDescent="0.25">
      <c r="A8" s="507" t="s">
        <v>271</v>
      </c>
      <c r="B8" s="263">
        <v>1218</v>
      </c>
      <c r="C8" s="552">
        <v>8.4509874536989589</v>
      </c>
      <c r="D8" s="552">
        <v>9.5977957995041745</v>
      </c>
      <c r="E8" s="552">
        <v>18.899293216326342</v>
      </c>
      <c r="F8" s="552">
        <v>3.8507002118910902</v>
      </c>
      <c r="G8" s="552">
        <v>19.979749357420342</v>
      </c>
    </row>
    <row r="9" spans="1:13" ht="12.75" customHeight="1" x14ac:dyDescent="0.25">
      <c r="A9" s="507" t="s">
        <v>272</v>
      </c>
      <c r="B9" s="263">
        <v>1491</v>
      </c>
      <c r="C9" s="552">
        <v>13.143640952761057</v>
      </c>
      <c r="D9" s="552">
        <v>7.4795468323099401</v>
      </c>
      <c r="E9" s="552">
        <v>23.926004963194643</v>
      </c>
      <c r="F9" s="552">
        <v>5.3187443062852493</v>
      </c>
      <c r="G9" s="552">
        <v>22.621314214776568</v>
      </c>
    </row>
    <row r="10" spans="1:13" ht="12.75" customHeight="1" x14ac:dyDescent="0.25">
      <c r="A10" s="507" t="s">
        <v>273</v>
      </c>
      <c r="B10" s="263">
        <v>1629</v>
      </c>
      <c r="C10" s="552">
        <v>12.284016803607845</v>
      </c>
      <c r="D10" s="552">
        <v>5.4262489218889565</v>
      </c>
      <c r="E10" s="552">
        <v>24.150126215811284</v>
      </c>
      <c r="F10" s="552">
        <v>5.7903067268746415</v>
      </c>
      <c r="G10" s="552">
        <v>23.517613301309275</v>
      </c>
    </row>
    <row r="11" spans="1:13" ht="12.75" customHeight="1" x14ac:dyDescent="0.25">
      <c r="A11" s="507" t="s">
        <v>274</v>
      </c>
      <c r="B11" s="263">
        <v>1673</v>
      </c>
      <c r="C11" s="553">
        <v>10.312199718472691</v>
      </c>
      <c r="D11" s="552">
        <v>4.6069524269505173</v>
      </c>
      <c r="E11" s="552">
        <v>21.230327472861454</v>
      </c>
      <c r="F11" s="552">
        <v>4.8928363074494081</v>
      </c>
      <c r="G11" s="552">
        <v>23.130731063468513</v>
      </c>
    </row>
    <row r="12" spans="1:13" ht="12.75" customHeight="1" x14ac:dyDescent="0.25">
      <c r="A12" s="510" t="s">
        <v>474</v>
      </c>
      <c r="B12" s="263">
        <v>1277</v>
      </c>
      <c r="C12" s="553">
        <v>9.3605831360671878</v>
      </c>
      <c r="D12" s="553">
        <v>5.5</v>
      </c>
      <c r="E12" s="553">
        <v>23.189039999999999</v>
      </c>
      <c r="F12" s="553">
        <v>5.7918273648426526</v>
      </c>
      <c r="G12" s="553">
        <v>24.930891383753188</v>
      </c>
    </row>
    <row r="13" spans="1:13" ht="6" customHeight="1" x14ac:dyDescent="0.25">
      <c r="A13" s="514"/>
      <c r="B13" s="514"/>
      <c r="D13" s="554"/>
      <c r="E13" s="554"/>
      <c r="F13" s="554"/>
      <c r="G13" s="554"/>
    </row>
    <row r="14" spans="1:13" ht="15" customHeight="1" x14ac:dyDescent="0.3">
      <c r="A14" s="1055" t="s">
        <v>91</v>
      </c>
      <c r="B14" s="1053"/>
      <c r="C14" s="1053"/>
      <c r="D14" s="1053"/>
      <c r="E14" s="1053"/>
      <c r="F14" s="1053"/>
    </row>
    <row r="15" spans="1:13" ht="12.75" customHeight="1" x14ac:dyDescent="0.25">
      <c r="A15" s="507" t="s">
        <v>270</v>
      </c>
      <c r="B15" s="263">
        <v>1536</v>
      </c>
      <c r="C15" s="552">
        <v>8.5141747427874748</v>
      </c>
      <c r="D15" s="552">
        <v>11.910365918108111</v>
      </c>
      <c r="E15" s="552">
        <v>13.863771942349373</v>
      </c>
      <c r="F15" s="552">
        <v>2.4554463291774891</v>
      </c>
      <c r="G15" s="552">
        <v>15.379740509799786</v>
      </c>
    </row>
    <row r="16" spans="1:13" ht="12.75" customHeight="1" x14ac:dyDescent="0.25">
      <c r="A16" s="507" t="s">
        <v>271</v>
      </c>
      <c r="B16" s="263">
        <v>1374</v>
      </c>
      <c r="C16" s="552">
        <v>9.8891329284120957</v>
      </c>
      <c r="D16" s="552">
        <v>10.674311408751612</v>
      </c>
      <c r="E16" s="552">
        <v>15.99221091606876</v>
      </c>
      <c r="F16" s="552">
        <v>3.4386079517206141</v>
      </c>
      <c r="G16" s="552">
        <v>17.226578078774345</v>
      </c>
    </row>
    <row r="17" spans="1:7" ht="12.75" customHeight="1" x14ac:dyDescent="0.25">
      <c r="A17" s="507" t="s">
        <v>272</v>
      </c>
      <c r="B17" s="263">
        <v>1343</v>
      </c>
      <c r="C17" s="552">
        <v>10.004866457478778</v>
      </c>
      <c r="D17" s="552">
        <v>7.0614694862131842</v>
      </c>
      <c r="E17" s="552">
        <v>14.800347080652521</v>
      </c>
      <c r="F17" s="552">
        <v>3.0724593828412723</v>
      </c>
      <c r="G17" s="552">
        <v>16.35447905068806</v>
      </c>
    </row>
    <row r="18" spans="1:7" ht="12.75" customHeight="1" x14ac:dyDescent="0.25">
      <c r="A18" s="507" t="s">
        <v>273</v>
      </c>
      <c r="B18" s="263">
        <v>1449</v>
      </c>
      <c r="C18" s="552">
        <v>10.897531291340808</v>
      </c>
      <c r="D18" s="552">
        <v>7.6461496266591977</v>
      </c>
      <c r="E18" s="552">
        <v>16.222272362834531</v>
      </c>
      <c r="F18" s="552">
        <v>3.0388652137788572</v>
      </c>
      <c r="G18" s="552">
        <v>16.323473286107102</v>
      </c>
    </row>
    <row r="19" spans="1:7" ht="12.75" customHeight="1" x14ac:dyDescent="0.25">
      <c r="A19" s="507" t="s">
        <v>274</v>
      </c>
      <c r="B19" s="263">
        <v>1328</v>
      </c>
      <c r="C19" s="553">
        <v>8.6557156139318732</v>
      </c>
      <c r="D19" s="552">
        <v>7.3082790330406402</v>
      </c>
      <c r="E19" s="552">
        <v>17.468821655354141</v>
      </c>
      <c r="F19" s="552">
        <v>3.7926310633935314</v>
      </c>
      <c r="G19" s="552">
        <v>20.756423349232115</v>
      </c>
    </row>
    <row r="20" spans="1:7" ht="12.75" customHeight="1" x14ac:dyDescent="0.25">
      <c r="A20" s="510" t="s">
        <v>474</v>
      </c>
      <c r="B20" s="263">
        <v>1546</v>
      </c>
      <c r="C20" s="553">
        <v>4.7</v>
      </c>
      <c r="D20" s="553">
        <v>6.1259825102494521</v>
      </c>
      <c r="E20" s="553">
        <v>15.014532000000001</v>
      </c>
      <c r="F20" s="553">
        <v>3.0757485083645788</v>
      </c>
      <c r="G20" s="553">
        <v>17.972708942853583</v>
      </c>
    </row>
    <row r="21" spans="1:7" ht="6" customHeight="1" x14ac:dyDescent="0.25">
      <c r="A21" s="536"/>
      <c r="B21" s="536"/>
      <c r="C21" s="517"/>
      <c r="D21" s="554"/>
      <c r="E21" s="554"/>
      <c r="F21" s="554"/>
      <c r="G21" s="554"/>
    </row>
    <row r="22" spans="1:7" ht="15" customHeight="1" x14ac:dyDescent="0.3">
      <c r="A22" s="1055" t="s">
        <v>92</v>
      </c>
      <c r="B22" s="1053"/>
      <c r="C22" s="1053"/>
      <c r="D22" s="1053"/>
      <c r="E22" s="1053"/>
      <c r="F22" s="1053"/>
    </row>
    <row r="23" spans="1:7" ht="12.75" customHeight="1" x14ac:dyDescent="0.25">
      <c r="A23" s="507" t="s">
        <v>270</v>
      </c>
      <c r="B23" s="263">
        <v>1398</v>
      </c>
      <c r="C23" s="552">
        <v>12.291273125047685</v>
      </c>
      <c r="D23" s="552">
        <v>7.6253126039159831</v>
      </c>
      <c r="E23" s="552">
        <v>16.351135927494827</v>
      </c>
      <c r="F23" s="552">
        <v>3.517188</v>
      </c>
      <c r="G23" s="552">
        <v>19.165357299051024</v>
      </c>
    </row>
    <row r="24" spans="1:7" ht="12.75" customHeight="1" x14ac:dyDescent="0.25">
      <c r="A24" s="507" t="s">
        <v>271</v>
      </c>
      <c r="B24" s="263">
        <v>1381</v>
      </c>
      <c r="C24" s="552">
        <v>12.665765589624872</v>
      </c>
      <c r="D24" s="552">
        <v>10.452911456287282</v>
      </c>
      <c r="E24" s="552">
        <v>19.113888264405567</v>
      </c>
      <c r="F24" s="552">
        <v>4.4975870000000002</v>
      </c>
      <c r="G24" s="552">
        <v>19.528001730285872</v>
      </c>
    </row>
    <row r="25" spans="1:7" ht="12.75" customHeight="1" x14ac:dyDescent="0.25">
      <c r="A25" s="507" t="s">
        <v>272</v>
      </c>
      <c r="B25" s="263">
        <v>1072</v>
      </c>
      <c r="C25" s="552">
        <v>14.027425019150277</v>
      </c>
      <c r="D25" s="552">
        <v>5.9667906761950622</v>
      </c>
      <c r="E25" s="552">
        <v>17.766522155946575</v>
      </c>
      <c r="F25" s="552">
        <v>2.6237110000000001</v>
      </c>
      <c r="G25" s="552">
        <v>18.484993558258761</v>
      </c>
    </row>
    <row r="26" spans="1:7" ht="12.75" customHeight="1" x14ac:dyDescent="0.25">
      <c r="A26" s="507" t="s">
        <v>273</v>
      </c>
      <c r="B26" s="263">
        <v>1075</v>
      </c>
      <c r="C26" s="552">
        <v>13.11980803605684</v>
      </c>
      <c r="D26" s="552">
        <v>6.8729840365513288</v>
      </c>
      <c r="E26" s="552">
        <v>23.565120266361888</v>
      </c>
      <c r="F26" s="552">
        <v>5.4995810000000001</v>
      </c>
      <c r="G26" s="552">
        <v>22.392102550093618</v>
      </c>
    </row>
    <row r="27" spans="1:7" ht="12.75" customHeight="1" x14ac:dyDescent="0.25">
      <c r="A27" s="507" t="s">
        <v>274</v>
      </c>
      <c r="B27" s="263">
        <v>1191</v>
      </c>
      <c r="C27" s="553">
        <v>13.05424075447403</v>
      </c>
      <c r="D27" s="552">
        <v>4.8085909247314333</v>
      </c>
      <c r="E27" s="552">
        <v>20.229935861179936</v>
      </c>
      <c r="F27" s="552">
        <v>5.6896145472795636</v>
      </c>
      <c r="G27" s="552">
        <v>22.706199102686998</v>
      </c>
    </row>
    <row r="28" spans="1:7" ht="12.75" customHeight="1" x14ac:dyDescent="0.25">
      <c r="A28" s="510" t="s">
        <v>474</v>
      </c>
      <c r="B28" s="263">
        <v>1243</v>
      </c>
      <c r="C28" s="553">
        <v>10.652709265716808</v>
      </c>
      <c r="D28" s="553">
        <v>5.1660845838625615</v>
      </c>
      <c r="E28" s="553">
        <v>19.432015</v>
      </c>
      <c r="F28" s="553">
        <v>4.6184953884249378</v>
      </c>
      <c r="G28" s="553">
        <v>19.987382618598456</v>
      </c>
    </row>
    <row r="29" spans="1:7" ht="6" customHeight="1" x14ac:dyDescent="0.25">
      <c r="A29" s="536"/>
      <c r="B29" s="536"/>
      <c r="C29" s="517"/>
      <c r="D29" s="554"/>
      <c r="E29" s="554"/>
      <c r="F29" s="554"/>
      <c r="G29" s="554"/>
    </row>
    <row r="30" spans="1:7" ht="15" customHeight="1" x14ac:dyDescent="0.3">
      <c r="A30" s="1055" t="s">
        <v>93</v>
      </c>
      <c r="B30" s="1053"/>
      <c r="C30" s="1053"/>
      <c r="D30" s="1053"/>
      <c r="E30" s="1053"/>
      <c r="F30" s="1053"/>
    </row>
    <row r="31" spans="1:7" ht="12.75" customHeight="1" x14ac:dyDescent="0.25">
      <c r="A31" s="507" t="s">
        <v>270</v>
      </c>
      <c r="B31" s="263">
        <v>1457</v>
      </c>
      <c r="C31" s="552">
        <v>8.5316759917572753</v>
      </c>
      <c r="D31" s="552">
        <v>13.139852916589465</v>
      </c>
      <c r="E31" s="552">
        <v>12.017737390479233</v>
      </c>
      <c r="F31" s="552">
        <v>2.9352844589960485</v>
      </c>
      <c r="G31" s="552">
        <v>16.052520669144151</v>
      </c>
    </row>
    <row r="32" spans="1:7" ht="12.75" customHeight="1" x14ac:dyDescent="0.25">
      <c r="A32" s="507" t="s">
        <v>271</v>
      </c>
      <c r="B32" s="263">
        <v>1380</v>
      </c>
      <c r="C32" s="552">
        <v>7.9581805826320355</v>
      </c>
      <c r="D32" s="552">
        <v>11.282103483808054</v>
      </c>
      <c r="E32" s="552">
        <v>12.082821552289522</v>
      </c>
      <c r="F32" s="552">
        <v>2.2614753356560637</v>
      </c>
      <c r="G32" s="552">
        <v>13.785673141703652</v>
      </c>
    </row>
    <row r="33" spans="1:7" ht="12.75" customHeight="1" x14ac:dyDescent="0.25">
      <c r="A33" s="507" t="s">
        <v>272</v>
      </c>
      <c r="B33" s="263">
        <v>1282</v>
      </c>
      <c r="C33" s="552">
        <v>8.8509233709368313</v>
      </c>
      <c r="D33" s="552">
        <v>7.2316991882363792</v>
      </c>
      <c r="E33" s="552">
        <v>14.663718048618302</v>
      </c>
      <c r="F33" s="552">
        <v>2.8877396202254353</v>
      </c>
      <c r="G33" s="552">
        <v>15.874498980998137</v>
      </c>
    </row>
    <row r="34" spans="1:7" ht="12.75" customHeight="1" x14ac:dyDescent="0.25">
      <c r="A34" s="507" t="s">
        <v>273</v>
      </c>
      <c r="B34" s="263">
        <v>1160</v>
      </c>
      <c r="C34" s="552">
        <v>9.2106124664538687</v>
      </c>
      <c r="D34" s="552">
        <v>10.070346481492855</v>
      </c>
      <c r="E34" s="552">
        <v>15.050255664035403</v>
      </c>
      <c r="F34" s="552">
        <v>3.2488081897329919</v>
      </c>
      <c r="G34" s="552">
        <v>16.244615054392593</v>
      </c>
    </row>
    <row r="35" spans="1:7" ht="12.75" customHeight="1" x14ac:dyDescent="0.25">
      <c r="A35" s="507" t="s">
        <v>274</v>
      </c>
      <c r="B35" s="263">
        <v>1345</v>
      </c>
      <c r="C35" s="553">
        <v>8.2679757826119609</v>
      </c>
      <c r="D35" s="552">
        <v>8.6185919553818344</v>
      </c>
      <c r="E35" s="552">
        <v>13.723782143766488</v>
      </c>
      <c r="F35" s="552">
        <v>4.2699063046267005</v>
      </c>
      <c r="G35" s="552">
        <v>17.386591934442929</v>
      </c>
    </row>
    <row r="36" spans="1:7" ht="12.75" customHeight="1" x14ac:dyDescent="0.25">
      <c r="A36" s="510" t="s">
        <v>474</v>
      </c>
      <c r="B36" s="263">
        <v>1346</v>
      </c>
      <c r="C36" s="553">
        <v>6.3041362441100839</v>
      </c>
      <c r="D36" s="553">
        <v>8.0821567019475964</v>
      </c>
      <c r="E36" s="553">
        <v>13.161910000000001</v>
      </c>
      <c r="F36" s="553">
        <v>3.0440616930187678</v>
      </c>
      <c r="G36" s="553">
        <v>16.58857005783134</v>
      </c>
    </row>
    <row r="37" spans="1:7" ht="6" customHeight="1" x14ac:dyDescent="0.25">
      <c r="A37" s="536"/>
      <c r="B37" s="536"/>
      <c r="C37" s="517"/>
      <c r="D37" s="554"/>
      <c r="E37" s="554"/>
      <c r="F37" s="554"/>
      <c r="G37" s="554"/>
    </row>
    <row r="38" spans="1:7" ht="15" customHeight="1" x14ac:dyDescent="0.3">
      <c r="A38" s="1055" t="s">
        <v>95</v>
      </c>
      <c r="B38" s="1053"/>
      <c r="C38" s="1053"/>
      <c r="D38" s="1053"/>
      <c r="E38" s="1053"/>
      <c r="F38" s="1053"/>
    </row>
    <row r="39" spans="1:7" ht="12.75" customHeight="1" x14ac:dyDescent="0.25">
      <c r="A39" s="507" t="s">
        <v>270</v>
      </c>
      <c r="B39" s="263">
        <v>1581</v>
      </c>
      <c r="C39" s="552">
        <v>9.553777290199978</v>
      </c>
      <c r="D39" s="552">
        <v>11.735011495044857</v>
      </c>
      <c r="E39" s="552">
        <v>13.686834995966654</v>
      </c>
      <c r="F39" s="552">
        <v>2.8176170443934936</v>
      </c>
      <c r="G39" s="552">
        <v>16.224981684466023</v>
      </c>
    </row>
    <row r="40" spans="1:7" ht="12.75" customHeight="1" x14ac:dyDescent="0.25">
      <c r="A40" s="507" t="s">
        <v>271</v>
      </c>
      <c r="B40" s="263">
        <v>1684</v>
      </c>
      <c r="C40" s="552">
        <v>7.8608636505184144</v>
      </c>
      <c r="D40" s="552">
        <v>11.535828967056066</v>
      </c>
      <c r="E40" s="552">
        <v>15.098584239633611</v>
      </c>
      <c r="F40" s="552">
        <v>3.2184412937618707</v>
      </c>
      <c r="G40" s="552">
        <v>15.33589746151603</v>
      </c>
    </row>
    <row r="41" spans="1:7" ht="12.75" customHeight="1" x14ac:dyDescent="0.25">
      <c r="A41" s="507" t="s">
        <v>272</v>
      </c>
      <c r="B41" s="263">
        <v>1783</v>
      </c>
      <c r="C41" s="552">
        <v>8.5300658683777382</v>
      </c>
      <c r="D41" s="552">
        <v>7.9311332905488694</v>
      </c>
      <c r="E41" s="552">
        <v>13.521596456332732</v>
      </c>
      <c r="F41" s="552">
        <v>2.7643996912511475</v>
      </c>
      <c r="G41" s="552">
        <v>15.31478732883564</v>
      </c>
    </row>
    <row r="42" spans="1:7" ht="12.75" customHeight="1" x14ac:dyDescent="0.25">
      <c r="A42" s="507" t="s">
        <v>273</v>
      </c>
      <c r="B42" s="263">
        <v>1131</v>
      </c>
      <c r="C42" s="552">
        <v>9.6754106950214052</v>
      </c>
      <c r="D42" s="552">
        <v>8.2281692177524928</v>
      </c>
      <c r="E42" s="552">
        <v>13.264073055997686</v>
      </c>
      <c r="F42" s="552">
        <v>2.9357078714389329</v>
      </c>
      <c r="G42" s="552">
        <v>15.147325805134052</v>
      </c>
    </row>
    <row r="43" spans="1:7" ht="12.75" customHeight="1" x14ac:dyDescent="0.25">
      <c r="A43" s="507" t="s">
        <v>274</v>
      </c>
      <c r="B43" s="263">
        <v>1473</v>
      </c>
      <c r="C43" s="553">
        <v>7.1374316046030311</v>
      </c>
      <c r="D43" s="552">
        <v>7.8862730246937076</v>
      </c>
      <c r="E43" s="552">
        <v>13.607437433080552</v>
      </c>
      <c r="F43" s="552">
        <v>3.6527585256879957</v>
      </c>
      <c r="G43" s="552">
        <v>18.265235032821504</v>
      </c>
    </row>
    <row r="44" spans="1:7" ht="12.75" customHeight="1" x14ac:dyDescent="0.25">
      <c r="A44" s="510" t="s">
        <v>474</v>
      </c>
      <c r="B44" s="263">
        <v>1417</v>
      </c>
      <c r="C44" s="553">
        <v>7.5747960769893403</v>
      </c>
      <c r="D44" s="553">
        <v>7.938109173044734</v>
      </c>
      <c r="E44" s="553">
        <v>13.171163999999999</v>
      </c>
      <c r="F44" s="553">
        <v>2.6888319636180524</v>
      </c>
      <c r="G44" s="553">
        <v>18.252269307446419</v>
      </c>
    </row>
    <row r="45" spans="1:7" ht="6" customHeight="1" x14ac:dyDescent="0.25">
      <c r="A45" s="536"/>
      <c r="B45" s="536"/>
      <c r="C45" s="517"/>
      <c r="D45" s="554"/>
      <c r="E45" s="554"/>
      <c r="F45" s="554"/>
      <c r="G45" s="554"/>
    </row>
    <row r="46" spans="1:7" ht="15" customHeight="1" x14ac:dyDescent="0.3">
      <c r="A46" s="1055" t="s">
        <v>94</v>
      </c>
      <c r="B46" s="1053"/>
      <c r="C46" s="1053"/>
      <c r="D46" s="1053"/>
      <c r="E46" s="1053"/>
      <c r="F46" s="1053"/>
    </row>
    <row r="47" spans="1:7" ht="12.75" customHeight="1" x14ac:dyDescent="0.25">
      <c r="A47" s="507" t="s">
        <v>270</v>
      </c>
      <c r="B47" s="263">
        <v>1263</v>
      </c>
      <c r="C47" s="552">
        <v>5.7182852471192289</v>
      </c>
      <c r="D47" s="552">
        <v>16.082344897252828</v>
      </c>
      <c r="E47" s="552">
        <v>9.7153093379168922</v>
      </c>
      <c r="F47" s="552">
        <v>2.2103612338171335</v>
      </c>
      <c r="G47" s="552">
        <v>10.784009990476237</v>
      </c>
    </row>
    <row r="48" spans="1:7" ht="12.75" customHeight="1" x14ac:dyDescent="0.25">
      <c r="A48" s="507" t="s">
        <v>271</v>
      </c>
      <c r="B48" s="263">
        <v>1033</v>
      </c>
      <c r="C48" s="552">
        <v>5.001602903732195</v>
      </c>
      <c r="D48" s="552">
        <v>15.453237369292655</v>
      </c>
      <c r="E48" s="552">
        <v>9.8673083721654749</v>
      </c>
      <c r="F48" s="552">
        <v>2.7251095076789893</v>
      </c>
      <c r="G48" s="552">
        <v>11.645887334113317</v>
      </c>
    </row>
    <row r="49" spans="1:12" ht="12.75" customHeight="1" x14ac:dyDescent="0.25">
      <c r="A49" s="507" t="s">
        <v>272</v>
      </c>
      <c r="B49" s="263">
        <v>827</v>
      </c>
      <c r="C49" s="552">
        <v>5.6251891523700364</v>
      </c>
      <c r="D49" s="552">
        <v>14.042582798982147</v>
      </c>
      <c r="E49" s="552">
        <v>10.627972682883284</v>
      </c>
      <c r="F49" s="552">
        <v>1.9917268711830645</v>
      </c>
      <c r="G49" s="552">
        <v>14.417936755986318</v>
      </c>
    </row>
    <row r="50" spans="1:12" ht="12.75" customHeight="1" x14ac:dyDescent="0.25">
      <c r="A50" s="507" t="s">
        <v>273</v>
      </c>
      <c r="B50" s="263">
        <v>1007</v>
      </c>
      <c r="C50" s="552">
        <v>8.3090039373528803</v>
      </c>
      <c r="D50" s="552">
        <v>12.76989136772827</v>
      </c>
      <c r="E50" s="552">
        <v>13.129291625397055</v>
      </c>
      <c r="F50" s="552">
        <v>2.5459877654212733</v>
      </c>
      <c r="G50" s="552">
        <v>13.650830024357774</v>
      </c>
    </row>
    <row r="51" spans="1:12" ht="12.75" customHeight="1" x14ac:dyDescent="0.25">
      <c r="A51" s="507" t="s">
        <v>274</v>
      </c>
      <c r="B51" s="263">
        <v>1039</v>
      </c>
      <c r="C51" s="553">
        <v>8.5404288728848687</v>
      </c>
      <c r="D51" s="553">
        <v>12.85677176219945</v>
      </c>
      <c r="E51" s="553">
        <v>14.835343221457208</v>
      </c>
      <c r="F51" s="553">
        <v>2.4746576321964593</v>
      </c>
      <c r="G51" s="553">
        <v>16.169814528770239</v>
      </c>
    </row>
    <row r="52" spans="1:12" ht="12.75" customHeight="1" x14ac:dyDescent="0.25">
      <c r="A52" s="547" t="s">
        <v>474</v>
      </c>
      <c r="B52" s="555">
        <v>1208</v>
      </c>
      <c r="C52" s="556">
        <v>4.6963032951481098</v>
      </c>
      <c r="D52" s="556">
        <v>7.6816340798642084</v>
      </c>
      <c r="E52" s="556">
        <v>11.246575</v>
      </c>
      <c r="F52" s="556">
        <v>2.2286105162606678</v>
      </c>
      <c r="G52" s="556">
        <v>14.894069396610304</v>
      </c>
    </row>
    <row r="53" spans="1:12" s="510" customFormat="1" ht="6" customHeight="1" x14ac:dyDescent="0.25"/>
    <row r="54" spans="1:12" s="510" customFormat="1" ht="54.9" customHeight="1" x14ac:dyDescent="0.3">
      <c r="A54" s="1054" t="s">
        <v>475</v>
      </c>
      <c r="B54" s="1053"/>
      <c r="C54" s="1053"/>
      <c r="D54" s="1053"/>
      <c r="E54" s="1053"/>
      <c r="F54" s="1053"/>
    </row>
    <row r="55" spans="1:12" s="527" customFormat="1" ht="6" customHeight="1" x14ac:dyDescent="0.3">
      <c r="A55" s="524" t="s">
        <v>76</v>
      </c>
      <c r="B55" s="525"/>
      <c r="C55" s="525"/>
      <c r="D55" s="525"/>
      <c r="E55" s="525"/>
      <c r="F55" s="525"/>
      <c r="G55" s="525"/>
      <c r="H55" s="525"/>
      <c r="I55" s="525"/>
      <c r="J55" s="526"/>
    </row>
    <row r="56" spans="1:12" s="527" customFormat="1" ht="15" customHeight="1" x14ac:dyDescent="0.3">
      <c r="A56" s="1043" t="s">
        <v>477</v>
      </c>
      <c r="B56" s="1043"/>
      <c r="C56" s="1044"/>
      <c r="D56" s="1044"/>
      <c r="E56" s="1044"/>
      <c r="F56" s="1045"/>
      <c r="G56" s="510"/>
      <c r="H56" s="510"/>
      <c r="I56" s="510"/>
      <c r="J56" s="539"/>
      <c r="K56" s="539"/>
      <c r="L56" s="539"/>
    </row>
    <row r="57" spans="1:12" x14ac:dyDescent="0.25">
      <c r="H57" s="510"/>
      <c r="I57" s="510"/>
    </row>
  </sheetData>
  <mergeCells count="11">
    <mergeCell ref="A38:F38"/>
    <mergeCell ref="A46:F46"/>
    <mergeCell ref="A54:F54"/>
    <mergeCell ref="A56:F56"/>
    <mergeCell ref="J1:M1"/>
    <mergeCell ref="A2:G2"/>
    <mergeCell ref="A6:F6"/>
    <mergeCell ref="A14:F14"/>
    <mergeCell ref="A22:F22"/>
    <mergeCell ref="A30:F30"/>
    <mergeCell ref="A3:G3"/>
  </mergeCells>
  <hyperlinks>
    <hyperlink ref="J1:L1" location="Tabellförteckning!A1" display="Tabellförteckning!A1"/>
  </hyperlinks>
  <pageMargins left="0.70866141732283472" right="0.70866141732283472" top="0.74803149606299213" bottom="0.74803149606299213" header="0.31496062992125984" footer="0.31496062992125984"/>
  <pageSetup paperSize="9" scale="97"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I16"/>
  <sheetViews>
    <sheetView topLeftCell="A7" zoomScaleNormal="100" workbookViewId="0">
      <selection activeCell="Q15" sqref="Q15"/>
    </sheetView>
  </sheetViews>
  <sheetFormatPr defaultColWidth="9.109375" defaultRowHeight="13.2" x14ac:dyDescent="0.25"/>
  <cols>
    <col min="1" max="16384" width="9.109375" style="307"/>
  </cols>
  <sheetData>
    <row r="1" spans="1:9" ht="15" customHeight="1" x14ac:dyDescent="0.25">
      <c r="A1" s="968" t="s">
        <v>529</v>
      </c>
      <c r="B1" s="969"/>
      <c r="C1" s="969"/>
      <c r="D1" s="969"/>
      <c r="E1" s="969"/>
      <c r="F1" s="969"/>
      <c r="G1" s="969"/>
      <c r="H1" s="969"/>
      <c r="I1" s="969"/>
    </row>
    <row r="2" spans="1:9" ht="15" customHeight="1" x14ac:dyDescent="0.25">
      <c r="A2" s="968" t="s">
        <v>536</v>
      </c>
      <c r="B2" s="969"/>
      <c r="C2" s="969"/>
      <c r="D2" s="969"/>
      <c r="E2" s="969"/>
      <c r="F2" s="969"/>
      <c r="G2" s="969"/>
      <c r="H2" s="969"/>
      <c r="I2" s="969"/>
    </row>
    <row r="3" spans="1:9" ht="6" customHeight="1" x14ac:dyDescent="0.25">
      <c r="A3" s="597"/>
    </row>
    <row r="4" spans="1:9" ht="69.75" customHeight="1" x14ac:dyDescent="0.25">
      <c r="A4" s="970" t="s">
        <v>801</v>
      </c>
      <c r="B4" s="971"/>
      <c r="C4" s="971"/>
      <c r="D4" s="971"/>
      <c r="E4" s="971"/>
      <c r="F4" s="971"/>
      <c r="G4" s="971"/>
      <c r="H4" s="971"/>
      <c r="I4" s="971"/>
    </row>
    <row r="5" spans="1:9" ht="6" customHeight="1" x14ac:dyDescent="0.25">
      <c r="A5" s="598"/>
      <c r="B5" s="595"/>
      <c r="C5" s="595"/>
      <c r="D5" s="595"/>
      <c r="E5" s="595"/>
      <c r="F5" s="595"/>
      <c r="G5" s="595"/>
      <c r="H5" s="595"/>
      <c r="I5" s="595"/>
    </row>
    <row r="6" spans="1:9" ht="69" customHeight="1" x14ac:dyDescent="0.25">
      <c r="A6" s="970" t="s">
        <v>799</v>
      </c>
      <c r="B6" s="971"/>
      <c r="C6" s="971"/>
      <c r="D6" s="971"/>
      <c r="E6" s="971"/>
      <c r="F6" s="971"/>
      <c r="G6" s="971"/>
      <c r="H6" s="971"/>
      <c r="I6" s="971"/>
    </row>
    <row r="7" spans="1:9" ht="6" customHeight="1" x14ac:dyDescent="0.25">
      <c r="A7" s="598"/>
      <c r="B7" s="595"/>
      <c r="C7" s="595"/>
      <c r="D7" s="595"/>
      <c r="E7" s="595"/>
      <c r="F7" s="595"/>
      <c r="G7" s="595"/>
      <c r="H7" s="595"/>
      <c r="I7" s="595"/>
    </row>
    <row r="8" spans="1:9" ht="66.75" customHeight="1" x14ac:dyDescent="0.25">
      <c r="A8" s="970" t="s">
        <v>564</v>
      </c>
      <c r="B8" s="971"/>
      <c r="C8" s="971"/>
      <c r="D8" s="971"/>
      <c r="E8" s="971"/>
      <c r="F8" s="971"/>
      <c r="G8" s="971"/>
      <c r="H8" s="971"/>
      <c r="I8" s="971"/>
    </row>
    <row r="9" spans="1:9" ht="6" customHeight="1" x14ac:dyDescent="0.25">
      <c r="A9" s="598"/>
      <c r="B9" s="595"/>
      <c r="C9" s="595"/>
      <c r="D9" s="595"/>
      <c r="E9" s="595"/>
      <c r="F9" s="595"/>
      <c r="G9" s="595"/>
      <c r="H9" s="595"/>
      <c r="I9" s="595"/>
    </row>
    <row r="10" spans="1:9" ht="105.75" customHeight="1" x14ac:dyDescent="0.25">
      <c r="A10" s="970" t="s">
        <v>569</v>
      </c>
      <c r="B10" s="971"/>
      <c r="C10" s="971"/>
      <c r="D10" s="971"/>
      <c r="E10" s="971"/>
      <c r="F10" s="971"/>
      <c r="G10" s="971"/>
      <c r="H10" s="971"/>
      <c r="I10" s="971"/>
    </row>
    <row r="11" spans="1:9" ht="6" customHeight="1" x14ac:dyDescent="0.25">
      <c r="A11" s="598"/>
      <c r="B11" s="595"/>
      <c r="C11" s="595"/>
      <c r="D11" s="595"/>
      <c r="E11" s="595"/>
      <c r="F11" s="595"/>
      <c r="G11" s="595"/>
      <c r="H11" s="595"/>
      <c r="I11" s="595"/>
    </row>
    <row r="12" spans="1:9" ht="98.25" customHeight="1" x14ac:dyDescent="0.25">
      <c r="A12" s="970" t="s">
        <v>803</v>
      </c>
      <c r="B12" s="971"/>
      <c r="C12" s="971"/>
      <c r="D12" s="971"/>
      <c r="E12" s="971"/>
      <c r="F12" s="971"/>
      <c r="G12" s="971"/>
      <c r="H12" s="971"/>
      <c r="I12" s="971"/>
    </row>
    <row r="13" spans="1:9" ht="6" customHeight="1" x14ac:dyDescent="0.25">
      <c r="A13" s="710"/>
      <c r="B13" s="711"/>
      <c r="C13" s="711"/>
      <c r="D13" s="711"/>
      <c r="E13" s="711"/>
      <c r="F13" s="711"/>
      <c r="G13" s="711"/>
      <c r="H13" s="711"/>
      <c r="I13" s="711"/>
    </row>
    <row r="14" spans="1:9" ht="50.25" customHeight="1" x14ac:dyDescent="0.25">
      <c r="A14" s="970" t="s">
        <v>565</v>
      </c>
      <c r="B14" s="971"/>
      <c r="C14" s="971"/>
      <c r="D14" s="971"/>
      <c r="E14" s="971"/>
      <c r="F14" s="971"/>
      <c r="G14" s="971"/>
      <c r="H14" s="971"/>
      <c r="I14" s="971"/>
    </row>
    <row r="15" spans="1:9" ht="6" customHeight="1" x14ac:dyDescent="0.25">
      <c r="A15" s="710"/>
      <c r="B15" s="711"/>
      <c r="C15" s="711"/>
      <c r="D15" s="711"/>
      <c r="E15" s="711"/>
      <c r="F15" s="711"/>
      <c r="G15" s="711"/>
      <c r="H15" s="711"/>
      <c r="I15" s="711"/>
    </row>
    <row r="16" spans="1:9" ht="30" customHeight="1" x14ac:dyDescent="0.25">
      <c r="A16" s="970" t="s">
        <v>566</v>
      </c>
      <c r="B16" s="971"/>
      <c r="C16" s="971"/>
      <c r="D16" s="971"/>
      <c r="E16" s="971"/>
      <c r="F16" s="971"/>
      <c r="G16" s="971"/>
      <c r="H16" s="971"/>
      <c r="I16" s="971"/>
    </row>
  </sheetData>
  <mergeCells count="9">
    <mergeCell ref="A10:I10"/>
    <mergeCell ref="A12:I12"/>
    <mergeCell ref="A14:I14"/>
    <mergeCell ref="A16:I16"/>
    <mergeCell ref="A1:I1"/>
    <mergeCell ref="A2:I2"/>
    <mergeCell ref="A4:I4"/>
    <mergeCell ref="A6:I6"/>
    <mergeCell ref="A8:I8"/>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zoomScaleNormal="100" workbookViewId="0">
      <pane ySplit="5" topLeftCell="A46" activePane="bottomLeft" state="frozen"/>
      <selection activeCell="Q15" sqref="Q15"/>
      <selection pane="bottomLeft" activeCell="Q15" sqref="Q15"/>
    </sheetView>
  </sheetViews>
  <sheetFormatPr defaultColWidth="8.88671875" defaultRowHeight="13.2" x14ac:dyDescent="0.25"/>
  <cols>
    <col min="1" max="1" width="6.6640625" style="209" customWidth="1"/>
    <col min="2" max="2" width="11.88671875" style="208" customWidth="1"/>
    <col min="3" max="3" width="8.6640625" style="208" customWidth="1"/>
    <col min="4" max="4" width="8.6640625" style="1" customWidth="1"/>
    <col min="5" max="5" width="8.6640625" style="208" customWidth="1"/>
    <col min="6" max="6" width="12.33203125" style="1" customWidth="1"/>
    <col min="7" max="8" width="8.6640625" style="208" customWidth="1"/>
    <col min="9" max="9" width="10.88671875" style="208" customWidth="1"/>
    <col min="10" max="10" width="10.6640625" style="208" customWidth="1"/>
    <col min="11" max="16384" width="8.88671875" style="208"/>
  </cols>
  <sheetData>
    <row r="1" spans="1:12" s="307" customFormat="1" ht="30" customHeight="1" x14ac:dyDescent="0.3">
      <c r="A1" s="984"/>
      <c r="B1" s="979"/>
      <c r="D1" s="1"/>
      <c r="F1" s="974" t="s">
        <v>397</v>
      </c>
      <c r="G1" s="975"/>
      <c r="H1" s="975"/>
    </row>
    <row r="2" spans="1:12" s="307" customFormat="1" ht="6" customHeight="1" x14ac:dyDescent="0.25">
      <c r="A2" s="984"/>
      <c r="B2" s="979"/>
      <c r="D2" s="1"/>
      <c r="F2" s="1"/>
    </row>
    <row r="3" spans="1:12" s="145" customFormat="1" ht="42.9" customHeight="1" x14ac:dyDescent="0.25">
      <c r="A3" s="1058" t="s">
        <v>675</v>
      </c>
      <c r="B3" s="1059"/>
      <c r="C3" s="1059"/>
      <c r="D3" s="1059"/>
      <c r="E3" s="1059"/>
      <c r="F3" s="1059"/>
      <c r="G3" s="1059"/>
      <c r="H3" s="1059"/>
      <c r="I3" s="1059"/>
      <c r="J3" s="1059"/>
    </row>
    <row r="4" spans="1:12" ht="15" customHeight="1" x14ac:dyDescent="0.25">
      <c r="A4" s="1060" t="s">
        <v>100</v>
      </c>
      <c r="B4" s="977" t="s">
        <v>2</v>
      </c>
      <c r="C4" s="977"/>
      <c r="D4" s="1062" t="s">
        <v>3</v>
      </c>
      <c r="E4" s="1062"/>
      <c r="F4" s="1062" t="s">
        <v>105</v>
      </c>
      <c r="G4" s="1006" t="s">
        <v>298</v>
      </c>
      <c r="H4" s="1006"/>
      <c r="I4" s="1006"/>
      <c r="J4" s="1006" t="s">
        <v>38</v>
      </c>
    </row>
    <row r="5" spans="1:12" ht="15" customHeight="1" x14ac:dyDescent="0.25">
      <c r="A5" s="1061"/>
      <c r="B5" s="310" t="s">
        <v>67</v>
      </c>
      <c r="C5" s="310" t="s">
        <v>102</v>
      </c>
      <c r="D5" s="338" t="s">
        <v>67</v>
      </c>
      <c r="E5" s="310" t="s">
        <v>102</v>
      </c>
      <c r="F5" s="1063"/>
      <c r="G5" s="310" t="s">
        <v>2</v>
      </c>
      <c r="H5" s="310" t="s">
        <v>3</v>
      </c>
      <c r="I5" s="310" t="s">
        <v>105</v>
      </c>
      <c r="J5" s="1064"/>
      <c r="K5" s="203"/>
    </row>
    <row r="6" spans="1:12" s="307" customFormat="1" ht="6" customHeight="1" x14ac:dyDescent="0.25">
      <c r="A6" s="93"/>
      <c r="B6" s="220"/>
      <c r="C6" s="220"/>
      <c r="D6" s="94"/>
      <c r="E6" s="220"/>
      <c r="F6" s="220"/>
      <c r="G6" s="220"/>
      <c r="H6" s="220"/>
      <c r="I6" s="220"/>
      <c r="J6" s="303"/>
      <c r="K6" s="300"/>
    </row>
    <row r="7" spans="1:12" ht="12.75" customHeight="1" x14ac:dyDescent="0.25">
      <c r="A7" s="919">
        <v>1963</v>
      </c>
      <c r="B7" s="53">
        <v>99134</v>
      </c>
      <c r="C7" s="53">
        <v>97.18829042567792</v>
      </c>
      <c r="D7" s="53">
        <v>2868</v>
      </c>
      <c r="E7" s="53">
        <v>2.8117095743220721</v>
      </c>
      <c r="F7" s="53">
        <v>102002</v>
      </c>
      <c r="G7" s="53">
        <v>32.60331558361132</v>
      </c>
      <c r="H7" s="53">
        <v>0.96251268164154724</v>
      </c>
      <c r="I7" s="53">
        <v>16.942975712886643</v>
      </c>
      <c r="J7" s="53">
        <v>119.93749468635779</v>
      </c>
      <c r="K7" s="18"/>
      <c r="L7" s="6"/>
    </row>
    <row r="8" spans="1:12" ht="12.75" customHeight="1" x14ac:dyDescent="0.25">
      <c r="A8" s="919">
        <v>1964</v>
      </c>
      <c r="B8" s="53">
        <v>108655</v>
      </c>
      <c r="C8" s="53">
        <v>97.196504128313165</v>
      </c>
      <c r="D8" s="53">
        <v>3134</v>
      </c>
      <c r="E8" s="53">
        <v>2.8034958716868386</v>
      </c>
      <c r="F8" s="53">
        <v>111789</v>
      </c>
      <c r="G8" s="53">
        <v>35.389660831848389</v>
      </c>
      <c r="H8" s="53">
        <v>1.0405353943061397</v>
      </c>
      <c r="I8" s="53">
        <v>18.379825055514836</v>
      </c>
      <c r="J8" s="53">
        <v>130.10879595697767</v>
      </c>
      <c r="K8" s="18"/>
      <c r="L8" s="6"/>
    </row>
    <row r="9" spans="1:12" ht="12.75" customHeight="1" x14ac:dyDescent="0.25">
      <c r="A9" s="919">
        <v>1965</v>
      </c>
      <c r="B9" s="53">
        <v>114360</v>
      </c>
      <c r="C9" s="53">
        <v>97.125143318187611</v>
      </c>
      <c r="D9" s="53">
        <v>3385</v>
      </c>
      <c r="E9" s="53">
        <v>2.8748566818123913</v>
      </c>
      <c r="F9" s="53">
        <v>117745</v>
      </c>
      <c r="G9" s="53">
        <v>36.898083080699557</v>
      </c>
      <c r="H9" s="53">
        <v>1.1109481064160289</v>
      </c>
      <c r="I9" s="53">
        <v>19.157069421497017</v>
      </c>
      <c r="J9" s="53">
        <v>135.61082485642814</v>
      </c>
      <c r="K9" s="18"/>
      <c r="L9" s="6"/>
    </row>
    <row r="10" spans="1:12" ht="12.75" customHeight="1" x14ac:dyDescent="0.25">
      <c r="A10" s="919">
        <v>1966</v>
      </c>
      <c r="B10" s="53">
        <v>115252</v>
      </c>
      <c r="C10" s="53">
        <v>97.114833664767943</v>
      </c>
      <c r="D10" s="53">
        <v>3424</v>
      </c>
      <c r="E10" s="53">
        <v>2.8851663352320602</v>
      </c>
      <c r="F10" s="53">
        <v>118676</v>
      </c>
      <c r="G10" s="53">
        <v>36.879424454169985</v>
      </c>
      <c r="H10" s="53">
        <v>1.1135524273751773</v>
      </c>
      <c r="I10" s="53">
        <v>19.141453951138615</v>
      </c>
      <c r="J10" s="53">
        <v>135.50028462873297</v>
      </c>
      <c r="K10" s="18"/>
      <c r="L10" s="6"/>
    </row>
    <row r="11" spans="1:12" ht="12.75" customHeight="1" x14ac:dyDescent="0.25">
      <c r="A11" s="919">
        <v>1967</v>
      </c>
      <c r="B11" s="53">
        <v>121840</v>
      </c>
      <c r="C11" s="53">
        <v>97.007141776606503</v>
      </c>
      <c r="D11" s="53">
        <v>3759</v>
      </c>
      <c r="E11" s="53">
        <v>2.9928582233934984</v>
      </c>
      <c r="F11" s="53">
        <v>125599</v>
      </c>
      <c r="G11" s="53">
        <v>38.727916362449307</v>
      </c>
      <c r="H11" s="53">
        <v>1.215803308317563</v>
      </c>
      <c r="I11" s="53">
        <v>20.135034051884034</v>
      </c>
      <c r="J11" s="53">
        <v>142.53373082336967</v>
      </c>
      <c r="K11" s="18"/>
      <c r="L11" s="6"/>
    </row>
    <row r="12" spans="1:12" ht="12.75" customHeight="1" x14ac:dyDescent="0.25">
      <c r="A12" s="919">
        <v>1968</v>
      </c>
      <c r="B12" s="53">
        <v>108159</v>
      </c>
      <c r="C12" s="53">
        <v>96.767526750885736</v>
      </c>
      <c r="D12" s="53">
        <v>3613</v>
      </c>
      <c r="E12" s="53">
        <v>3.2324732491142685</v>
      </c>
      <c r="F12" s="53">
        <v>111772</v>
      </c>
      <c r="G12" s="53">
        <v>34.167792072405049</v>
      </c>
      <c r="H12" s="53">
        <v>1.16272296653012</v>
      </c>
      <c r="I12" s="53">
        <v>17.818273757884331</v>
      </c>
      <c r="J12" s="53">
        <v>126.13363498661462</v>
      </c>
      <c r="K12" s="18"/>
      <c r="L12" s="6"/>
    </row>
    <row r="13" spans="1:12" ht="12.75" customHeight="1" x14ac:dyDescent="0.25">
      <c r="A13" s="919">
        <v>1969</v>
      </c>
      <c r="B13" s="53">
        <v>105784</v>
      </c>
      <c r="C13" s="53">
        <v>96.579050679716246</v>
      </c>
      <c r="D13" s="53">
        <v>3747</v>
      </c>
      <c r="E13" s="53">
        <v>3.4209493202837553</v>
      </c>
      <c r="F13" s="53">
        <v>109531</v>
      </c>
      <c r="G13" s="53">
        <v>33.708334196350471</v>
      </c>
      <c r="H13" s="53">
        <v>1.1726899385268861</v>
      </c>
      <c r="I13" s="53">
        <v>17.29409626659033</v>
      </c>
      <c r="J13" s="53">
        <v>122.42303915373707</v>
      </c>
      <c r="L13" s="6"/>
    </row>
    <row r="14" spans="1:12" ht="12.75" customHeight="1" x14ac:dyDescent="0.25">
      <c r="A14" s="919">
        <v>1970</v>
      </c>
      <c r="B14" s="53">
        <v>100403</v>
      </c>
      <c r="C14" s="53">
        <v>96.50144651730534</v>
      </c>
      <c r="D14" s="53">
        <v>3640</v>
      </c>
      <c r="E14" s="53">
        <v>3.4985534826946552</v>
      </c>
      <c r="F14" s="53">
        <v>104043</v>
      </c>
      <c r="G14" s="53">
        <v>31.65307001960603</v>
      </c>
      <c r="H14" s="53">
        <v>1.1279312656039528</v>
      </c>
      <c r="I14" s="53">
        <v>16.258928948153891</v>
      </c>
      <c r="J14" s="53">
        <v>115.09520153781992</v>
      </c>
      <c r="L14" s="6"/>
    </row>
    <row r="15" spans="1:12" ht="12.75" customHeight="1" x14ac:dyDescent="0.25">
      <c r="A15" s="919">
        <v>1971</v>
      </c>
      <c r="B15" s="53">
        <v>100248</v>
      </c>
      <c r="C15" s="53">
        <v>96.447022830259471</v>
      </c>
      <c r="D15" s="53">
        <v>3693</v>
      </c>
      <c r="E15" s="53">
        <v>3.5529771697405259</v>
      </c>
      <c r="F15" s="53">
        <v>103941</v>
      </c>
      <c r="G15" s="53">
        <v>31.494182963333444</v>
      </c>
      <c r="H15" s="53">
        <v>1.1378870795741414</v>
      </c>
      <c r="I15" s="53">
        <v>16.168646350119534</v>
      </c>
      <c r="J15" s="53">
        <v>114.45610077975294</v>
      </c>
      <c r="L15" s="6"/>
    </row>
    <row r="16" spans="1:12" ht="12.75" customHeight="1" x14ac:dyDescent="0.25">
      <c r="A16" s="919">
        <v>1972</v>
      </c>
      <c r="B16" s="53">
        <v>106539</v>
      </c>
      <c r="C16" s="53">
        <v>96.291643318088973</v>
      </c>
      <c r="D16" s="53">
        <v>4103</v>
      </c>
      <c r="E16" s="53">
        <v>3.7083566819110283</v>
      </c>
      <c r="F16" s="53">
        <v>110642</v>
      </c>
      <c r="G16" s="53">
        <v>33.456002306205995</v>
      </c>
      <c r="H16" s="53">
        <v>1.2600941124152591</v>
      </c>
      <c r="I16" s="53">
        <v>17.178948963575667</v>
      </c>
      <c r="J16" s="53">
        <v>121.6079238353007</v>
      </c>
      <c r="L16" s="6"/>
    </row>
    <row r="17" spans="1:12" ht="12.75" customHeight="1" x14ac:dyDescent="0.25">
      <c r="A17" s="919">
        <v>1973</v>
      </c>
      <c r="B17" s="53">
        <v>106890</v>
      </c>
      <c r="C17" s="53">
        <v>95.716959336634645</v>
      </c>
      <c r="D17" s="53">
        <v>4783</v>
      </c>
      <c r="E17" s="53">
        <v>4.2830406633653615</v>
      </c>
      <c r="F17" s="53">
        <v>111673</v>
      </c>
      <c r="G17" s="53">
        <v>33.525230174275372</v>
      </c>
      <c r="H17" s="53">
        <v>1.4634810532290363</v>
      </c>
      <c r="I17" s="53">
        <v>17.295998810515783</v>
      </c>
      <c r="J17" s="105">
        <v>122.43650705664955</v>
      </c>
      <c r="L17" s="6"/>
    </row>
    <row r="18" spans="1:12" ht="12.75" customHeight="1" x14ac:dyDescent="0.25">
      <c r="A18" s="919">
        <v>1974</v>
      </c>
      <c r="B18" s="53">
        <v>114518</v>
      </c>
      <c r="C18" s="53">
        <v>95.738828742214608</v>
      </c>
      <c r="D18" s="53">
        <v>5097</v>
      </c>
      <c r="E18" s="53">
        <v>4.2611712577853949</v>
      </c>
      <c r="F18" s="53">
        <v>119615</v>
      </c>
      <c r="G18" s="53">
        <v>35.794928858993273</v>
      </c>
      <c r="H18" s="53">
        <v>1.5519402145252104</v>
      </c>
      <c r="I18" s="53">
        <v>18.448980775364632</v>
      </c>
      <c r="J18" s="105">
        <v>130.59834182675704</v>
      </c>
      <c r="L18" s="6"/>
    </row>
    <row r="19" spans="1:12" ht="12.75" customHeight="1" x14ac:dyDescent="0.25">
      <c r="A19" s="919">
        <v>1975</v>
      </c>
      <c r="B19" s="53">
        <v>114538</v>
      </c>
      <c r="C19" s="53">
        <v>95.368859283930064</v>
      </c>
      <c r="D19" s="53">
        <v>5562</v>
      </c>
      <c r="E19" s="53">
        <v>4.6311407160699414</v>
      </c>
      <c r="F19" s="53">
        <v>120100</v>
      </c>
      <c r="G19" s="53">
        <v>35.674029482200517</v>
      </c>
      <c r="H19" s="53">
        <v>1.6852706977420644</v>
      </c>
      <c r="I19" s="53">
        <v>18.445585446141269</v>
      </c>
      <c r="J19" s="105">
        <v>130.57430665798941</v>
      </c>
      <c r="L19" s="6"/>
    </row>
    <row r="20" spans="1:12" ht="12.75" customHeight="1" x14ac:dyDescent="0.25">
      <c r="A20" s="919">
        <v>1976</v>
      </c>
      <c r="B20" s="53">
        <v>104981</v>
      </c>
      <c r="C20" s="53">
        <v>95.275304709266976</v>
      </c>
      <c r="D20" s="53">
        <v>5206</v>
      </c>
      <c r="E20" s="53">
        <v>4.7246952907330266</v>
      </c>
      <c r="F20" s="53">
        <v>110187</v>
      </c>
      <c r="G20" s="53">
        <v>32.567314863186311</v>
      </c>
      <c r="H20" s="53">
        <v>1.5691872628774481</v>
      </c>
      <c r="I20" s="53">
        <v>16.845205635890576</v>
      </c>
      <c r="J20" s="105">
        <v>119.2453908736089</v>
      </c>
      <c r="L20" s="6"/>
    </row>
    <row r="21" spans="1:12" ht="12.75" customHeight="1" x14ac:dyDescent="0.25">
      <c r="A21" s="919">
        <v>1977</v>
      </c>
      <c r="B21" s="53">
        <v>78499</v>
      </c>
      <c r="C21" s="53">
        <v>94.615866740592537</v>
      </c>
      <c r="D21" s="53">
        <v>4467</v>
      </c>
      <c r="E21" s="53">
        <v>5.3841332594074682</v>
      </c>
      <c r="F21" s="53">
        <v>82966</v>
      </c>
      <c r="G21" s="53">
        <v>24.232439283846666</v>
      </c>
      <c r="H21" s="53">
        <v>1.3373198457726234</v>
      </c>
      <c r="I21" s="53">
        <v>12.609425897699296</v>
      </c>
      <c r="J21" s="105">
        <v>89.260763707113156</v>
      </c>
      <c r="L21" s="6"/>
    </row>
    <row r="22" spans="1:12" ht="12.75" customHeight="1" x14ac:dyDescent="0.25">
      <c r="A22" s="919">
        <v>1978</v>
      </c>
      <c r="B22" s="53">
        <v>105941</v>
      </c>
      <c r="C22" s="53">
        <v>94.388759700282435</v>
      </c>
      <c r="D22" s="53">
        <v>6298</v>
      </c>
      <c r="E22" s="53">
        <v>5.6112402997175668</v>
      </c>
      <c r="F22" s="53">
        <v>112239</v>
      </c>
      <c r="G22" s="53">
        <v>32.547898170342428</v>
      </c>
      <c r="H22" s="53">
        <v>1.8733682763018913</v>
      </c>
      <c r="I22" s="53">
        <v>16.962769683464099</v>
      </c>
      <c r="J22" s="53">
        <v>120.07761406569148</v>
      </c>
      <c r="L22" s="6"/>
    </row>
    <row r="23" spans="1:12" ht="12.75" customHeight="1" x14ac:dyDescent="0.25">
      <c r="A23" s="919">
        <v>1979</v>
      </c>
      <c r="B23" s="53">
        <v>117448</v>
      </c>
      <c r="C23" s="53">
        <v>94.504256586040967</v>
      </c>
      <c r="D23" s="53">
        <v>6830</v>
      </c>
      <c r="E23" s="53">
        <v>5.495743413959028</v>
      </c>
      <c r="F23" s="53">
        <v>124278</v>
      </c>
      <c r="G23" s="53">
        <v>35.868161723118114</v>
      </c>
      <c r="H23" s="53">
        <v>2.0163980694538424</v>
      </c>
      <c r="I23" s="53">
        <v>18.655699236707225</v>
      </c>
      <c r="J23" s="53">
        <v>132.06167948237274</v>
      </c>
      <c r="L23" s="6"/>
    </row>
    <row r="24" spans="1:12" ht="12.75" customHeight="1" x14ac:dyDescent="0.25">
      <c r="A24" s="919">
        <v>1980</v>
      </c>
      <c r="B24" s="53">
        <v>119231</v>
      </c>
      <c r="C24" s="53">
        <v>94.152531665561128</v>
      </c>
      <c r="D24" s="53">
        <v>7405</v>
      </c>
      <c r="E24" s="53">
        <v>5.8474683344388643</v>
      </c>
      <c r="F24" s="53">
        <v>126636</v>
      </c>
      <c r="G24" s="53">
        <v>36.215635984122727</v>
      </c>
      <c r="H24" s="53">
        <v>2.1713415753413008</v>
      </c>
      <c r="I24" s="53">
        <v>18.893603155558168</v>
      </c>
      <c r="J24" s="53">
        <v>133.74577562265975</v>
      </c>
      <c r="L24" s="6"/>
    </row>
    <row r="25" spans="1:12" ht="12.75" customHeight="1" x14ac:dyDescent="0.25">
      <c r="A25" s="919">
        <v>1981</v>
      </c>
      <c r="B25" s="53">
        <v>113174</v>
      </c>
      <c r="C25" s="53">
        <v>94.323457098804013</v>
      </c>
      <c r="D25" s="53">
        <v>6811</v>
      </c>
      <c r="E25" s="53">
        <v>5.6765429011959831</v>
      </c>
      <c r="F25" s="53">
        <v>119985</v>
      </c>
      <c r="G25" s="53">
        <v>34.22748481486903</v>
      </c>
      <c r="H25" s="53">
        <v>1.9854167626192458</v>
      </c>
      <c r="I25" s="53">
        <v>17.809755563201513</v>
      </c>
      <c r="J25" s="53">
        <v>126.07333560669338</v>
      </c>
      <c r="L25" s="6"/>
    </row>
    <row r="26" spans="1:12" ht="12.75" customHeight="1" x14ac:dyDescent="0.25">
      <c r="A26" s="919">
        <v>1982</v>
      </c>
      <c r="B26" s="53">
        <v>118437</v>
      </c>
      <c r="C26" s="53">
        <v>94.122368536075598</v>
      </c>
      <c r="D26" s="53">
        <v>7396</v>
      </c>
      <c r="E26" s="53">
        <v>5.8776314639244074</v>
      </c>
      <c r="F26" s="53">
        <v>125833</v>
      </c>
      <c r="G26" s="53">
        <v>35.667789670353692</v>
      </c>
      <c r="H26" s="53">
        <v>2.1433854129233736</v>
      </c>
      <c r="I26" s="53">
        <v>18.583628395367125</v>
      </c>
      <c r="J26" s="53">
        <v>131.5514977824902</v>
      </c>
      <c r="L26" s="6"/>
    </row>
    <row r="27" spans="1:12" ht="12.75" customHeight="1" x14ac:dyDescent="0.25">
      <c r="A27" s="919">
        <v>1983</v>
      </c>
      <c r="B27" s="53">
        <v>110718</v>
      </c>
      <c r="C27" s="53">
        <v>93.828813559322029</v>
      </c>
      <c r="D27" s="53">
        <v>7282</v>
      </c>
      <c r="E27" s="53">
        <v>6.1711864406779666</v>
      </c>
      <c r="F27" s="53">
        <v>118000</v>
      </c>
      <c r="G27" s="53">
        <v>33.243307756861888</v>
      </c>
      <c r="H27" s="53">
        <v>2.1009142814278832</v>
      </c>
      <c r="I27" s="53">
        <v>17.361507037663436</v>
      </c>
      <c r="J27" s="53">
        <v>122.90023271963675</v>
      </c>
      <c r="L27" s="6"/>
    </row>
    <row r="28" spans="1:12" ht="12.75" customHeight="1" x14ac:dyDescent="0.25">
      <c r="A28" s="32">
        <v>1984</v>
      </c>
      <c r="B28" s="24">
        <v>103300</v>
      </c>
      <c r="C28" s="53">
        <v>93.666409756539863</v>
      </c>
      <c r="D28" s="24">
        <v>6985</v>
      </c>
      <c r="E28" s="53">
        <v>6.3335902434601259</v>
      </c>
      <c r="F28" s="24">
        <v>110285</v>
      </c>
      <c r="G28" s="53">
        <v>30.91409353473481</v>
      </c>
      <c r="H28" s="53">
        <v>2.0071989043596301</v>
      </c>
      <c r="I28" s="53">
        <v>16.167284224624176</v>
      </c>
      <c r="J28" s="53">
        <v>114.44645844052457</v>
      </c>
      <c r="L28" s="6"/>
    </row>
    <row r="29" spans="1:12" ht="12.75" customHeight="1" x14ac:dyDescent="0.25">
      <c r="A29" s="32">
        <v>1985</v>
      </c>
      <c r="B29" s="24">
        <v>90771</v>
      </c>
      <c r="C29" s="53">
        <v>93.857018777400953</v>
      </c>
      <c r="D29" s="24">
        <v>5941</v>
      </c>
      <c r="E29" s="53">
        <v>6.1429812225990563</v>
      </c>
      <c r="F29" s="24">
        <v>96712</v>
      </c>
      <c r="G29" s="53">
        <v>27.077028629384081</v>
      </c>
      <c r="H29" s="53">
        <v>1.7004344537043052</v>
      </c>
      <c r="I29" s="53">
        <v>14.126504607415157</v>
      </c>
      <c r="J29" s="53">
        <v>100</v>
      </c>
      <c r="L29" s="6"/>
    </row>
    <row r="30" spans="1:12" ht="12.75" customHeight="1" x14ac:dyDescent="0.25">
      <c r="A30" s="32">
        <v>1986</v>
      </c>
      <c r="B30" s="24">
        <v>91558</v>
      </c>
      <c r="C30" s="53">
        <v>93.884456840507781</v>
      </c>
      <c r="D30" s="24">
        <v>5964</v>
      </c>
      <c r="E30" s="53">
        <v>6.1155431594922174</v>
      </c>
      <c r="F30" s="24">
        <v>97522</v>
      </c>
      <c r="G30" s="53">
        <v>27.194101994366815</v>
      </c>
      <c r="H30" s="53">
        <v>1.6986777997850164</v>
      </c>
      <c r="I30" s="53">
        <v>14.179245424299255</v>
      </c>
      <c r="J30" s="53">
        <v>100.37334654502158</v>
      </c>
      <c r="L30" s="6"/>
    </row>
    <row r="31" spans="1:12" ht="12.75" customHeight="1" x14ac:dyDescent="0.25">
      <c r="A31" s="32">
        <v>1987</v>
      </c>
      <c r="B31" s="24">
        <v>87542</v>
      </c>
      <c r="C31" s="53">
        <v>93.572764683875803</v>
      </c>
      <c r="D31" s="24">
        <v>6013</v>
      </c>
      <c r="E31" s="53">
        <v>6.4272353161242055</v>
      </c>
      <c r="F31" s="24">
        <v>93555</v>
      </c>
      <c r="G31" s="53">
        <v>25.87245119767443</v>
      </c>
      <c r="H31" s="53">
        <v>1.7034959487789676</v>
      </c>
      <c r="I31" s="53">
        <v>13.532417266817669</v>
      </c>
      <c r="J31" s="53">
        <v>95.794519896410563</v>
      </c>
      <c r="L31" s="6"/>
    </row>
    <row r="32" spans="1:12" ht="12.75" customHeight="1" x14ac:dyDescent="0.25">
      <c r="A32" s="32">
        <v>1988</v>
      </c>
      <c r="B32" s="24">
        <v>81324</v>
      </c>
      <c r="C32" s="53">
        <v>92.992727439052274</v>
      </c>
      <c r="D32" s="24">
        <v>6128</v>
      </c>
      <c r="E32" s="53">
        <v>7.0072725609477189</v>
      </c>
      <c r="F32" s="24">
        <v>87452</v>
      </c>
      <c r="G32" s="53">
        <v>23.901038344996223</v>
      </c>
      <c r="H32" s="53">
        <v>1.7270388104625634</v>
      </c>
      <c r="I32" s="53">
        <v>12.581573344075503</v>
      </c>
      <c r="J32" s="53">
        <v>89.063598488980048</v>
      </c>
      <c r="L32" s="6"/>
    </row>
    <row r="33" spans="1:18" ht="12.75" customHeight="1" x14ac:dyDescent="0.25">
      <c r="A33" s="32">
        <v>1989</v>
      </c>
      <c r="B33" s="24">
        <v>75780</v>
      </c>
      <c r="C33" s="53">
        <v>92.559116669923782</v>
      </c>
      <c r="D33" s="24">
        <v>6092</v>
      </c>
      <c r="E33" s="53">
        <v>7.4408833300762156</v>
      </c>
      <c r="F33" s="24">
        <v>81872</v>
      </c>
      <c r="G33" s="53">
        <v>22.084074520491736</v>
      </c>
      <c r="H33" s="53">
        <v>1.7046481602839363</v>
      </c>
      <c r="I33" s="53">
        <v>11.687334676147257</v>
      </c>
      <c r="J33" s="53">
        <v>82.73337956519299</v>
      </c>
      <c r="L33" s="6"/>
    </row>
    <row r="34" spans="1:18" ht="12.75" customHeight="1" x14ac:dyDescent="0.25">
      <c r="A34" s="919">
        <v>1990</v>
      </c>
      <c r="B34" s="53">
        <v>69812</v>
      </c>
      <c r="C34" s="53">
        <v>92.590087401689686</v>
      </c>
      <c r="D34" s="53">
        <v>5587</v>
      </c>
      <c r="E34" s="53">
        <v>7.4099125983103225</v>
      </c>
      <c r="F34" s="53">
        <v>75399</v>
      </c>
      <c r="G34" s="53">
        <v>20.236899150022406</v>
      </c>
      <c r="H34" s="53">
        <v>1.5551021657866391</v>
      </c>
      <c r="I34" s="53">
        <v>10.706392738413513</v>
      </c>
      <c r="J34" s="53">
        <v>75.789397561188693</v>
      </c>
      <c r="K34" s="56"/>
      <c r="L34" s="6"/>
    </row>
    <row r="35" spans="1:18" ht="12.75" customHeight="1" x14ac:dyDescent="0.25">
      <c r="A35" s="919">
        <v>1991</v>
      </c>
      <c r="B35" s="53">
        <v>66053</v>
      </c>
      <c r="C35" s="53">
        <v>91.68043082987495</v>
      </c>
      <c r="D35" s="53">
        <v>5994</v>
      </c>
      <c r="E35" s="53">
        <v>8.3195691701250567</v>
      </c>
      <c r="F35" s="53">
        <v>72047</v>
      </c>
      <c r="G35" s="53">
        <v>19.083369591533323</v>
      </c>
      <c r="H35" s="53">
        <v>1.6623642291610967</v>
      </c>
      <c r="I35" s="53">
        <v>10.19485795516453</v>
      </c>
      <c r="J35" s="53">
        <v>72.168298092743598</v>
      </c>
      <c r="K35" s="6"/>
      <c r="L35" s="6"/>
    </row>
    <row r="36" spans="1:18" ht="12.75" customHeight="1" x14ac:dyDescent="0.25">
      <c r="A36" s="919">
        <v>1992</v>
      </c>
      <c r="B36" s="53">
        <v>62130</v>
      </c>
      <c r="C36" s="53">
        <v>91.848500975696297</v>
      </c>
      <c r="D36" s="53">
        <v>5514</v>
      </c>
      <c r="E36" s="53">
        <v>8.1514990243037069</v>
      </c>
      <c r="F36" s="53">
        <v>67644</v>
      </c>
      <c r="G36" s="53">
        <v>17.902902471683991</v>
      </c>
      <c r="H36" s="53">
        <v>1.5250361483903871</v>
      </c>
      <c r="I36" s="53">
        <v>9.5460947928737063</v>
      </c>
      <c r="J36" s="53">
        <v>67.575773754130637</v>
      </c>
      <c r="K36" s="6"/>
      <c r="L36" s="6"/>
    </row>
    <row r="37" spans="1:18" ht="12.75" customHeight="1" x14ac:dyDescent="0.25">
      <c r="A37" s="919">
        <v>1993</v>
      </c>
      <c r="B37" s="53">
        <v>61504</v>
      </c>
      <c r="C37" s="53">
        <v>91.526533527783556</v>
      </c>
      <c r="D37" s="53">
        <v>5694</v>
      </c>
      <c r="E37" s="53">
        <v>8.473466472216435</v>
      </c>
      <c r="F37" s="53">
        <v>67198</v>
      </c>
      <c r="G37" s="53">
        <v>17.664659823755496</v>
      </c>
      <c r="H37" s="53">
        <v>1.5695302738243202</v>
      </c>
      <c r="I37" s="53">
        <v>9.4517392069389068</v>
      </c>
      <c r="J37" s="53">
        <v>66.907840754729847</v>
      </c>
      <c r="K37" s="6"/>
      <c r="L37" s="6"/>
    </row>
    <row r="38" spans="1:18" ht="12.75" customHeight="1" x14ac:dyDescent="0.3">
      <c r="A38" s="919">
        <v>1994</v>
      </c>
      <c r="B38" s="53">
        <v>72707</v>
      </c>
      <c r="C38" s="53">
        <v>91.056757839895795</v>
      </c>
      <c r="D38" s="53">
        <v>7141</v>
      </c>
      <c r="E38" s="53">
        <v>8.943242160104198</v>
      </c>
      <c r="F38" s="53">
        <v>79848</v>
      </c>
      <c r="G38" s="53">
        <v>20.755199576143696</v>
      </c>
      <c r="H38" s="53">
        <v>1.9560942979344456</v>
      </c>
      <c r="I38" s="53">
        <v>11.161751458962028</v>
      </c>
      <c r="J38" s="53">
        <v>79.012832750594953</v>
      </c>
      <c r="K38" s="6"/>
      <c r="L38" s="6"/>
      <c r="O38" s="267"/>
      <c r="P38" s="267"/>
      <c r="Q38" s="268"/>
    </row>
    <row r="39" spans="1:18" ht="12.75" customHeight="1" x14ac:dyDescent="0.3">
      <c r="A39" s="919">
        <v>1995</v>
      </c>
      <c r="B39" s="53">
        <v>57791</v>
      </c>
      <c r="C39" s="53">
        <v>90.705193602561479</v>
      </c>
      <c r="D39" s="53">
        <v>5922</v>
      </c>
      <c r="E39" s="53">
        <v>9.2948063974385136</v>
      </c>
      <c r="F39" s="53">
        <v>63713</v>
      </c>
      <c r="G39" s="53">
        <v>16.458187557438194</v>
      </c>
      <c r="H39" s="53">
        <v>1.6177008488149018</v>
      </c>
      <c r="I39" s="53">
        <v>8.8834090383698907</v>
      </c>
      <c r="J39" s="53">
        <v>62.884692889328697</v>
      </c>
      <c r="K39" s="6"/>
      <c r="L39" s="6"/>
      <c r="O39" s="268"/>
      <c r="P39" s="268"/>
      <c r="Q39" s="267"/>
    </row>
    <row r="40" spans="1:18" ht="12.75" customHeight="1" x14ac:dyDescent="0.3">
      <c r="A40" s="919">
        <v>1996</v>
      </c>
      <c r="B40" s="53">
        <v>52440</v>
      </c>
      <c r="C40" s="53">
        <v>90.601243953006218</v>
      </c>
      <c r="D40" s="53">
        <v>5440</v>
      </c>
      <c r="E40" s="53">
        <v>9.3987560469937801</v>
      </c>
      <c r="F40" s="53">
        <v>57880</v>
      </c>
      <c r="G40" s="53">
        <v>14.910587654579347</v>
      </c>
      <c r="H40" s="53">
        <v>1.4838616408127416</v>
      </c>
      <c r="I40" s="53">
        <v>8.0578315077917892</v>
      </c>
      <c r="J40" s="53">
        <v>57.040518739236781</v>
      </c>
      <c r="K40" s="6"/>
      <c r="L40" s="6"/>
      <c r="O40" s="267"/>
      <c r="P40" s="268"/>
      <c r="Q40" s="267"/>
    </row>
    <row r="41" spans="1:18" ht="12.75" customHeight="1" x14ac:dyDescent="0.3">
      <c r="A41" s="919">
        <v>1997</v>
      </c>
      <c r="B41" s="53">
        <v>55544</v>
      </c>
      <c r="C41" s="53">
        <v>90.574652664535904</v>
      </c>
      <c r="D41" s="53">
        <v>5780</v>
      </c>
      <c r="E41" s="53">
        <v>9.4253473354640924</v>
      </c>
      <c r="F41" s="53">
        <v>61324</v>
      </c>
      <c r="G41" s="53">
        <v>15.767164646851166</v>
      </c>
      <c r="H41" s="53">
        <v>1.574756382735548</v>
      </c>
      <c r="I41" s="53">
        <v>8.5253058698852371</v>
      </c>
      <c r="J41" s="53">
        <v>60.349719246261458</v>
      </c>
      <c r="K41" s="6"/>
      <c r="L41" s="6"/>
      <c r="O41" s="267"/>
      <c r="P41" s="268"/>
      <c r="Q41" s="267"/>
    </row>
    <row r="42" spans="1:18" ht="12.75" customHeight="1" x14ac:dyDescent="0.3">
      <c r="A42" s="919">
        <v>1998</v>
      </c>
      <c r="B42" s="53">
        <v>60061</v>
      </c>
      <c r="C42" s="53">
        <v>90.45195102483396</v>
      </c>
      <c r="D42" s="53">
        <v>6340</v>
      </c>
      <c r="E42" s="53">
        <v>9.5480489751660365</v>
      </c>
      <c r="F42" s="53">
        <v>66401</v>
      </c>
      <c r="G42" s="53">
        <v>17.016467393721804</v>
      </c>
      <c r="H42" s="53">
        <v>1.7245698707851063</v>
      </c>
      <c r="I42" s="53">
        <v>9.2148612379369013</v>
      </c>
      <c r="J42" s="53">
        <v>65.231007202587961</v>
      </c>
      <c r="K42" s="6"/>
      <c r="L42" s="6"/>
      <c r="O42" s="267"/>
      <c r="P42" s="268"/>
      <c r="Q42" s="267"/>
    </row>
    <row r="43" spans="1:18" s="3" customFormat="1" ht="12.75" customHeight="1" x14ac:dyDescent="0.3">
      <c r="A43" s="919">
        <v>1999</v>
      </c>
      <c r="B43" s="53">
        <v>47170</v>
      </c>
      <c r="C43" s="53">
        <v>90.48358941896376</v>
      </c>
      <c r="D43" s="53">
        <v>4961</v>
      </c>
      <c r="E43" s="53">
        <v>9.5164105810362365</v>
      </c>
      <c r="F43" s="53">
        <v>52131</v>
      </c>
      <c r="G43" s="53">
        <v>13.329331990509809</v>
      </c>
      <c r="H43" s="53">
        <v>1.3470315481250847</v>
      </c>
      <c r="I43" s="53">
        <v>7.2186354368243046</v>
      </c>
      <c r="J43" s="53">
        <v>51.099940412967861</v>
      </c>
      <c r="K43" s="6"/>
      <c r="L43" s="6"/>
      <c r="M43" s="20"/>
      <c r="N43" s="19"/>
      <c r="O43" s="268"/>
      <c r="P43" s="268"/>
      <c r="Q43" s="267"/>
      <c r="R43" s="19"/>
    </row>
    <row r="44" spans="1:18" s="3" customFormat="1" ht="12.75" customHeight="1" x14ac:dyDescent="0.3">
      <c r="A44" s="919">
        <v>2000</v>
      </c>
      <c r="B44" s="53">
        <v>43020</v>
      </c>
      <c r="C44" s="53">
        <v>90.29089535323007</v>
      </c>
      <c r="D44" s="53">
        <v>4626</v>
      </c>
      <c r="E44" s="53">
        <v>9.7091046467699282</v>
      </c>
      <c r="F44" s="53">
        <v>47646</v>
      </c>
      <c r="G44" s="53">
        <v>12.097403501273151</v>
      </c>
      <c r="H44" s="53">
        <v>1.2516711270641008</v>
      </c>
      <c r="I44" s="53">
        <v>6.5700550772656463</v>
      </c>
      <c r="J44" s="53">
        <v>46.508710115147331</v>
      </c>
      <c r="K44" s="6"/>
      <c r="L44" s="6"/>
      <c r="M44" s="18"/>
      <c r="N44" s="18"/>
      <c r="O44" s="267"/>
      <c r="P44" s="268"/>
      <c r="Q44" s="267"/>
      <c r="R44" s="91"/>
    </row>
    <row r="45" spans="1:18" s="3" customFormat="1" ht="12.75" customHeight="1" x14ac:dyDescent="0.3">
      <c r="A45" s="919">
        <v>2001</v>
      </c>
      <c r="B45" s="53">
        <v>40893</v>
      </c>
      <c r="C45" s="53">
        <v>89.720917986747992</v>
      </c>
      <c r="D45" s="53">
        <v>4685</v>
      </c>
      <c r="E45" s="53">
        <v>10.279082013252006</v>
      </c>
      <c r="F45" s="53">
        <v>45578</v>
      </c>
      <c r="G45" s="53">
        <v>11.431592153845811</v>
      </c>
      <c r="H45" s="53">
        <v>1.2622381192678964</v>
      </c>
      <c r="I45" s="53">
        <v>6.2531100572339708</v>
      </c>
      <c r="J45" s="53">
        <v>44.265090558577704</v>
      </c>
      <c r="K45" s="6"/>
      <c r="L45" s="6"/>
      <c r="M45" s="18"/>
      <c r="N45" s="18"/>
      <c r="O45" s="267"/>
      <c r="P45" s="268"/>
      <c r="Q45" s="267"/>
      <c r="R45" s="91"/>
    </row>
    <row r="46" spans="1:18" s="145" customFormat="1" ht="12.75" customHeight="1" x14ac:dyDescent="0.3">
      <c r="A46" s="919">
        <v>2002</v>
      </c>
      <c r="B46" s="53">
        <v>39504</v>
      </c>
      <c r="C46" s="53">
        <v>89.119498274189539</v>
      </c>
      <c r="D46" s="53">
        <v>4823</v>
      </c>
      <c r="E46" s="53">
        <v>10.880501725810454</v>
      </c>
      <c r="F46" s="53">
        <v>44327</v>
      </c>
      <c r="G46" s="53">
        <v>10.973711316723131</v>
      </c>
      <c r="H46" s="53">
        <v>1.2933807492490588</v>
      </c>
      <c r="I46" s="53">
        <v>6.048277884304837</v>
      </c>
      <c r="J46" s="53">
        <v>42.815105734861191</v>
      </c>
      <c r="K46" s="6"/>
      <c r="L46" s="6"/>
      <c r="M46" s="18"/>
      <c r="N46" s="18"/>
      <c r="O46" s="267"/>
      <c r="P46" s="268"/>
      <c r="Q46" s="267"/>
      <c r="R46" s="91"/>
    </row>
    <row r="47" spans="1:18" s="3" customFormat="1" ht="12.75" customHeight="1" x14ac:dyDescent="0.25">
      <c r="A47" s="919">
        <v>2003</v>
      </c>
      <c r="B47" s="53">
        <v>39997</v>
      </c>
      <c r="C47" s="53">
        <v>89.117889530090693</v>
      </c>
      <c r="D47" s="53">
        <v>4884</v>
      </c>
      <c r="E47" s="53">
        <v>10.882110469909316</v>
      </c>
      <c r="F47" s="53">
        <v>44881</v>
      </c>
      <c r="G47" s="53">
        <v>11.029833525266831</v>
      </c>
      <c r="H47" s="53">
        <v>1.3022527586214252</v>
      </c>
      <c r="I47" s="53">
        <v>6.0841733679649925</v>
      </c>
      <c r="J47" s="53">
        <v>43.069205985827118</v>
      </c>
      <c r="K47" s="6"/>
      <c r="L47" s="6"/>
      <c r="M47" s="18"/>
      <c r="N47" s="18"/>
      <c r="P47" s="91"/>
      <c r="Q47" s="91"/>
      <c r="R47" s="91"/>
    </row>
    <row r="48" spans="1:18" s="3" customFormat="1" ht="12.75" customHeight="1" x14ac:dyDescent="0.25">
      <c r="A48" s="919">
        <v>2004</v>
      </c>
      <c r="B48" s="53">
        <v>40350</v>
      </c>
      <c r="C48" s="53">
        <v>88.583973655323817</v>
      </c>
      <c r="D48" s="53">
        <v>5200</v>
      </c>
      <c r="E48" s="53">
        <v>11.416026344676181</v>
      </c>
      <c r="F48" s="53">
        <v>45550</v>
      </c>
      <c r="G48" s="53">
        <v>11.042838001156008</v>
      </c>
      <c r="H48" s="53">
        <v>1.377899916239584</v>
      </c>
      <c r="I48" s="53">
        <v>6.1323585104682925</v>
      </c>
      <c r="J48" s="53">
        <v>43.410303404066077</v>
      </c>
      <c r="K48" s="6"/>
      <c r="L48" s="6"/>
      <c r="M48" s="18"/>
      <c r="N48" s="18"/>
      <c r="P48" s="91"/>
      <c r="Q48" s="91"/>
      <c r="R48" s="91"/>
    </row>
    <row r="49" spans="1:18" s="3" customFormat="1" ht="12.75" customHeight="1" x14ac:dyDescent="0.25">
      <c r="A49" s="919">
        <v>2005</v>
      </c>
      <c r="B49" s="53">
        <v>43031</v>
      </c>
      <c r="C49" s="53">
        <v>88.169244954410402</v>
      </c>
      <c r="D49" s="53">
        <v>5774</v>
      </c>
      <c r="E49" s="53">
        <v>11.830755045589591</v>
      </c>
      <c r="F49" s="53">
        <v>48805</v>
      </c>
      <c r="G49" s="53">
        <v>11.674017355710681</v>
      </c>
      <c r="H49" s="53">
        <v>1.5191031030061877</v>
      </c>
      <c r="I49" s="53">
        <v>6.5186531918894888</v>
      </c>
      <c r="J49" s="53">
        <v>46.144841721622889</v>
      </c>
      <c r="K49" s="6"/>
      <c r="L49" s="6"/>
      <c r="M49" s="18"/>
      <c r="N49" s="18"/>
      <c r="P49" s="91"/>
      <c r="Q49" s="91"/>
      <c r="R49" s="91"/>
    </row>
    <row r="50" spans="1:18" s="145" customFormat="1" ht="12.75" customHeight="1" x14ac:dyDescent="0.25">
      <c r="A50" s="919">
        <v>2006</v>
      </c>
      <c r="B50" s="53">
        <v>49084</v>
      </c>
      <c r="C50" s="53">
        <v>87.943669037679399</v>
      </c>
      <c r="D50" s="53">
        <v>6729</v>
      </c>
      <c r="E50" s="53">
        <v>12.056330962320606</v>
      </c>
      <c r="F50" s="53">
        <v>55813</v>
      </c>
      <c r="G50" s="53">
        <v>13.163131218321757</v>
      </c>
      <c r="H50" s="53">
        <v>1.754733660688907</v>
      </c>
      <c r="I50" s="53">
        <v>7.3790897804901592</v>
      </c>
      <c r="J50" s="53">
        <v>52.235779377559496</v>
      </c>
      <c r="K50" s="6"/>
      <c r="L50" s="6"/>
      <c r="M50" s="18"/>
      <c r="N50" s="18"/>
      <c r="P50" s="91"/>
      <c r="Q50" s="91"/>
      <c r="R50" s="91"/>
    </row>
    <row r="51" spans="1:18" s="145" customFormat="1" ht="12.75" customHeight="1" x14ac:dyDescent="0.25">
      <c r="A51" s="919">
        <v>2007</v>
      </c>
      <c r="B51" s="53">
        <v>54771</v>
      </c>
      <c r="C51" s="53">
        <v>87.566349043934252</v>
      </c>
      <c r="D51" s="53">
        <v>7777</v>
      </c>
      <c r="E51" s="53">
        <v>12.433650956065742</v>
      </c>
      <c r="F51" s="53">
        <v>62548</v>
      </c>
      <c r="G51" s="53">
        <v>14.515233959461973</v>
      </c>
      <c r="H51" s="53">
        <v>2.0106788064060428</v>
      </c>
      <c r="I51" s="53">
        <v>8.1856317219534027</v>
      </c>
      <c r="J51" s="53">
        <v>57.945202648761928</v>
      </c>
      <c r="K51" s="6"/>
      <c r="L51" s="6"/>
      <c r="M51" s="18"/>
      <c r="N51" s="18"/>
      <c r="P51" s="91"/>
      <c r="Q51" s="91"/>
      <c r="R51" s="91"/>
    </row>
    <row r="52" spans="1:18" s="145" customFormat="1" ht="12.75" customHeight="1" x14ac:dyDescent="0.25">
      <c r="A52" s="919">
        <v>2008</v>
      </c>
      <c r="B52" s="53">
        <v>57723</v>
      </c>
      <c r="C52" s="53">
        <v>87.23966992110752</v>
      </c>
      <c r="D52" s="53">
        <v>8443</v>
      </c>
      <c r="E52" s="53">
        <v>12.760330078892482</v>
      </c>
      <c r="F52" s="53">
        <v>66166</v>
      </c>
      <c r="G52" s="53">
        <v>15.142278075635055</v>
      </c>
      <c r="H52" s="53">
        <v>2.1638159636464569</v>
      </c>
      <c r="I52" s="53">
        <v>8.5720689382662307</v>
      </c>
      <c r="J52" s="53">
        <v>60.680749955418257</v>
      </c>
      <c r="K52" s="6"/>
      <c r="L52" s="6"/>
      <c r="M52" s="18"/>
      <c r="N52" s="18"/>
      <c r="P52" s="91"/>
      <c r="Q52" s="91"/>
      <c r="R52" s="91"/>
    </row>
    <row r="53" spans="1:18" s="145" customFormat="1" ht="12.75" customHeight="1" x14ac:dyDescent="0.25">
      <c r="A53" s="111">
        <v>2009</v>
      </c>
      <c r="B53" s="53">
        <v>53592</v>
      </c>
      <c r="C53" s="53">
        <v>86.76618204190008</v>
      </c>
      <c r="D53" s="53">
        <v>8174</v>
      </c>
      <c r="E53" s="53">
        <v>13.233817958099925</v>
      </c>
      <c r="F53" s="53">
        <v>61766</v>
      </c>
      <c r="G53" s="53">
        <v>13.907804481057649</v>
      </c>
      <c r="H53" s="53">
        <v>2.075744616878592</v>
      </c>
      <c r="I53" s="53">
        <v>7.9276212772292975</v>
      </c>
      <c r="J53" s="53">
        <v>56.118774583968936</v>
      </c>
      <c r="K53" s="91"/>
      <c r="L53" s="91"/>
      <c r="M53" s="18"/>
      <c r="N53" s="18"/>
      <c r="P53" s="91"/>
      <c r="Q53" s="91"/>
      <c r="R53" s="91"/>
    </row>
    <row r="54" spans="1:18" s="145" customFormat="1" ht="12.75" customHeight="1" x14ac:dyDescent="0.25">
      <c r="A54" s="111">
        <v>2010</v>
      </c>
      <c r="B54" s="53">
        <v>55287</v>
      </c>
      <c r="C54" s="53">
        <v>86.458887186063237</v>
      </c>
      <c r="D54" s="53">
        <v>8659</v>
      </c>
      <c r="E54" s="53">
        <v>13.54111281393676</v>
      </c>
      <c r="F54" s="53">
        <v>63946</v>
      </c>
      <c r="G54" s="53">
        <v>14.225278474485737</v>
      </c>
      <c r="H54" s="53">
        <v>2.1843661541558581</v>
      </c>
      <c r="I54" s="53">
        <v>8.1453532725032485</v>
      </c>
      <c r="J54" s="53">
        <v>57.660075856469575</v>
      </c>
      <c r="K54" s="6"/>
      <c r="L54" s="6"/>
      <c r="M54" s="18"/>
      <c r="N54" s="18"/>
      <c r="P54" s="91"/>
      <c r="Q54" s="91"/>
      <c r="R54" s="91"/>
    </row>
    <row r="55" spans="1:18" s="145" customFormat="1" ht="12.75" customHeight="1" x14ac:dyDescent="0.25">
      <c r="A55" s="111">
        <v>2011</v>
      </c>
      <c r="B55" s="53">
        <v>60357</v>
      </c>
      <c r="C55" s="53">
        <v>86.134459777660439</v>
      </c>
      <c r="D55" s="53">
        <v>9716</v>
      </c>
      <c r="E55" s="53">
        <v>13.865540222339559</v>
      </c>
      <c r="F55" s="53">
        <v>70073</v>
      </c>
      <c r="G55" s="53">
        <v>15.42451730821128</v>
      </c>
      <c r="H55" s="53">
        <v>2.4378194212110862</v>
      </c>
      <c r="I55" s="53">
        <v>8.8715890251228551</v>
      </c>
      <c r="J55" s="53">
        <v>62.801020292493739</v>
      </c>
      <c r="K55" s="6"/>
      <c r="L55" s="6"/>
      <c r="M55" s="18"/>
      <c r="N55" s="18"/>
    </row>
    <row r="56" spans="1:18" s="145" customFormat="1" ht="12.75" customHeight="1" x14ac:dyDescent="0.25">
      <c r="A56" s="111">
        <v>2012</v>
      </c>
      <c r="B56" s="53">
        <v>57797</v>
      </c>
      <c r="C56" s="53">
        <v>86.224284286374967</v>
      </c>
      <c r="D56" s="53">
        <v>9234</v>
      </c>
      <c r="E56" s="53">
        <v>13.77571571362504</v>
      </c>
      <c r="F56" s="53">
        <v>67031</v>
      </c>
      <c r="G56" s="53">
        <v>14.677078622182483</v>
      </c>
      <c r="H56" s="53">
        <v>2.3049705139005896</v>
      </c>
      <c r="I56" s="53">
        <v>8.4379044701973847</v>
      </c>
      <c r="J56" s="53">
        <v>59.731014180027501</v>
      </c>
      <c r="K56" s="6"/>
      <c r="L56" s="6"/>
      <c r="M56" s="18"/>
      <c r="N56" s="18"/>
    </row>
    <row r="57" spans="1:18" s="145" customFormat="1" ht="12.75" customHeight="1" x14ac:dyDescent="0.25">
      <c r="A57" s="813">
        <v>2013</v>
      </c>
      <c r="B57" s="105">
        <v>54643</v>
      </c>
      <c r="C57" s="105">
        <v>86.232581627661091</v>
      </c>
      <c r="D57" s="105">
        <v>8724</v>
      </c>
      <c r="E57" s="105">
        <v>13.767418372338913</v>
      </c>
      <c r="F57" s="105">
        <v>63367</v>
      </c>
      <c r="G57" s="105">
        <v>13.768141503729087</v>
      </c>
      <c r="H57" s="105">
        <v>2.1647841431794781</v>
      </c>
      <c r="I57" s="105">
        <v>7.9220999547054971</v>
      </c>
      <c r="J57" s="105">
        <v>56.079689738302996</v>
      </c>
      <c r="K57" s="6"/>
      <c r="L57" s="6"/>
      <c r="M57" s="18"/>
      <c r="N57" s="18"/>
    </row>
    <row r="58" spans="1:18" s="3" customFormat="1" ht="18" customHeight="1" x14ac:dyDescent="0.25">
      <c r="A58" s="813">
        <v>2014</v>
      </c>
      <c r="B58" s="105">
        <v>52216</v>
      </c>
      <c r="C58" s="105">
        <v>85.279851050972582</v>
      </c>
      <c r="D58" s="105">
        <v>9013</v>
      </c>
      <c r="E58" s="105">
        <v>14.720148949027422</v>
      </c>
      <c r="F58" s="105">
        <v>61229</v>
      </c>
      <c r="G58" s="105">
        <v>13.028324429630306</v>
      </c>
      <c r="H58" s="105">
        <v>2.2213519414586393</v>
      </c>
      <c r="I58" s="105">
        <v>7.5916373828596058</v>
      </c>
      <c r="J58" s="105">
        <v>53.740380892769977</v>
      </c>
    </row>
    <row r="59" spans="1:18" ht="15.75" customHeight="1" x14ac:dyDescent="0.25">
      <c r="A59" s="920">
        <v>2015</v>
      </c>
      <c r="B59" s="691">
        <v>54049</v>
      </c>
      <c r="C59" s="691">
        <v>86.046104371636901</v>
      </c>
      <c r="D59" s="691">
        <v>8765</v>
      </c>
      <c r="E59" s="691">
        <v>13.953895628363103</v>
      </c>
      <c r="F59" s="691">
        <v>62814</v>
      </c>
      <c r="G59" s="691">
        <v>13.35172554174301</v>
      </c>
      <c r="H59" s="691">
        <v>2.1452436411821183</v>
      </c>
      <c r="I59" s="691">
        <v>7.7225194292412205</v>
      </c>
      <c r="J59" s="691">
        <v>54.666880759643718</v>
      </c>
    </row>
    <row r="60" spans="1:18" ht="7.2" customHeight="1" x14ac:dyDescent="0.25">
      <c r="F60" s="51"/>
      <c r="G60" s="52"/>
      <c r="H60" s="52"/>
      <c r="I60" s="52"/>
    </row>
    <row r="61" spans="1:18" x14ac:dyDescent="0.25">
      <c r="A61" s="1057" t="s">
        <v>276</v>
      </c>
      <c r="B61" s="1057"/>
      <c r="C61" s="1057"/>
      <c r="D61" s="1057"/>
      <c r="E61" s="1057"/>
      <c r="F61" s="1057"/>
      <c r="G61" s="969"/>
      <c r="H61" s="969"/>
      <c r="I61" s="969"/>
      <c r="J61" s="969"/>
    </row>
  </sheetData>
  <mergeCells count="11">
    <mergeCell ref="A1:B1"/>
    <mergeCell ref="A2:B2"/>
    <mergeCell ref="F1:H1"/>
    <mergeCell ref="A61:J61"/>
    <mergeCell ref="A3:J3"/>
    <mergeCell ref="A4:A5"/>
    <mergeCell ref="B4:C4"/>
    <mergeCell ref="D4:E4"/>
    <mergeCell ref="F4:F5"/>
    <mergeCell ref="G4:I4"/>
    <mergeCell ref="J4:J5"/>
  </mergeCells>
  <hyperlinks>
    <hyperlink ref="F1:H1" location="Tabellförteckning!A1" display="Tillbaka till innehållsföreckningen "/>
  </hyperlinks>
  <pageMargins left="0.75" right="0.75" top="1" bottom="1" header="0.5" footer="0.5"/>
  <pageSetup paperSize="9" scale="91"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7"/>
  <sheetViews>
    <sheetView zoomScaleNormal="100" workbookViewId="0">
      <pane ySplit="4" topLeftCell="A5" activePane="bottomLeft" state="frozen"/>
      <selection activeCell="Q15" sqref="Q15"/>
      <selection pane="bottomLeft" activeCell="Q15" sqref="Q15"/>
    </sheetView>
  </sheetViews>
  <sheetFormatPr defaultColWidth="8.88671875" defaultRowHeight="13.2" x14ac:dyDescent="0.25"/>
  <cols>
    <col min="1" max="1" width="6.6640625" style="582" customWidth="1"/>
    <col min="2" max="3" width="20.6640625" style="64" customWidth="1"/>
    <col min="4" max="16384" width="8.88671875" style="64"/>
  </cols>
  <sheetData>
    <row r="1" spans="1:3" ht="30" customHeight="1" x14ac:dyDescent="0.3">
      <c r="A1" s="1066"/>
      <c r="B1" s="1067"/>
      <c r="C1" s="580" t="s">
        <v>397</v>
      </c>
    </row>
    <row r="2" spans="1:3" ht="6" customHeight="1" x14ac:dyDescent="0.25">
      <c r="A2" s="1066"/>
      <c r="B2" s="1067"/>
    </row>
    <row r="3" spans="1:3" s="593" customFormat="1" ht="45" customHeight="1" x14ac:dyDescent="0.25">
      <c r="A3" s="1068" t="s">
        <v>696</v>
      </c>
      <c r="B3" s="1069"/>
      <c r="C3" s="1069"/>
    </row>
    <row r="4" spans="1:3" ht="15" customHeight="1" x14ac:dyDescent="0.25">
      <c r="A4" s="592" t="s">
        <v>100</v>
      </c>
      <c r="B4" s="591" t="s">
        <v>67</v>
      </c>
      <c r="C4" s="591" t="s">
        <v>109</v>
      </c>
    </row>
    <row r="5" spans="1:3" ht="6" customHeight="1" x14ac:dyDescent="0.25">
      <c r="B5" s="581"/>
      <c r="C5" s="581"/>
    </row>
    <row r="6" spans="1:3" x14ac:dyDescent="0.25">
      <c r="A6" s="582">
        <v>1950</v>
      </c>
      <c r="B6" s="75">
        <v>3460</v>
      </c>
      <c r="C6" s="75">
        <v>49</v>
      </c>
    </row>
    <row r="7" spans="1:3" x14ac:dyDescent="0.25">
      <c r="A7" s="582">
        <v>1951</v>
      </c>
      <c r="B7" s="75">
        <v>4658</v>
      </c>
      <c r="C7" s="75">
        <v>66</v>
      </c>
    </row>
    <row r="8" spans="1:3" x14ac:dyDescent="0.25">
      <c r="A8" s="582">
        <v>1952</v>
      </c>
      <c r="B8" s="75">
        <v>5530</v>
      </c>
      <c r="C8" s="75">
        <v>78</v>
      </c>
    </row>
    <row r="9" spans="1:3" x14ac:dyDescent="0.25">
      <c r="A9" s="582">
        <v>1953</v>
      </c>
      <c r="B9" s="75">
        <v>6508</v>
      </c>
      <c r="C9" s="75">
        <v>91</v>
      </c>
    </row>
    <row r="10" spans="1:3" x14ac:dyDescent="0.25">
      <c r="A10" s="582">
        <v>1954</v>
      </c>
      <c r="B10" s="75">
        <v>7442</v>
      </c>
      <c r="C10" s="75">
        <v>103</v>
      </c>
    </row>
    <row r="11" spans="1:3" x14ac:dyDescent="0.25">
      <c r="A11" s="582">
        <v>1955</v>
      </c>
      <c r="B11" s="75">
        <v>9071</v>
      </c>
      <c r="C11" s="75">
        <v>125</v>
      </c>
    </row>
    <row r="12" spans="1:3" x14ac:dyDescent="0.25">
      <c r="A12" s="582">
        <v>1956</v>
      </c>
      <c r="B12" s="75">
        <v>11694</v>
      </c>
      <c r="C12" s="75">
        <v>160</v>
      </c>
    </row>
    <row r="13" spans="1:3" x14ac:dyDescent="0.25">
      <c r="A13" s="582">
        <v>1957</v>
      </c>
      <c r="B13" s="75">
        <v>12026</v>
      </c>
      <c r="C13" s="75">
        <v>163</v>
      </c>
    </row>
    <row r="14" spans="1:3" x14ac:dyDescent="0.25">
      <c r="A14" s="582">
        <v>1958</v>
      </c>
      <c r="B14" s="75">
        <v>12286</v>
      </c>
      <c r="C14" s="75">
        <v>166</v>
      </c>
    </row>
    <row r="15" spans="1:3" x14ac:dyDescent="0.25">
      <c r="A15" s="582">
        <v>1959</v>
      </c>
      <c r="B15" s="75">
        <v>13490</v>
      </c>
      <c r="C15" s="75">
        <v>181</v>
      </c>
    </row>
    <row r="16" spans="1:3" x14ac:dyDescent="0.25">
      <c r="A16" s="582">
        <v>1960</v>
      </c>
      <c r="B16" s="75">
        <v>12702</v>
      </c>
      <c r="C16" s="75">
        <v>170</v>
      </c>
    </row>
    <row r="17" spans="1:3" x14ac:dyDescent="0.25">
      <c r="A17" s="582">
        <v>1961</v>
      </c>
      <c r="B17" s="75">
        <v>13329</v>
      </c>
      <c r="C17" s="75">
        <v>177</v>
      </c>
    </row>
    <row r="18" spans="1:3" x14ac:dyDescent="0.25">
      <c r="A18" s="582">
        <v>1962</v>
      </c>
      <c r="B18" s="75">
        <v>12678</v>
      </c>
      <c r="C18" s="75">
        <v>168</v>
      </c>
    </row>
    <row r="19" spans="1:3" x14ac:dyDescent="0.25">
      <c r="A19" s="582">
        <v>1963</v>
      </c>
      <c r="B19" s="75">
        <v>12592</v>
      </c>
      <c r="C19" s="75">
        <v>166</v>
      </c>
    </row>
    <row r="20" spans="1:3" x14ac:dyDescent="0.25">
      <c r="A20" s="582">
        <v>1964</v>
      </c>
      <c r="B20" s="75">
        <v>14822</v>
      </c>
      <c r="C20" s="75">
        <v>193</v>
      </c>
    </row>
    <row r="21" spans="1:3" x14ac:dyDescent="0.25">
      <c r="A21" s="582">
        <v>1965</v>
      </c>
      <c r="B21" s="75">
        <v>16494</v>
      </c>
      <c r="C21" s="75">
        <v>213</v>
      </c>
    </row>
    <row r="22" spans="1:3" x14ac:dyDescent="0.25">
      <c r="A22" s="582">
        <v>1966</v>
      </c>
      <c r="B22" s="75">
        <v>17031</v>
      </c>
      <c r="C22" s="75">
        <v>218</v>
      </c>
    </row>
    <row r="23" spans="1:3" x14ac:dyDescent="0.25">
      <c r="A23" s="582">
        <v>1967</v>
      </c>
      <c r="B23" s="75">
        <v>18001</v>
      </c>
      <c r="C23" s="75">
        <v>229</v>
      </c>
    </row>
    <row r="24" spans="1:3" x14ac:dyDescent="0.25">
      <c r="A24" s="582">
        <v>1968</v>
      </c>
      <c r="B24" s="75">
        <v>15923</v>
      </c>
      <c r="C24" s="75">
        <v>201</v>
      </c>
    </row>
    <row r="25" spans="1:3" x14ac:dyDescent="0.25">
      <c r="A25" s="582">
        <v>1969</v>
      </c>
      <c r="B25" s="75">
        <v>18442</v>
      </c>
      <c r="C25" s="75">
        <v>231</v>
      </c>
    </row>
    <row r="26" spans="1:3" x14ac:dyDescent="0.25">
      <c r="A26" s="582">
        <v>1970</v>
      </c>
      <c r="B26" s="75">
        <v>17036</v>
      </c>
      <c r="C26" s="75">
        <v>212</v>
      </c>
    </row>
    <row r="27" spans="1:3" x14ac:dyDescent="0.25">
      <c r="A27" s="582">
        <v>1971</v>
      </c>
      <c r="B27" s="75">
        <v>18672</v>
      </c>
      <c r="C27" s="75">
        <v>231</v>
      </c>
    </row>
    <row r="28" spans="1:3" x14ac:dyDescent="0.25">
      <c r="A28" s="582">
        <v>1972</v>
      </c>
      <c r="B28" s="75">
        <v>18108</v>
      </c>
      <c r="C28" s="75">
        <v>223</v>
      </c>
    </row>
    <row r="29" spans="1:3" x14ac:dyDescent="0.25">
      <c r="A29" s="582">
        <v>1973</v>
      </c>
      <c r="B29" s="75">
        <v>19680</v>
      </c>
      <c r="C29" s="75">
        <v>242</v>
      </c>
    </row>
    <row r="30" spans="1:3" x14ac:dyDescent="0.25">
      <c r="A30" s="582">
        <v>1974</v>
      </c>
      <c r="B30" s="75">
        <v>20931</v>
      </c>
      <c r="C30" s="75">
        <v>256</v>
      </c>
    </row>
    <row r="31" spans="1:3" x14ac:dyDescent="0.25">
      <c r="A31" s="582">
        <v>1975</v>
      </c>
      <c r="B31" s="75">
        <v>21695</v>
      </c>
      <c r="C31" s="75">
        <v>265</v>
      </c>
    </row>
    <row r="32" spans="1:3" x14ac:dyDescent="0.25">
      <c r="A32" s="582">
        <v>1976</v>
      </c>
      <c r="B32" s="75">
        <v>20766</v>
      </c>
      <c r="C32" s="75">
        <v>253</v>
      </c>
    </row>
    <row r="33" spans="1:3" x14ac:dyDescent="0.25">
      <c r="A33" s="582">
        <v>1977</v>
      </c>
      <c r="B33" s="75">
        <v>22185</v>
      </c>
      <c r="C33" s="75">
        <v>269</v>
      </c>
    </row>
    <row r="34" spans="1:3" x14ac:dyDescent="0.25">
      <c r="A34" s="582">
        <v>1978</v>
      </c>
      <c r="B34" s="75">
        <v>22670</v>
      </c>
      <c r="C34" s="75">
        <v>274</v>
      </c>
    </row>
    <row r="35" spans="1:3" x14ac:dyDescent="0.25">
      <c r="A35" s="582">
        <v>1979</v>
      </c>
      <c r="B35" s="75">
        <v>21698</v>
      </c>
      <c r="C35" s="75">
        <v>262</v>
      </c>
    </row>
    <row r="36" spans="1:3" x14ac:dyDescent="0.25">
      <c r="A36" s="582">
        <v>1980</v>
      </c>
      <c r="B36" s="75">
        <v>21678</v>
      </c>
      <c r="C36" s="75">
        <v>261</v>
      </c>
    </row>
    <row r="37" spans="1:3" x14ac:dyDescent="0.25">
      <c r="A37" s="582">
        <v>1981</v>
      </c>
      <c r="B37" s="75">
        <v>21065</v>
      </c>
      <c r="C37" s="75">
        <v>253</v>
      </c>
    </row>
    <row r="38" spans="1:3" x14ac:dyDescent="0.25">
      <c r="A38" s="582">
        <v>1982</v>
      </c>
      <c r="B38" s="75">
        <v>21217</v>
      </c>
      <c r="C38" s="75">
        <v>255</v>
      </c>
    </row>
    <row r="39" spans="1:3" x14ac:dyDescent="0.25">
      <c r="A39" s="582">
        <v>1983</v>
      </c>
      <c r="B39" s="75">
        <v>22492</v>
      </c>
      <c r="C39" s="75">
        <v>270</v>
      </c>
    </row>
    <row r="40" spans="1:3" x14ac:dyDescent="0.25">
      <c r="A40" s="582">
        <v>1984</v>
      </c>
      <c r="B40" s="75">
        <v>21922</v>
      </c>
      <c r="C40" s="75">
        <v>263</v>
      </c>
    </row>
    <row r="41" spans="1:3" x14ac:dyDescent="0.25">
      <c r="A41" s="582">
        <v>1985</v>
      </c>
      <c r="B41" s="75">
        <v>19767</v>
      </c>
      <c r="C41" s="75">
        <v>237</v>
      </c>
    </row>
    <row r="42" spans="1:3" x14ac:dyDescent="0.25">
      <c r="A42" s="582">
        <v>1986</v>
      </c>
      <c r="B42" s="75">
        <v>23150</v>
      </c>
      <c r="C42" s="75">
        <v>277</v>
      </c>
    </row>
    <row r="43" spans="1:3" x14ac:dyDescent="0.25">
      <c r="A43" s="582">
        <v>1987</v>
      </c>
      <c r="B43" s="75">
        <v>22923</v>
      </c>
      <c r="C43" s="75">
        <v>273</v>
      </c>
    </row>
    <row r="44" spans="1:3" x14ac:dyDescent="0.25">
      <c r="A44" s="582">
        <v>1988</v>
      </c>
      <c r="B44" s="75">
        <v>24351</v>
      </c>
      <c r="C44" s="75">
        <v>289</v>
      </c>
    </row>
    <row r="45" spans="1:3" x14ac:dyDescent="0.25">
      <c r="A45" s="582">
        <v>1989</v>
      </c>
      <c r="B45" s="75">
        <v>26167</v>
      </c>
      <c r="C45" s="75">
        <v>308</v>
      </c>
    </row>
    <row r="46" spans="1:3" x14ac:dyDescent="0.25">
      <c r="A46" s="582">
        <v>1990</v>
      </c>
      <c r="B46" s="75">
        <v>25508</v>
      </c>
      <c r="C46" s="75">
        <v>298</v>
      </c>
    </row>
    <row r="47" spans="1:3" x14ac:dyDescent="0.25">
      <c r="A47" s="582">
        <v>1991</v>
      </c>
      <c r="B47" s="75">
        <v>26100</v>
      </c>
      <c r="C47" s="75">
        <v>303</v>
      </c>
    </row>
    <row r="48" spans="1:3" x14ac:dyDescent="0.25">
      <c r="A48" s="582">
        <v>1992</v>
      </c>
      <c r="B48" s="75">
        <v>24563</v>
      </c>
      <c r="C48" s="75">
        <v>283</v>
      </c>
    </row>
    <row r="49" spans="1:3" x14ac:dyDescent="0.25">
      <c r="A49" s="582">
        <v>1993</v>
      </c>
      <c r="B49" s="75">
        <v>24298</v>
      </c>
      <c r="C49" s="75">
        <v>279</v>
      </c>
    </row>
    <row r="50" spans="1:3" x14ac:dyDescent="0.25">
      <c r="A50" s="582">
        <v>1994</v>
      </c>
      <c r="B50" s="75">
        <v>21015</v>
      </c>
      <c r="C50" s="75">
        <v>239</v>
      </c>
    </row>
    <row r="51" spans="1:3" x14ac:dyDescent="0.25">
      <c r="A51" s="582">
        <v>1995</v>
      </c>
      <c r="B51" s="75">
        <v>16778</v>
      </c>
      <c r="C51" s="75">
        <v>190</v>
      </c>
    </row>
    <row r="52" spans="1:3" x14ac:dyDescent="0.25">
      <c r="A52" s="582">
        <v>1996</v>
      </c>
      <c r="B52" s="75">
        <v>14806</v>
      </c>
      <c r="C52" s="75">
        <v>167</v>
      </c>
    </row>
    <row r="53" spans="1:3" x14ac:dyDescent="0.25">
      <c r="A53" s="582">
        <v>1997</v>
      </c>
      <c r="B53" s="75">
        <v>12686</v>
      </c>
      <c r="C53" s="75">
        <v>143</v>
      </c>
    </row>
    <row r="54" spans="1:3" x14ac:dyDescent="0.25">
      <c r="A54" s="582">
        <v>1998</v>
      </c>
      <c r="B54" s="75">
        <v>11923</v>
      </c>
      <c r="C54" s="75">
        <v>135</v>
      </c>
    </row>
    <row r="55" spans="1:3" ht="15.6" x14ac:dyDescent="0.25">
      <c r="A55" s="582" t="s">
        <v>299</v>
      </c>
      <c r="B55" s="75">
        <v>13941</v>
      </c>
      <c r="C55" s="75">
        <v>157</v>
      </c>
    </row>
    <row r="56" spans="1:3" x14ac:dyDescent="0.25">
      <c r="A56" s="582">
        <v>2000</v>
      </c>
      <c r="B56" s="75">
        <v>17115</v>
      </c>
      <c r="C56" s="75">
        <v>193</v>
      </c>
    </row>
    <row r="57" spans="1:3" x14ac:dyDescent="0.25">
      <c r="A57" s="582">
        <v>2001</v>
      </c>
      <c r="B57" s="75">
        <v>14258</v>
      </c>
      <c r="C57" s="75">
        <v>160</v>
      </c>
    </row>
    <row r="58" spans="1:3" x14ac:dyDescent="0.25">
      <c r="A58" s="582">
        <v>2002</v>
      </c>
      <c r="B58" s="75">
        <v>14929</v>
      </c>
      <c r="C58" s="75">
        <v>167</v>
      </c>
    </row>
    <row r="59" spans="1:3" x14ac:dyDescent="0.25">
      <c r="A59" s="582">
        <v>2003</v>
      </c>
      <c r="B59" s="75">
        <v>15351</v>
      </c>
      <c r="C59" s="75">
        <v>171</v>
      </c>
    </row>
    <row r="60" spans="1:3" x14ac:dyDescent="0.25">
      <c r="A60" s="582">
        <v>2004</v>
      </c>
      <c r="B60" s="75">
        <v>15588</v>
      </c>
      <c r="C60" s="581">
        <v>173</v>
      </c>
    </row>
    <row r="61" spans="1:3" x14ac:dyDescent="0.25">
      <c r="A61" s="582">
        <v>2005</v>
      </c>
      <c r="B61" s="75">
        <v>15809</v>
      </c>
      <c r="C61" s="75">
        <v>175</v>
      </c>
    </row>
    <row r="62" spans="1:3" x14ac:dyDescent="0.25">
      <c r="A62" s="582">
        <v>2006</v>
      </c>
      <c r="B62" s="75">
        <v>17420</v>
      </c>
      <c r="C62" s="581">
        <v>192</v>
      </c>
    </row>
    <row r="63" spans="1:3" x14ac:dyDescent="0.25">
      <c r="A63" s="582">
        <v>2007</v>
      </c>
      <c r="B63" s="75">
        <v>18122</v>
      </c>
      <c r="C63" s="581">
        <v>198</v>
      </c>
    </row>
    <row r="64" spans="1:3" x14ac:dyDescent="0.25">
      <c r="A64" s="582">
        <v>2008</v>
      </c>
      <c r="B64" s="75">
        <v>18845</v>
      </c>
      <c r="C64" s="581">
        <v>204</v>
      </c>
    </row>
    <row r="65" spans="1:3" x14ac:dyDescent="0.25">
      <c r="A65" s="582">
        <v>2009</v>
      </c>
      <c r="B65" s="75">
        <v>17847</v>
      </c>
      <c r="C65" s="581">
        <v>192</v>
      </c>
    </row>
    <row r="66" spans="1:3" x14ac:dyDescent="0.25">
      <c r="A66" s="582">
        <v>2010</v>
      </c>
      <c r="B66" s="75">
        <v>17064</v>
      </c>
      <c r="C66" s="581">
        <v>182</v>
      </c>
    </row>
    <row r="67" spans="1:3" x14ac:dyDescent="0.25">
      <c r="A67" s="582">
        <v>2011</v>
      </c>
      <c r="B67" s="75">
        <v>16979</v>
      </c>
      <c r="C67" s="581">
        <v>180</v>
      </c>
    </row>
    <row r="68" spans="1:3" x14ac:dyDescent="0.25">
      <c r="A68" s="582">
        <v>2012</v>
      </c>
      <c r="B68" s="75">
        <v>15244</v>
      </c>
      <c r="C68" s="581">
        <v>160</v>
      </c>
    </row>
    <row r="69" spans="1:3" ht="12.75" customHeight="1" x14ac:dyDescent="0.25">
      <c r="A69" s="589">
        <v>2013</v>
      </c>
      <c r="B69" s="79">
        <v>13999</v>
      </c>
      <c r="C69" s="590">
        <v>146</v>
      </c>
    </row>
    <row r="70" spans="1:3" ht="12.75" customHeight="1" x14ac:dyDescent="0.25">
      <c r="A70" s="589">
        <v>2014</v>
      </c>
      <c r="B70" s="79">
        <v>13769</v>
      </c>
      <c r="C70" s="79">
        <v>142</v>
      </c>
    </row>
    <row r="71" spans="1:3" ht="12.75" customHeight="1" x14ac:dyDescent="0.25">
      <c r="A71" s="589">
        <v>2015</v>
      </c>
      <c r="B71" s="79">
        <v>13045</v>
      </c>
      <c r="C71" s="79">
        <v>133</v>
      </c>
    </row>
    <row r="72" spans="1:3" ht="6" customHeight="1" x14ac:dyDescent="0.25">
      <c r="A72" s="128"/>
      <c r="B72" s="131"/>
      <c r="C72" s="131"/>
    </row>
    <row r="73" spans="1:3" ht="15" customHeight="1" x14ac:dyDescent="0.25">
      <c r="A73" s="1070" t="s">
        <v>29</v>
      </c>
      <c r="B73" s="1070"/>
      <c r="C73" s="1070"/>
    </row>
    <row r="74" spans="1:3" ht="6" customHeight="1" x14ac:dyDescent="0.25">
      <c r="A74" s="588"/>
      <c r="B74" s="588"/>
      <c r="C74" s="588"/>
    </row>
    <row r="75" spans="1:3" ht="30" customHeight="1" x14ac:dyDescent="0.25">
      <c r="A75" s="1065" t="s">
        <v>283</v>
      </c>
      <c r="B75" s="1039"/>
      <c r="C75" s="1039"/>
    </row>
    <row r="76" spans="1:3" ht="30" customHeight="1" x14ac:dyDescent="0.25">
      <c r="A76" s="1065" t="s">
        <v>508</v>
      </c>
      <c r="B76" s="1039"/>
      <c r="C76" s="1039"/>
    </row>
    <row r="77" spans="1:3" x14ac:dyDescent="0.25">
      <c r="A77" s="64"/>
    </row>
  </sheetData>
  <mergeCells count="6">
    <mergeCell ref="A76:C76"/>
    <mergeCell ref="A1:B1"/>
    <mergeCell ref="A2:B2"/>
    <mergeCell ref="A3:C3"/>
    <mergeCell ref="A73:C73"/>
    <mergeCell ref="A75:C75"/>
  </mergeCells>
  <hyperlinks>
    <hyperlink ref="C1" location="Tabellförteckning!A1" display="Tillbaka till innehållsföreckningen "/>
  </hyperlinks>
  <pageMargins left="0.75" right="0.75" top="1" bottom="1" header="0.5" footer="0.5"/>
  <pageSetup paperSize="9" scale="72"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2"/>
  <sheetViews>
    <sheetView zoomScaleNormal="100" workbookViewId="0">
      <pane ySplit="4" topLeftCell="A5" activePane="bottomLeft" state="frozen"/>
      <selection activeCell="Q15" sqref="Q15"/>
      <selection pane="bottomLeft" activeCell="Q15" sqref="Q15"/>
    </sheetView>
  </sheetViews>
  <sheetFormatPr defaultColWidth="8.88671875" defaultRowHeight="13.2" x14ac:dyDescent="0.25"/>
  <cols>
    <col min="1" max="1" width="6.6640625" style="158" customWidth="1"/>
    <col min="2" max="3" width="20.6640625" style="62" customWidth="1"/>
    <col min="4" max="4" width="10.44140625" style="62" bestFit="1" customWidth="1"/>
    <col min="5" max="16384" width="8.88671875" style="62"/>
  </cols>
  <sheetData>
    <row r="1" spans="1:5" s="377" customFormat="1" ht="30" customHeight="1" x14ac:dyDescent="0.3">
      <c r="A1" s="978"/>
      <c r="B1" s="979"/>
      <c r="C1" s="974" t="s">
        <v>397</v>
      </c>
      <c r="D1" s="975"/>
      <c r="E1" s="975"/>
    </row>
    <row r="2" spans="1:5" s="377" customFormat="1" ht="6" customHeight="1" x14ac:dyDescent="0.25">
      <c r="A2" s="978"/>
      <c r="B2" s="979"/>
    </row>
    <row r="3" spans="1:5" ht="70.5" customHeight="1" x14ac:dyDescent="0.25">
      <c r="A3" s="1059" t="s">
        <v>697</v>
      </c>
      <c r="B3" s="1059"/>
      <c r="C3" s="1059"/>
    </row>
    <row r="4" spans="1:5" ht="15.75" customHeight="1" x14ac:dyDescent="0.25">
      <c r="A4" s="341" t="s">
        <v>100</v>
      </c>
      <c r="B4" s="339" t="s">
        <v>277</v>
      </c>
      <c r="C4" s="315" t="s">
        <v>174</v>
      </c>
    </row>
    <row r="5" spans="1:5" ht="6" customHeight="1" x14ac:dyDescent="0.25">
      <c r="A5" s="308"/>
      <c r="B5" s="300"/>
    </row>
    <row r="6" spans="1:5" x14ac:dyDescent="0.25">
      <c r="A6" s="209">
        <v>1981</v>
      </c>
      <c r="B6" s="5">
        <v>8.8000000000000007</v>
      </c>
      <c r="C6" s="39" t="s">
        <v>46</v>
      </c>
    </row>
    <row r="7" spans="1:5" x14ac:dyDescent="0.25">
      <c r="A7" s="209">
        <v>1982</v>
      </c>
      <c r="B7" s="5">
        <v>9.1</v>
      </c>
      <c r="C7" s="39" t="s">
        <v>46</v>
      </c>
    </row>
    <row r="8" spans="1:5" x14ac:dyDescent="0.25">
      <c r="A8" s="209">
        <v>1983</v>
      </c>
      <c r="B8" s="5">
        <v>8.6</v>
      </c>
      <c r="C8" s="39" t="s">
        <v>46</v>
      </c>
    </row>
    <row r="9" spans="1:5" x14ac:dyDescent="0.25">
      <c r="A9" s="209">
        <v>1984</v>
      </c>
      <c r="B9" s="5">
        <v>7.1</v>
      </c>
      <c r="C9" s="39" t="s">
        <v>46</v>
      </c>
    </row>
    <row r="10" spans="1:5" x14ac:dyDescent="0.25">
      <c r="A10" s="209">
        <v>1985</v>
      </c>
      <c r="B10" s="5">
        <v>8.8000000000000007</v>
      </c>
      <c r="C10" s="39" t="s">
        <v>46</v>
      </c>
    </row>
    <row r="11" spans="1:5" x14ac:dyDescent="0.25">
      <c r="A11" s="32">
        <v>1986</v>
      </c>
      <c r="B11" s="31">
        <v>9.6</v>
      </c>
      <c r="C11" s="39" t="s">
        <v>46</v>
      </c>
    </row>
    <row r="12" spans="1:5" x14ac:dyDescent="0.25">
      <c r="A12" s="32">
        <v>1987</v>
      </c>
      <c r="B12" s="31">
        <v>10.8</v>
      </c>
      <c r="C12" s="39" t="s">
        <v>46</v>
      </c>
    </row>
    <row r="13" spans="1:5" x14ac:dyDescent="0.25">
      <c r="A13" s="32">
        <v>1988</v>
      </c>
      <c r="B13" s="31">
        <v>13.7</v>
      </c>
      <c r="C13" s="39" t="s">
        <v>46</v>
      </c>
    </row>
    <row r="14" spans="1:5" x14ac:dyDescent="0.25">
      <c r="A14" s="32">
        <v>1989</v>
      </c>
      <c r="B14" s="31">
        <v>13.9</v>
      </c>
      <c r="C14" s="39" t="s">
        <v>46</v>
      </c>
    </row>
    <row r="15" spans="1:5" x14ac:dyDescent="0.25">
      <c r="A15" s="32">
        <v>1990</v>
      </c>
      <c r="B15" s="31">
        <v>12.4</v>
      </c>
      <c r="C15" s="39" t="s">
        <v>46</v>
      </c>
    </row>
    <row r="16" spans="1:5" x14ac:dyDescent="0.25">
      <c r="A16" s="32">
        <v>1991</v>
      </c>
      <c r="B16" s="31">
        <v>11.8</v>
      </c>
      <c r="C16" s="39" t="s">
        <v>46</v>
      </c>
    </row>
    <row r="17" spans="1:3" x14ac:dyDescent="0.25">
      <c r="A17" s="32">
        <v>1992</v>
      </c>
      <c r="B17" s="31">
        <v>10.199999999999999</v>
      </c>
      <c r="C17" s="39" t="s">
        <v>46</v>
      </c>
    </row>
    <row r="18" spans="1:3" x14ac:dyDescent="0.25">
      <c r="A18" s="32">
        <v>1993</v>
      </c>
      <c r="B18" s="31">
        <v>11.6</v>
      </c>
      <c r="C18" s="39" t="s">
        <v>46</v>
      </c>
    </row>
    <row r="19" spans="1:3" x14ac:dyDescent="0.25">
      <c r="A19" s="32">
        <v>1994</v>
      </c>
      <c r="B19" s="31">
        <v>10.199999999999999</v>
      </c>
      <c r="C19" s="92">
        <v>7.2</v>
      </c>
    </row>
    <row r="20" spans="1:3" x14ac:dyDescent="0.25">
      <c r="A20" s="209">
        <v>1995</v>
      </c>
      <c r="B20" s="5">
        <v>9</v>
      </c>
      <c r="C20" s="92">
        <v>5.3</v>
      </c>
    </row>
    <row r="21" spans="1:3" x14ac:dyDescent="0.25">
      <c r="A21" s="209">
        <v>1996</v>
      </c>
      <c r="B21" s="5">
        <v>7.4</v>
      </c>
      <c r="C21" s="92">
        <v>6.1</v>
      </c>
    </row>
    <row r="22" spans="1:3" x14ac:dyDescent="0.25">
      <c r="A22" s="209">
        <v>1997</v>
      </c>
      <c r="B22" s="5">
        <v>9</v>
      </c>
      <c r="C22" s="92">
        <v>5.3</v>
      </c>
    </row>
    <row r="23" spans="1:3" x14ac:dyDescent="0.25">
      <c r="A23" s="209">
        <v>1998</v>
      </c>
      <c r="B23" s="5">
        <v>9.6999999999999993</v>
      </c>
      <c r="C23" s="92">
        <v>5.9</v>
      </c>
    </row>
    <row r="24" spans="1:3" x14ac:dyDescent="0.25">
      <c r="A24" s="209">
        <v>1999</v>
      </c>
      <c r="B24" s="5">
        <v>8.6999999999999993</v>
      </c>
      <c r="C24" s="92">
        <v>5.3</v>
      </c>
    </row>
    <row r="25" spans="1:3" x14ac:dyDescent="0.25">
      <c r="A25" s="209">
        <v>2000</v>
      </c>
      <c r="B25" s="5">
        <v>8.6</v>
      </c>
      <c r="C25" s="92">
        <v>6.4</v>
      </c>
    </row>
    <row r="26" spans="1:3" x14ac:dyDescent="0.25">
      <c r="A26" s="209">
        <v>2001</v>
      </c>
      <c r="B26" s="5">
        <v>7.2</v>
      </c>
      <c r="C26" s="92">
        <v>5.4</v>
      </c>
    </row>
    <row r="27" spans="1:3" x14ac:dyDescent="0.25">
      <c r="A27" s="209">
        <v>2002</v>
      </c>
      <c r="B27" s="5">
        <v>7.4</v>
      </c>
      <c r="C27" s="92">
        <v>5.6</v>
      </c>
    </row>
    <row r="28" spans="1:3" x14ac:dyDescent="0.25">
      <c r="A28" s="209">
        <v>2003</v>
      </c>
      <c r="B28" s="5">
        <v>8.6999999999999993</v>
      </c>
      <c r="C28" s="92">
        <v>5.3</v>
      </c>
    </row>
    <row r="29" spans="1:3" x14ac:dyDescent="0.25">
      <c r="A29" s="209">
        <v>2004</v>
      </c>
      <c r="B29" s="39" t="s">
        <v>46</v>
      </c>
      <c r="C29" s="39" t="s">
        <v>46</v>
      </c>
    </row>
    <row r="30" spans="1:3" x14ac:dyDescent="0.25">
      <c r="A30" s="209">
        <v>2005</v>
      </c>
      <c r="B30" s="5">
        <v>5.9</v>
      </c>
      <c r="C30" s="92">
        <v>4.9000000000000004</v>
      </c>
    </row>
    <row r="31" spans="1:3" x14ac:dyDescent="0.25">
      <c r="A31" s="209">
        <v>2006</v>
      </c>
      <c r="B31" s="5">
        <v>7.5</v>
      </c>
      <c r="C31" s="92">
        <v>5.3</v>
      </c>
    </row>
    <row r="32" spans="1:3" x14ac:dyDescent="0.25">
      <c r="A32" s="209">
        <v>2007</v>
      </c>
      <c r="B32" s="5">
        <v>5.2</v>
      </c>
      <c r="C32" s="92">
        <v>4.8</v>
      </c>
    </row>
    <row r="33" spans="1:3" x14ac:dyDescent="0.25">
      <c r="A33" s="209">
        <v>2008</v>
      </c>
      <c r="B33" s="5">
        <v>5.6</v>
      </c>
      <c r="C33" s="92">
        <v>4.5999999999999996</v>
      </c>
    </row>
    <row r="34" spans="1:3" x14ac:dyDescent="0.25">
      <c r="A34" s="209">
        <v>2009</v>
      </c>
      <c r="B34" s="5">
        <v>5.0999999999999996</v>
      </c>
      <c r="C34" s="92">
        <v>3.8</v>
      </c>
    </row>
    <row r="35" spans="1:3" x14ac:dyDescent="0.25">
      <c r="A35" s="209">
        <v>2010</v>
      </c>
      <c r="B35" s="5">
        <v>5.7</v>
      </c>
      <c r="C35" s="92">
        <v>5.2</v>
      </c>
    </row>
    <row r="36" spans="1:3" x14ac:dyDescent="0.25">
      <c r="A36" s="209">
        <v>2011</v>
      </c>
      <c r="B36" s="5">
        <v>3.8</v>
      </c>
      <c r="C36" s="92">
        <v>4.7</v>
      </c>
    </row>
    <row r="37" spans="1:3" x14ac:dyDescent="0.25">
      <c r="A37" s="209">
        <v>2012</v>
      </c>
      <c r="B37" s="5">
        <v>5</v>
      </c>
      <c r="C37" s="92">
        <v>5.7</v>
      </c>
    </row>
    <row r="38" spans="1:3" x14ac:dyDescent="0.25">
      <c r="A38" s="574">
        <v>2013</v>
      </c>
      <c r="B38" s="491">
        <v>4.9000000000000004</v>
      </c>
      <c r="C38" s="577">
        <v>4.4000000000000004</v>
      </c>
    </row>
    <row r="39" spans="1:3" s="576" customFormat="1" x14ac:dyDescent="0.25">
      <c r="A39" s="574">
        <v>2014</v>
      </c>
      <c r="B39" s="491">
        <v>5</v>
      </c>
      <c r="C39" s="577">
        <v>6.2</v>
      </c>
    </row>
    <row r="40" spans="1:3" ht="14.4" customHeight="1" x14ac:dyDescent="0.25">
      <c r="A40" s="575">
        <v>2015</v>
      </c>
      <c r="B40" s="583">
        <v>5.4</v>
      </c>
      <c r="C40" s="583">
        <v>3.2</v>
      </c>
    </row>
    <row r="41" spans="1:3" s="576" customFormat="1" ht="14.4" customHeight="1" x14ac:dyDescent="0.25">
      <c r="A41" s="573"/>
      <c r="B41" s="572"/>
      <c r="C41" s="572"/>
    </row>
    <row r="42" spans="1:3" ht="15" customHeight="1" x14ac:dyDescent="0.25">
      <c r="A42" s="971" t="s">
        <v>507</v>
      </c>
      <c r="B42" s="971"/>
      <c r="C42" s="971"/>
    </row>
    <row r="43" spans="1:3" x14ac:dyDescent="0.25">
      <c r="B43" s="53"/>
      <c r="C43" s="53"/>
    </row>
    <row r="44" spans="1:3" x14ac:dyDescent="0.25">
      <c r="B44" s="53"/>
      <c r="C44" s="53"/>
    </row>
    <row r="45" spans="1:3" x14ac:dyDescent="0.25">
      <c r="B45" s="53"/>
      <c r="C45" s="53"/>
    </row>
    <row r="46" spans="1:3" x14ac:dyDescent="0.25">
      <c r="B46" s="53"/>
      <c r="C46" s="53"/>
    </row>
    <row r="47" spans="1:3" x14ac:dyDescent="0.25">
      <c r="B47" s="53"/>
      <c r="C47" s="53"/>
    </row>
    <row r="48" spans="1:3" x14ac:dyDescent="0.25">
      <c r="B48" s="53"/>
      <c r="C48" s="53"/>
    </row>
    <row r="49" spans="1:5" x14ac:dyDescent="0.25">
      <c r="B49" s="53"/>
      <c r="C49" s="53"/>
    </row>
    <row r="50" spans="1:5" x14ac:dyDescent="0.25">
      <c r="B50" s="53"/>
      <c r="C50" s="53"/>
    </row>
    <row r="51" spans="1:5" x14ac:dyDescent="0.25">
      <c r="B51" s="53"/>
      <c r="C51" s="53"/>
    </row>
    <row r="52" spans="1:5" x14ac:dyDescent="0.25">
      <c r="B52" s="53"/>
      <c r="C52" s="53"/>
    </row>
    <row r="53" spans="1:5" x14ac:dyDescent="0.25">
      <c r="B53" s="53"/>
      <c r="C53" s="53"/>
    </row>
    <row r="54" spans="1:5" s="22" customFormat="1" x14ac:dyDescent="0.25">
      <c r="A54" s="158"/>
      <c r="B54" s="53"/>
      <c r="C54" s="53"/>
    </row>
    <row r="55" spans="1:5" s="22" customFormat="1" x14ac:dyDescent="0.25">
      <c r="A55" s="158"/>
      <c r="B55" s="53"/>
      <c r="C55" s="53"/>
    </row>
    <row r="56" spans="1:5" s="22" customFormat="1" x14ac:dyDescent="0.25">
      <c r="A56" s="158"/>
      <c r="B56" s="53"/>
      <c r="C56" s="53"/>
    </row>
    <row r="57" spans="1:5" s="22" customFormat="1" x14ac:dyDescent="0.25">
      <c r="A57" s="158"/>
      <c r="B57" s="53"/>
      <c r="C57" s="53"/>
    </row>
    <row r="58" spans="1:5" s="22" customFormat="1" x14ac:dyDescent="0.25">
      <c r="A58" s="158"/>
      <c r="B58" s="53"/>
      <c r="C58" s="53"/>
    </row>
    <row r="59" spans="1:5" s="22" customFormat="1" x14ac:dyDescent="0.25">
      <c r="A59" s="158"/>
      <c r="B59" s="53"/>
      <c r="C59" s="53"/>
    </row>
    <row r="60" spans="1:5" ht="6" customHeight="1" x14ac:dyDescent="0.25"/>
    <row r="61" spans="1:5" x14ac:dyDescent="0.25">
      <c r="A61" s="1071"/>
      <c r="B61" s="1071"/>
      <c r="C61" s="1071"/>
      <c r="D61" s="1071"/>
      <c r="E61" s="1071"/>
    </row>
    <row r="62" spans="1:5" x14ac:dyDescent="0.25">
      <c r="A62" s="978"/>
      <c r="B62" s="991"/>
      <c r="C62" s="991"/>
      <c r="D62" s="991"/>
      <c r="E62" s="991"/>
    </row>
  </sheetData>
  <mergeCells count="7">
    <mergeCell ref="A3:C3"/>
    <mergeCell ref="A42:C42"/>
    <mergeCell ref="A61:E61"/>
    <mergeCell ref="A62:E62"/>
    <mergeCell ref="A1:B1"/>
    <mergeCell ref="A2:B2"/>
    <mergeCell ref="C1:E1"/>
  </mergeCells>
  <hyperlinks>
    <hyperlink ref="C1:E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zoomScaleNormal="100" workbookViewId="0">
      <pane ySplit="4" topLeftCell="A5" activePane="bottomLeft" state="frozen"/>
      <selection activeCell="Q15" sqref="Q15"/>
      <selection pane="bottomLeft" activeCell="Q15" sqref="Q15"/>
    </sheetView>
  </sheetViews>
  <sheetFormatPr defaultColWidth="9.109375" defaultRowHeight="13.2" x14ac:dyDescent="0.25"/>
  <cols>
    <col min="1" max="1" width="6.6640625" style="208" customWidth="1"/>
    <col min="2" max="2" width="40.6640625" style="208" customWidth="1"/>
    <col min="3" max="16384" width="9.109375" style="208"/>
  </cols>
  <sheetData>
    <row r="1" spans="1:5" s="307" customFormat="1" ht="30" customHeight="1" x14ac:dyDescent="0.3">
      <c r="A1" s="979"/>
      <c r="B1" s="979"/>
      <c r="C1" s="974" t="s">
        <v>397</v>
      </c>
      <c r="D1" s="975"/>
      <c r="E1" s="975"/>
    </row>
    <row r="2" spans="1:5" s="307" customFormat="1" ht="6" customHeight="1" x14ac:dyDescent="0.25">
      <c r="A2" s="979"/>
      <c r="B2" s="979"/>
    </row>
    <row r="3" spans="1:5" ht="42.75" customHeight="1" x14ac:dyDescent="0.25">
      <c r="A3" s="1072" t="s">
        <v>699</v>
      </c>
      <c r="B3" s="1072"/>
    </row>
    <row r="4" spans="1:5" ht="15" customHeight="1" x14ac:dyDescent="0.25">
      <c r="A4" s="341" t="s">
        <v>100</v>
      </c>
      <c r="B4" s="343" t="s">
        <v>105</v>
      </c>
    </row>
    <row r="5" spans="1:5" s="307" customFormat="1" ht="6" customHeight="1" x14ac:dyDescent="0.25">
      <c r="A5" s="93"/>
      <c r="B5" s="303"/>
    </row>
    <row r="6" spans="1:5" s="307" customFormat="1" ht="12" customHeight="1" x14ac:dyDescent="0.25">
      <c r="A6" s="93">
        <v>1981</v>
      </c>
      <c r="B6" s="585">
        <v>103</v>
      </c>
    </row>
    <row r="7" spans="1:5" x14ac:dyDescent="0.25">
      <c r="A7" s="584">
        <v>1982</v>
      </c>
      <c r="B7" s="587">
        <v>113</v>
      </c>
    </row>
    <row r="8" spans="1:5" x14ac:dyDescent="0.25">
      <c r="A8" s="584">
        <v>1983</v>
      </c>
      <c r="B8" s="587">
        <v>118</v>
      </c>
    </row>
    <row r="9" spans="1:5" x14ac:dyDescent="0.25">
      <c r="A9" s="316">
        <v>1984</v>
      </c>
      <c r="B9" s="143">
        <v>131</v>
      </c>
    </row>
    <row r="10" spans="1:5" x14ac:dyDescent="0.25">
      <c r="A10" s="316">
        <v>1985</v>
      </c>
      <c r="B10" s="143">
        <v>135</v>
      </c>
    </row>
    <row r="11" spans="1:5" x14ac:dyDescent="0.25">
      <c r="A11" s="316">
        <v>1986</v>
      </c>
      <c r="B11" s="143">
        <v>139</v>
      </c>
    </row>
    <row r="12" spans="1:5" x14ac:dyDescent="0.25">
      <c r="A12" s="316">
        <v>1987</v>
      </c>
      <c r="B12" s="143">
        <v>142</v>
      </c>
    </row>
    <row r="13" spans="1:5" x14ac:dyDescent="0.25">
      <c r="A13" s="316">
        <v>1988</v>
      </c>
      <c r="B13" s="143">
        <v>167</v>
      </c>
    </row>
    <row r="14" spans="1:5" x14ac:dyDescent="0.25">
      <c r="A14" s="316">
        <v>1989</v>
      </c>
      <c r="B14" s="143">
        <v>182</v>
      </c>
    </row>
    <row r="15" spans="1:5" x14ac:dyDescent="0.25">
      <c r="A15" s="316">
        <v>1990</v>
      </c>
      <c r="B15" s="143">
        <v>178</v>
      </c>
    </row>
    <row r="16" spans="1:5" x14ac:dyDescent="0.25">
      <c r="A16" s="316">
        <v>1991</v>
      </c>
      <c r="B16" s="143">
        <v>181</v>
      </c>
    </row>
    <row r="17" spans="1:2" x14ac:dyDescent="0.25">
      <c r="A17" s="316">
        <v>1992</v>
      </c>
      <c r="B17" s="143">
        <v>199</v>
      </c>
    </row>
    <row r="18" spans="1:2" x14ac:dyDescent="0.25">
      <c r="A18" s="316">
        <v>1993</v>
      </c>
      <c r="B18" s="143">
        <v>216</v>
      </c>
    </row>
    <row r="19" spans="1:2" x14ac:dyDescent="0.25">
      <c r="A19" s="316">
        <v>1994</v>
      </c>
      <c r="B19" s="143">
        <v>222</v>
      </c>
    </row>
    <row r="20" spans="1:2" s="307" customFormat="1" x14ac:dyDescent="0.25">
      <c r="A20" s="316">
        <v>1995</v>
      </c>
      <c r="B20" s="143">
        <v>214</v>
      </c>
    </row>
    <row r="21" spans="1:2" s="307" customFormat="1" x14ac:dyDescent="0.25">
      <c r="A21" s="316">
        <v>1996</v>
      </c>
      <c r="B21" s="143">
        <v>209</v>
      </c>
    </row>
    <row r="22" spans="1:2" s="307" customFormat="1" x14ac:dyDescent="0.25">
      <c r="A22" s="316">
        <v>1997</v>
      </c>
      <c r="B22" s="143">
        <v>219</v>
      </c>
    </row>
    <row r="23" spans="1:2" ht="15" customHeight="1" x14ac:dyDescent="0.25">
      <c r="A23" s="316">
        <v>1998</v>
      </c>
      <c r="B23" s="143">
        <v>226</v>
      </c>
    </row>
    <row r="24" spans="1:2" ht="15.6" customHeight="1" x14ac:dyDescent="0.25">
      <c r="A24" s="316">
        <v>1999</v>
      </c>
      <c r="B24" s="143">
        <v>240</v>
      </c>
    </row>
    <row r="25" spans="1:2" x14ac:dyDescent="0.25">
      <c r="A25" s="205">
        <v>2000</v>
      </c>
      <c r="B25" s="212">
        <v>235</v>
      </c>
    </row>
    <row r="26" spans="1:2" x14ac:dyDescent="0.25">
      <c r="A26" s="205">
        <v>2001</v>
      </c>
      <c r="B26" s="91">
        <v>243</v>
      </c>
    </row>
    <row r="27" spans="1:2" x14ac:dyDescent="0.25">
      <c r="A27" s="205">
        <v>2002</v>
      </c>
      <c r="B27" s="56">
        <v>249</v>
      </c>
    </row>
    <row r="28" spans="1:2" x14ac:dyDescent="0.25">
      <c r="A28" s="205">
        <v>2003</v>
      </c>
      <c r="B28" s="56">
        <v>266</v>
      </c>
    </row>
    <row r="29" spans="1:2" x14ac:dyDescent="0.25">
      <c r="A29" s="205">
        <v>2004</v>
      </c>
      <c r="B29" s="56">
        <v>271</v>
      </c>
    </row>
    <row r="30" spans="1:2" x14ac:dyDescent="0.25">
      <c r="A30" s="205">
        <v>2005</v>
      </c>
      <c r="B30" s="91">
        <v>310</v>
      </c>
    </row>
    <row r="31" spans="1:2" x14ac:dyDescent="0.25">
      <c r="A31" s="205">
        <v>2006</v>
      </c>
      <c r="B31" s="91">
        <v>332</v>
      </c>
    </row>
    <row r="32" spans="1:2" x14ac:dyDescent="0.25">
      <c r="A32" s="205">
        <v>2007</v>
      </c>
      <c r="B32" s="91">
        <v>345</v>
      </c>
    </row>
    <row r="33" spans="1:2" x14ac:dyDescent="0.25">
      <c r="A33" s="205">
        <v>2008</v>
      </c>
      <c r="B33" s="91">
        <v>333</v>
      </c>
    </row>
    <row r="34" spans="1:2" x14ac:dyDescent="0.25">
      <c r="A34" s="205">
        <v>2009</v>
      </c>
      <c r="B34" s="91">
        <v>333</v>
      </c>
    </row>
    <row r="35" spans="1:2" x14ac:dyDescent="0.25">
      <c r="A35" s="205">
        <v>2010</v>
      </c>
      <c r="B35" s="91">
        <v>318</v>
      </c>
    </row>
    <row r="36" spans="1:2" x14ac:dyDescent="0.25">
      <c r="A36" s="205">
        <v>2011</v>
      </c>
      <c r="B36" s="56">
        <v>316</v>
      </c>
    </row>
    <row r="37" spans="1:2" x14ac:dyDescent="0.25">
      <c r="A37" s="93">
        <v>2012</v>
      </c>
      <c r="B37" s="110">
        <v>290</v>
      </c>
    </row>
    <row r="38" spans="1:2" x14ac:dyDescent="0.25">
      <c r="A38" s="93">
        <v>2013</v>
      </c>
      <c r="B38" s="110">
        <v>252</v>
      </c>
    </row>
    <row r="39" spans="1:2" ht="15" customHeight="1" x14ac:dyDescent="0.25">
      <c r="A39" s="93">
        <v>2014</v>
      </c>
      <c r="B39" s="110">
        <v>248</v>
      </c>
    </row>
    <row r="40" spans="1:2" x14ac:dyDescent="0.25">
      <c r="A40" s="586">
        <v>2015</v>
      </c>
      <c r="B40" s="318">
        <v>244</v>
      </c>
    </row>
    <row r="42" spans="1:2" x14ac:dyDescent="0.25">
      <c r="A42" s="306" t="s">
        <v>511</v>
      </c>
    </row>
    <row r="43" spans="1:2" x14ac:dyDescent="0.25">
      <c r="A43" s="306" t="s">
        <v>698</v>
      </c>
    </row>
  </sheetData>
  <mergeCells count="4">
    <mergeCell ref="A3:B3"/>
    <mergeCell ref="A1:B1"/>
    <mergeCell ref="A2:B2"/>
    <mergeCell ref="C1:E1"/>
  </mergeCells>
  <hyperlinks>
    <hyperlink ref="C1:E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8.88671875" style="63"/>
    <col min="2" max="2" width="8.88671875" style="63" customWidth="1"/>
    <col min="3" max="7" width="9.109375" style="63" customWidth="1"/>
    <col min="8" max="8" width="15.33203125" style="63" customWidth="1"/>
    <col min="9" max="9" width="9.109375" style="64" customWidth="1"/>
    <col min="10" max="10" width="18.109375" style="63" customWidth="1"/>
    <col min="11" max="16384" width="8.88671875" style="63"/>
  </cols>
  <sheetData>
    <row r="1" spans="1:10" ht="30" customHeight="1" x14ac:dyDescent="0.3">
      <c r="A1" s="1075"/>
      <c r="B1" s="979"/>
      <c r="F1" s="974" t="s">
        <v>398</v>
      </c>
      <c r="G1" s="975"/>
      <c r="H1" s="975"/>
      <c r="I1" s="63"/>
    </row>
    <row r="2" spans="1:10" ht="6" customHeight="1" x14ac:dyDescent="0.25">
      <c r="A2" s="1075"/>
      <c r="B2" s="979"/>
    </row>
    <row r="3" spans="1:10" ht="30" customHeight="1" x14ac:dyDescent="0.25">
      <c r="A3" s="1076" t="s">
        <v>700</v>
      </c>
      <c r="B3" s="1076"/>
      <c r="C3" s="1076"/>
      <c r="D3" s="1076"/>
      <c r="E3" s="1076"/>
      <c r="F3" s="1076"/>
      <c r="G3" s="1076"/>
      <c r="H3" s="1076"/>
      <c r="I3" s="1076"/>
      <c r="J3" s="1076"/>
    </row>
    <row r="4" spans="1:10" ht="15" customHeight="1" x14ac:dyDescent="0.25">
      <c r="A4" s="1077" t="s">
        <v>100</v>
      </c>
      <c r="B4" s="1079" t="s">
        <v>114</v>
      </c>
      <c r="C4" s="1079"/>
      <c r="D4" s="1079"/>
      <c r="E4" s="1079"/>
      <c r="F4" s="1079"/>
      <c r="G4" s="1079"/>
      <c r="H4" s="1080" t="s">
        <v>121</v>
      </c>
      <c r="I4" s="1080" t="s">
        <v>32</v>
      </c>
      <c r="J4" s="1082" t="s">
        <v>70</v>
      </c>
    </row>
    <row r="5" spans="1:10" ht="14.25" customHeight="1" x14ac:dyDescent="0.25">
      <c r="A5" s="1078"/>
      <c r="B5" s="344" t="s">
        <v>2</v>
      </c>
      <c r="C5" s="345" t="s">
        <v>102</v>
      </c>
      <c r="D5" s="344" t="s">
        <v>3</v>
      </c>
      <c r="E5" s="345" t="s">
        <v>102</v>
      </c>
      <c r="F5" s="344" t="s">
        <v>105</v>
      </c>
      <c r="G5" s="345" t="s">
        <v>102</v>
      </c>
      <c r="H5" s="1081"/>
      <c r="I5" s="1081"/>
      <c r="J5" s="1081"/>
    </row>
    <row r="6" spans="1:10" ht="15" customHeight="1" x14ac:dyDescent="0.25">
      <c r="A6" s="67">
        <v>1987</v>
      </c>
      <c r="B6" s="282">
        <v>41459</v>
      </c>
      <c r="C6" s="68">
        <v>81.325643892583216</v>
      </c>
      <c r="D6" s="282">
        <v>9520</v>
      </c>
      <c r="E6" s="68">
        <v>18.674356107416781</v>
      </c>
      <c r="F6" s="282">
        <v>50979</v>
      </c>
      <c r="G6" s="68">
        <v>100</v>
      </c>
      <c r="H6" s="69">
        <v>3.1349641452197008</v>
      </c>
      <c r="I6" s="70">
        <v>26619</v>
      </c>
      <c r="J6" s="70">
        <v>26619</v>
      </c>
    </row>
    <row r="7" spans="1:10" x14ac:dyDescent="0.25">
      <c r="A7" s="67">
        <v>1988</v>
      </c>
      <c r="B7" s="282">
        <v>40609</v>
      </c>
      <c r="C7" s="68">
        <v>81.11741440613639</v>
      </c>
      <c r="D7" s="282">
        <v>9453</v>
      </c>
      <c r="E7" s="68">
        <v>18.88258559386361</v>
      </c>
      <c r="F7" s="282">
        <v>50062</v>
      </c>
      <c r="G7" s="68">
        <v>100</v>
      </c>
      <c r="H7" s="69">
        <v>3.0512716272940765</v>
      </c>
      <c r="I7" s="70">
        <v>26531</v>
      </c>
      <c r="J7" s="70">
        <v>15544</v>
      </c>
    </row>
    <row r="8" spans="1:10" x14ac:dyDescent="0.25">
      <c r="A8" s="67">
        <v>1989</v>
      </c>
      <c r="B8" s="282">
        <v>37896</v>
      </c>
      <c r="C8" s="68">
        <v>80.489358990697085</v>
      </c>
      <c r="D8" s="282">
        <v>9186</v>
      </c>
      <c r="E8" s="68">
        <v>19.510641009302919</v>
      </c>
      <c r="F8" s="282">
        <v>47082</v>
      </c>
      <c r="G8" s="68">
        <v>100</v>
      </c>
      <c r="H8" s="69">
        <v>2.9054694929405893</v>
      </c>
      <c r="I8" s="70">
        <v>25398</v>
      </c>
      <c r="J8" s="70">
        <v>12151</v>
      </c>
    </row>
    <row r="9" spans="1:10" x14ac:dyDescent="0.25">
      <c r="A9" s="67">
        <v>1990</v>
      </c>
      <c r="B9" s="282">
        <v>35752</v>
      </c>
      <c r="C9" s="68">
        <v>80.222591213032359</v>
      </c>
      <c r="D9" s="282">
        <v>8814</v>
      </c>
      <c r="E9" s="68">
        <v>19.777408786967644</v>
      </c>
      <c r="F9" s="282">
        <v>44566</v>
      </c>
      <c r="G9" s="68">
        <v>100</v>
      </c>
      <c r="H9" s="69">
        <v>2.730905385274828</v>
      </c>
      <c r="I9" s="70">
        <v>24298</v>
      </c>
      <c r="J9" s="70">
        <v>10661</v>
      </c>
    </row>
    <row r="10" spans="1:10" x14ac:dyDescent="0.25">
      <c r="A10" s="67">
        <v>1991</v>
      </c>
      <c r="B10" s="282">
        <v>36070</v>
      </c>
      <c r="C10" s="68">
        <v>80.178718296396738</v>
      </c>
      <c r="D10" s="282">
        <v>8917</v>
      </c>
      <c r="E10" s="68">
        <v>19.821281703603262</v>
      </c>
      <c r="F10" s="282">
        <v>44987</v>
      </c>
      <c r="G10" s="68">
        <v>100</v>
      </c>
      <c r="H10" s="69">
        <v>2.6605861604808889</v>
      </c>
      <c r="I10" s="70">
        <v>24332</v>
      </c>
      <c r="J10" s="70">
        <v>10084</v>
      </c>
    </row>
    <row r="11" spans="1:10" x14ac:dyDescent="0.25">
      <c r="A11" s="67">
        <v>1992</v>
      </c>
      <c r="B11" s="282">
        <v>35341</v>
      </c>
      <c r="C11" s="68">
        <v>79.807149470451421</v>
      </c>
      <c r="D11" s="282">
        <v>8942</v>
      </c>
      <c r="E11" s="68">
        <v>20.192850529548586</v>
      </c>
      <c r="F11" s="282">
        <v>44283</v>
      </c>
      <c r="G11" s="68">
        <v>100</v>
      </c>
      <c r="H11" s="69">
        <v>2.6831742200053803</v>
      </c>
      <c r="I11" s="70">
        <v>24015</v>
      </c>
      <c r="J11" s="70">
        <v>9895</v>
      </c>
    </row>
    <row r="12" spans="1:10" x14ac:dyDescent="0.25">
      <c r="A12" s="67">
        <v>1993</v>
      </c>
      <c r="B12" s="282">
        <v>36514</v>
      </c>
      <c r="C12" s="68">
        <v>80.551511140525037</v>
      </c>
      <c r="D12" s="282">
        <v>8816</v>
      </c>
      <c r="E12" s="68">
        <v>19.44848885947496</v>
      </c>
      <c r="F12" s="282">
        <v>45330</v>
      </c>
      <c r="G12" s="68">
        <v>100</v>
      </c>
      <c r="H12" s="69">
        <v>2.7274286178441098</v>
      </c>
      <c r="I12" s="70">
        <v>23995</v>
      </c>
      <c r="J12" s="70">
        <v>10107</v>
      </c>
    </row>
    <row r="13" spans="1:10" x14ac:dyDescent="0.25">
      <c r="A13" s="67">
        <v>1994</v>
      </c>
      <c r="B13" s="282">
        <v>36958</v>
      </c>
      <c r="C13" s="68">
        <v>79.709269723504292</v>
      </c>
      <c r="D13" s="282">
        <v>9408</v>
      </c>
      <c r="E13" s="68">
        <v>20.290730276495708</v>
      </c>
      <c r="F13" s="282">
        <v>46366</v>
      </c>
      <c r="G13" s="68">
        <v>100</v>
      </c>
      <c r="H13" s="69">
        <v>2.8203145861833416</v>
      </c>
      <c r="I13" s="70">
        <v>24551</v>
      </c>
      <c r="J13" s="70">
        <v>10772</v>
      </c>
    </row>
    <row r="14" spans="1:10" x14ac:dyDescent="0.25">
      <c r="A14" s="67">
        <v>1995</v>
      </c>
      <c r="B14" s="282">
        <v>35297</v>
      </c>
      <c r="C14" s="68">
        <v>79.306625924011954</v>
      </c>
      <c r="D14" s="282">
        <v>9210</v>
      </c>
      <c r="E14" s="68">
        <v>20.693374075988046</v>
      </c>
      <c r="F14" s="282">
        <v>44507</v>
      </c>
      <c r="G14" s="68">
        <v>100</v>
      </c>
      <c r="H14" s="69">
        <v>2.7888618471016691</v>
      </c>
      <c r="I14" s="70">
        <v>23901</v>
      </c>
      <c r="J14" s="70">
        <v>10536</v>
      </c>
    </row>
    <row r="15" spans="1:10" x14ac:dyDescent="0.25">
      <c r="A15" s="67" t="s">
        <v>1</v>
      </c>
      <c r="B15" s="282">
        <v>32829</v>
      </c>
      <c r="C15" s="68">
        <v>78.581516145247392</v>
      </c>
      <c r="D15" s="282">
        <v>8948</v>
      </c>
      <c r="E15" s="68">
        <v>21.418483854752616</v>
      </c>
      <c r="F15" s="282">
        <v>41777</v>
      </c>
      <c r="G15" s="68">
        <v>100</v>
      </c>
      <c r="H15" s="69">
        <v>2.6627396191588248</v>
      </c>
      <c r="I15" s="70">
        <v>22610</v>
      </c>
      <c r="J15" s="70">
        <v>9829</v>
      </c>
    </row>
    <row r="16" spans="1:10" x14ac:dyDescent="0.25">
      <c r="A16" s="67">
        <v>1997</v>
      </c>
      <c r="B16" s="282">
        <v>30641</v>
      </c>
      <c r="C16" s="68">
        <v>77.337203432609797</v>
      </c>
      <c r="D16" s="282">
        <v>8979</v>
      </c>
      <c r="E16" s="68">
        <v>22.662796567390206</v>
      </c>
      <c r="F16" s="282">
        <v>39620</v>
      </c>
      <c r="G16" s="68">
        <v>100</v>
      </c>
      <c r="H16" s="69">
        <v>2.5875316502404342</v>
      </c>
      <c r="I16" s="70">
        <v>22072</v>
      </c>
      <c r="J16" s="70">
        <v>10671</v>
      </c>
    </row>
    <row r="17" spans="1:11" x14ac:dyDescent="0.25">
      <c r="A17" s="67">
        <v>1998</v>
      </c>
      <c r="B17" s="282">
        <v>28634</v>
      </c>
      <c r="C17" s="68">
        <v>77.006239242685027</v>
      </c>
      <c r="D17" s="282">
        <v>8550</v>
      </c>
      <c r="E17" s="68">
        <v>22.993760757314973</v>
      </c>
      <c r="F17" s="282">
        <v>37184</v>
      </c>
      <c r="G17" s="68">
        <v>100</v>
      </c>
      <c r="H17" s="69">
        <v>2.4460792278641472</v>
      </c>
      <c r="I17" s="70">
        <v>21245</v>
      </c>
      <c r="J17" s="70">
        <v>10070</v>
      </c>
    </row>
    <row r="18" spans="1:11" x14ac:dyDescent="0.25">
      <c r="A18" s="67">
        <v>1999</v>
      </c>
      <c r="B18" s="282">
        <v>29456</v>
      </c>
      <c r="C18" s="68">
        <v>76.233856983876393</v>
      </c>
      <c r="D18" s="282">
        <v>9183</v>
      </c>
      <c r="E18" s="68">
        <v>23.766143016123607</v>
      </c>
      <c r="F18" s="282">
        <v>38639</v>
      </c>
      <c r="G18" s="68">
        <v>100</v>
      </c>
      <c r="H18" s="69">
        <v>2.5947069026764988</v>
      </c>
      <c r="I18" s="70">
        <v>21572</v>
      </c>
      <c r="J18" s="70">
        <v>10283</v>
      </c>
    </row>
    <row r="19" spans="1:11" x14ac:dyDescent="0.25">
      <c r="A19" s="67">
        <v>2000</v>
      </c>
      <c r="B19" s="282">
        <v>29819</v>
      </c>
      <c r="C19" s="68">
        <v>75.538948701709941</v>
      </c>
      <c r="D19" s="282">
        <v>9656</v>
      </c>
      <c r="E19" s="68">
        <v>24.461051298290059</v>
      </c>
      <c r="F19" s="282">
        <v>39475</v>
      </c>
      <c r="G19" s="68">
        <v>100</v>
      </c>
      <c r="H19" s="69">
        <v>2.7027230576681336</v>
      </c>
      <c r="I19" s="70">
        <v>21489</v>
      </c>
      <c r="J19" s="70">
        <v>10738</v>
      </c>
    </row>
    <row r="20" spans="1:11" x14ac:dyDescent="0.25">
      <c r="A20" s="67">
        <v>2001</v>
      </c>
      <c r="B20" s="282">
        <v>28704</v>
      </c>
      <c r="C20" s="68">
        <v>75.544794188861985</v>
      </c>
      <c r="D20" s="282">
        <v>9292</v>
      </c>
      <c r="E20" s="68">
        <v>24.455205811138015</v>
      </c>
      <c r="F20" s="282">
        <v>37996</v>
      </c>
      <c r="G20" s="68">
        <v>100</v>
      </c>
      <c r="H20" s="69">
        <v>2.6373345679209437</v>
      </c>
      <c r="I20" s="70">
        <v>21160</v>
      </c>
      <c r="J20" s="70">
        <v>10730</v>
      </c>
    </row>
    <row r="21" spans="1:11" x14ac:dyDescent="0.25">
      <c r="A21" s="281">
        <v>2002</v>
      </c>
      <c r="B21" s="282">
        <v>29691</v>
      </c>
      <c r="C21" s="68">
        <v>75.315813505149407</v>
      </c>
      <c r="D21" s="282">
        <v>9731</v>
      </c>
      <c r="E21" s="68">
        <v>24.684186494850589</v>
      </c>
      <c r="F21" s="282">
        <v>39422</v>
      </c>
      <c r="G21" s="68">
        <v>100</v>
      </c>
      <c r="H21" s="69">
        <v>2.7749308766140524</v>
      </c>
      <c r="I21" s="70">
        <v>21590</v>
      </c>
      <c r="J21" s="70">
        <v>11089</v>
      </c>
    </row>
    <row r="22" spans="1:11" x14ac:dyDescent="0.25">
      <c r="A22" s="281">
        <v>2003</v>
      </c>
      <c r="B22" s="282">
        <v>31413</v>
      </c>
      <c r="C22" s="68">
        <v>76.211849192100544</v>
      </c>
      <c r="D22" s="282">
        <v>9805</v>
      </c>
      <c r="E22" s="68">
        <v>23.788150807899463</v>
      </c>
      <c r="F22" s="282">
        <v>41218</v>
      </c>
      <c r="G22" s="68">
        <v>100</v>
      </c>
      <c r="H22" s="69">
        <v>2.9117085041978816</v>
      </c>
      <c r="I22" s="70">
        <v>21961</v>
      </c>
      <c r="J22" s="70">
        <v>11206</v>
      </c>
    </row>
    <row r="23" spans="1:11" x14ac:dyDescent="0.25">
      <c r="A23" s="281">
        <v>2004</v>
      </c>
      <c r="B23" s="282">
        <v>31848</v>
      </c>
      <c r="C23" s="68">
        <v>74.700942909415019</v>
      </c>
      <c r="D23" s="282">
        <v>10786</v>
      </c>
      <c r="E23" s="68">
        <v>25.299057090584981</v>
      </c>
      <c r="F23" s="282">
        <v>42634</v>
      </c>
      <c r="G23" s="68">
        <v>100</v>
      </c>
      <c r="H23" s="69">
        <v>2.9832532252568207</v>
      </c>
      <c r="I23" s="70">
        <v>22914</v>
      </c>
      <c r="J23" s="70">
        <v>12079</v>
      </c>
    </row>
    <row r="24" spans="1:11" x14ac:dyDescent="0.25">
      <c r="A24" s="281">
        <v>2005</v>
      </c>
      <c r="B24" s="282">
        <v>30989</v>
      </c>
      <c r="C24" s="68">
        <v>73.734177215189874</v>
      </c>
      <c r="D24" s="282">
        <v>11039</v>
      </c>
      <c r="E24" s="68">
        <v>26.265822784810126</v>
      </c>
      <c r="F24" s="282">
        <v>42028</v>
      </c>
      <c r="G24" s="68">
        <v>100</v>
      </c>
      <c r="H24" s="69">
        <v>2.8923012127872911</v>
      </c>
      <c r="I24" s="70">
        <v>23269</v>
      </c>
      <c r="J24" s="70">
        <v>12248</v>
      </c>
    </row>
    <row r="25" spans="1:11" x14ac:dyDescent="0.25">
      <c r="A25" s="281">
        <v>2006</v>
      </c>
      <c r="B25" s="282">
        <v>32754</v>
      </c>
      <c r="C25" s="68">
        <v>73.72709674514924</v>
      </c>
      <c r="D25" s="282">
        <v>11672</v>
      </c>
      <c r="E25" s="68">
        <v>26.272903254850764</v>
      </c>
      <c r="F25" s="282">
        <v>44426</v>
      </c>
      <c r="G25" s="68">
        <v>100</v>
      </c>
      <c r="H25" s="69">
        <v>3.0278638994737737</v>
      </c>
      <c r="I25" s="70">
        <v>24412</v>
      </c>
      <c r="J25" s="70">
        <v>13198</v>
      </c>
    </row>
    <row r="26" spans="1:11" x14ac:dyDescent="0.25">
      <c r="A26" s="281">
        <v>2007</v>
      </c>
      <c r="B26" s="282">
        <v>34635</v>
      </c>
      <c r="C26" s="68">
        <v>73.478869653767816</v>
      </c>
      <c r="D26" s="282">
        <v>12501</v>
      </c>
      <c r="E26" s="68">
        <v>26.52113034623218</v>
      </c>
      <c r="F26" s="282">
        <v>47136</v>
      </c>
      <c r="G26" s="68">
        <v>100</v>
      </c>
      <c r="H26" s="69">
        <v>3.1757132318015988</v>
      </c>
      <c r="I26" s="70">
        <v>25546</v>
      </c>
      <c r="J26" s="70">
        <v>13910</v>
      </c>
    </row>
    <row r="27" spans="1:11" x14ac:dyDescent="0.25">
      <c r="A27" s="281">
        <v>2008</v>
      </c>
      <c r="B27" s="282">
        <v>37009</v>
      </c>
      <c r="C27" s="68">
        <v>73.805440331844295</v>
      </c>
      <c r="D27" s="282">
        <v>13135</v>
      </c>
      <c r="E27" s="68">
        <v>26.194559668155712</v>
      </c>
      <c r="F27" s="282">
        <v>50144</v>
      </c>
      <c r="G27" s="68">
        <v>100</v>
      </c>
      <c r="H27" s="69">
        <v>3.3241761155718663</v>
      </c>
      <c r="I27" s="70">
        <v>26288</v>
      </c>
      <c r="J27" s="70">
        <v>14213</v>
      </c>
    </row>
    <row r="28" spans="1:11" x14ac:dyDescent="0.25">
      <c r="A28" s="281">
        <v>2009</v>
      </c>
      <c r="B28" s="282">
        <v>37860</v>
      </c>
      <c r="C28" s="68">
        <v>73.922211808809749</v>
      </c>
      <c r="D28" s="282">
        <v>13356</v>
      </c>
      <c r="E28" s="68">
        <v>26.077788191190255</v>
      </c>
      <c r="F28" s="282">
        <v>51216</v>
      </c>
      <c r="G28" s="68">
        <v>100</v>
      </c>
      <c r="H28" s="69">
        <v>3.3431551352967364</v>
      </c>
      <c r="I28" s="70">
        <v>26641</v>
      </c>
      <c r="J28" s="70">
        <v>14171</v>
      </c>
    </row>
    <row r="29" spans="1:11" x14ac:dyDescent="0.25">
      <c r="A29" s="281">
        <v>2010</v>
      </c>
      <c r="B29" s="282">
        <v>36176</v>
      </c>
      <c r="C29" s="68">
        <v>73.449333035551135</v>
      </c>
      <c r="D29" s="282">
        <v>13077</v>
      </c>
      <c r="E29" s="68">
        <v>26.550666964448865</v>
      </c>
      <c r="F29" s="282">
        <v>49253</v>
      </c>
      <c r="G29" s="68">
        <v>100</v>
      </c>
      <c r="H29" s="69">
        <v>3.1932681578914952</v>
      </c>
      <c r="I29" s="70">
        <v>26977</v>
      </c>
      <c r="J29" s="70">
        <v>14333</v>
      </c>
    </row>
    <row r="30" spans="1:11" x14ac:dyDescent="0.25">
      <c r="A30" s="660">
        <v>2011</v>
      </c>
      <c r="B30" s="654">
        <v>39652</v>
      </c>
      <c r="C30" s="655">
        <v>72.903107188821494</v>
      </c>
      <c r="D30" s="654">
        <v>14738</v>
      </c>
      <c r="E30" s="655">
        <v>27.096892811178499</v>
      </c>
      <c r="F30" s="654">
        <v>54390</v>
      </c>
      <c r="G30" s="654">
        <v>100</v>
      </c>
      <c r="H30" s="656">
        <v>3.4516940526023201</v>
      </c>
      <c r="I30" s="654">
        <v>28221</v>
      </c>
      <c r="J30" s="654">
        <v>14856</v>
      </c>
      <c r="K30" s="650"/>
    </row>
    <row r="31" spans="1:11" x14ac:dyDescent="0.25">
      <c r="A31" s="660">
        <v>2012</v>
      </c>
      <c r="B31" s="654">
        <v>41490</v>
      </c>
      <c r="C31" s="655">
        <v>73.249532149288498</v>
      </c>
      <c r="D31" s="654">
        <v>15152</v>
      </c>
      <c r="E31" s="655">
        <v>26.750467850711502</v>
      </c>
      <c r="F31" s="654">
        <v>56642</v>
      </c>
      <c r="G31" s="654">
        <v>100</v>
      </c>
      <c r="H31" s="656">
        <v>3.5450038114955702</v>
      </c>
      <c r="I31" s="654">
        <v>28560</v>
      </c>
      <c r="J31" s="654">
        <v>15046</v>
      </c>
      <c r="K31" s="650"/>
    </row>
    <row r="32" spans="1:11" ht="14.25" customHeight="1" x14ac:dyDescent="0.25">
      <c r="A32" s="660">
        <v>2013</v>
      </c>
      <c r="B32" s="654">
        <v>40359</v>
      </c>
      <c r="C32" s="655">
        <v>72.851495514359499</v>
      </c>
      <c r="D32" s="654">
        <v>15040</v>
      </c>
      <c r="E32" s="655">
        <v>27.148504485640501</v>
      </c>
      <c r="F32" s="654">
        <v>55399</v>
      </c>
      <c r="G32" s="654">
        <v>100</v>
      </c>
      <c r="H32" s="656">
        <v>3.5259060119055601</v>
      </c>
      <c r="I32" s="654">
        <v>28125</v>
      </c>
      <c r="J32" s="654">
        <v>14523</v>
      </c>
      <c r="K32" s="651"/>
    </row>
    <row r="33" spans="1:11" ht="14.4" customHeight="1" x14ac:dyDescent="0.25">
      <c r="A33" s="660">
        <v>2014</v>
      </c>
      <c r="B33" s="654">
        <v>38277</v>
      </c>
      <c r="C33" s="655">
        <v>72.355910096217499</v>
      </c>
      <c r="D33" s="654">
        <v>14624</v>
      </c>
      <c r="E33" s="655">
        <v>27.644089903782501</v>
      </c>
      <c r="F33" s="654">
        <v>52901</v>
      </c>
      <c r="G33" s="654">
        <v>100</v>
      </c>
      <c r="H33" s="656">
        <v>3.4098021256394899</v>
      </c>
      <c r="I33" s="654">
        <v>27191</v>
      </c>
      <c r="J33" s="654">
        <v>13804</v>
      </c>
      <c r="K33" s="650"/>
    </row>
    <row r="34" spans="1:11" ht="14.4" customHeight="1" x14ac:dyDescent="0.25">
      <c r="A34" s="663">
        <v>2015</v>
      </c>
      <c r="B34" s="657">
        <v>37355</v>
      </c>
      <c r="C34" s="658">
        <v>72.614349862955095</v>
      </c>
      <c r="D34" s="657">
        <v>14088</v>
      </c>
      <c r="E34" s="658">
        <v>27.385650137044902</v>
      </c>
      <c r="F34" s="657">
        <v>51443</v>
      </c>
      <c r="G34" s="657">
        <v>100</v>
      </c>
      <c r="H34" s="659">
        <v>3.3657809543500101</v>
      </c>
      <c r="I34" s="657">
        <v>26347</v>
      </c>
      <c r="J34" s="657">
        <v>13198</v>
      </c>
      <c r="K34" s="650"/>
    </row>
    <row r="35" spans="1:11" ht="14.4" customHeight="1" x14ac:dyDescent="0.25">
      <c r="A35" s="647"/>
      <c r="B35" s="64"/>
      <c r="C35" s="269"/>
      <c r="D35" s="64"/>
      <c r="E35" s="65"/>
      <c r="F35" s="64"/>
      <c r="G35" s="65"/>
      <c r="H35" s="65"/>
      <c r="K35" s="650"/>
    </row>
    <row r="36" spans="1:11" ht="15" customHeight="1" x14ac:dyDescent="0.25">
      <c r="A36" s="1039" t="s">
        <v>278</v>
      </c>
      <c r="B36" s="1039"/>
      <c r="C36" s="1039"/>
      <c r="D36" s="1039"/>
      <c r="E36" s="1039"/>
      <c r="F36" s="1039"/>
      <c r="G36" s="1039"/>
      <c r="H36" s="1039"/>
      <c r="I36" s="1039"/>
      <c r="J36" s="1039"/>
      <c r="K36" s="650"/>
    </row>
    <row r="37" spans="1:11" ht="6" customHeight="1" x14ac:dyDescent="0.25">
      <c r="A37" s="404"/>
      <c r="B37" s="404"/>
      <c r="C37" s="404"/>
      <c r="D37" s="404"/>
      <c r="E37" s="404"/>
      <c r="F37" s="404"/>
      <c r="G37" s="404"/>
      <c r="H37" s="404"/>
      <c r="I37" s="404"/>
      <c r="J37" s="404"/>
    </row>
    <row r="38" spans="1:11" s="412" customFormat="1" ht="30" customHeight="1" x14ac:dyDescent="0.25">
      <c r="A38" s="1073" t="s">
        <v>300</v>
      </c>
      <c r="B38" s="1074"/>
      <c r="C38" s="1074"/>
      <c r="D38" s="1074"/>
      <c r="E38" s="1074"/>
      <c r="F38" s="1074"/>
      <c r="G38" s="1074"/>
      <c r="H38" s="1074"/>
      <c r="I38" s="1074"/>
      <c r="J38" s="1074"/>
    </row>
    <row r="39" spans="1:11" x14ac:dyDescent="0.25">
      <c r="E39" s="71"/>
    </row>
    <row r="40" spans="1:11" x14ac:dyDescent="0.25">
      <c r="A40" s="650"/>
      <c r="B40" s="650"/>
      <c r="C40" s="652"/>
      <c r="D40" s="650"/>
      <c r="E40" s="652"/>
      <c r="F40" s="650"/>
      <c r="G40" s="650"/>
      <c r="H40" s="653"/>
      <c r="I40" s="650"/>
      <c r="J40" s="650"/>
    </row>
    <row r="41" spans="1:11" x14ac:dyDescent="0.25">
      <c r="A41" s="650"/>
      <c r="B41" s="650"/>
      <c r="C41" s="652"/>
      <c r="D41" s="650"/>
      <c r="E41" s="652"/>
      <c r="F41" s="650"/>
      <c r="G41" s="650"/>
      <c r="H41" s="653"/>
      <c r="I41" s="650"/>
      <c r="J41" s="650"/>
    </row>
    <row r="42" spans="1:11" x14ac:dyDescent="0.25">
      <c r="A42" s="650"/>
      <c r="B42" s="650"/>
      <c r="C42" s="652"/>
      <c r="D42" s="650"/>
      <c r="E42" s="652"/>
      <c r="F42" s="650"/>
      <c r="G42" s="650"/>
      <c r="H42" s="653"/>
      <c r="I42" s="650"/>
      <c r="J42" s="650"/>
    </row>
    <row r="43" spans="1:11" x14ac:dyDescent="0.25">
      <c r="A43" s="650"/>
      <c r="B43" s="650"/>
      <c r="C43" s="652"/>
      <c r="D43" s="650"/>
      <c r="E43" s="652"/>
      <c r="F43" s="650"/>
      <c r="G43" s="650"/>
      <c r="H43" s="653"/>
      <c r="I43" s="650"/>
      <c r="J43" s="650"/>
    </row>
    <row r="44" spans="1:11" x14ac:dyDescent="0.25">
      <c r="A44" s="650"/>
      <c r="B44" s="650"/>
      <c r="C44" s="652"/>
      <c r="D44" s="650"/>
      <c r="E44" s="652"/>
      <c r="F44" s="650"/>
      <c r="G44" s="650"/>
      <c r="H44" s="653"/>
      <c r="I44" s="650"/>
      <c r="J44" s="650"/>
    </row>
    <row r="45" spans="1:11" x14ac:dyDescent="0.25">
      <c r="A45" s="650"/>
      <c r="B45" s="650"/>
      <c r="C45" s="652"/>
      <c r="D45" s="650"/>
      <c r="E45" s="652"/>
      <c r="F45" s="650"/>
      <c r="G45" s="650"/>
      <c r="H45" s="653"/>
      <c r="I45" s="650"/>
      <c r="J45" s="650"/>
    </row>
  </sheetData>
  <mergeCells count="11">
    <mergeCell ref="A38:J38"/>
    <mergeCell ref="A1:B1"/>
    <mergeCell ref="A2:B2"/>
    <mergeCell ref="F1:H1"/>
    <mergeCell ref="A36:J36"/>
    <mergeCell ref="A3:J3"/>
    <mergeCell ref="A4:A5"/>
    <mergeCell ref="B4:G4"/>
    <mergeCell ref="H4:H5"/>
    <mergeCell ref="I4:I5"/>
    <mergeCell ref="J4:J5"/>
  </mergeCells>
  <hyperlinks>
    <hyperlink ref="F1:H1" location="Tabellförteckning!A1" display="Tillbaka till innehållsföreckningen "/>
  </hyperlinks>
  <pageMargins left="0.75" right="0.75" top="1" bottom="1" header="0.5" footer="0.5"/>
  <pageSetup paperSize="9" scale="8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D92"/>
  <sheetViews>
    <sheetView zoomScaleNormal="100" workbookViewId="0">
      <pane ySplit="2" topLeftCell="A3" activePane="bottomLeft" state="frozen"/>
      <selection sqref="A1:B92"/>
      <selection pane="bottomLeft" activeCell="B13" sqref="B13"/>
    </sheetView>
  </sheetViews>
  <sheetFormatPr defaultColWidth="9.109375" defaultRowHeight="14.4" x14ac:dyDescent="0.3"/>
  <cols>
    <col min="1" max="1" width="4.6640625" style="774" bestFit="1" customWidth="1"/>
    <col min="2" max="2" width="81.88671875" style="780" customWidth="1"/>
    <col min="3" max="3" width="9.109375" style="432"/>
    <col min="4" max="4" width="11" style="432" customWidth="1"/>
    <col min="5" max="16384" width="9.109375" style="432"/>
  </cols>
  <sheetData>
    <row r="1" spans="1:4" ht="30" customHeight="1" x14ac:dyDescent="0.3">
      <c r="A1" s="966" t="s">
        <v>396</v>
      </c>
      <c r="B1" s="967"/>
    </row>
    <row r="2" spans="1:4" ht="14.4" customHeight="1" x14ac:dyDescent="0.3">
      <c r="A2" s="772" t="s">
        <v>708</v>
      </c>
      <c r="B2" s="775" t="s">
        <v>412</v>
      </c>
    </row>
    <row r="3" spans="1:4" s="433" customFormat="1" ht="14.4" customHeight="1" x14ac:dyDescent="0.3">
      <c r="A3" s="772">
        <v>1</v>
      </c>
      <c r="B3" s="776" t="str">
        <f>'1'!A3</f>
        <v>Prisutvecklingen för spritdrycker, vin, starköl och folköl för detaljhandel och servering. 1980–2014/15. Basår 2011=100.</v>
      </c>
      <c r="D3" s="648"/>
    </row>
    <row r="4" spans="1:4" s="433" customFormat="1" ht="14.4" customHeight="1" x14ac:dyDescent="0.3">
      <c r="A4" s="772">
        <v>2</v>
      </c>
      <c r="B4" s="776" t="str">
        <f>'2'!A3</f>
        <v>Antal serveringstillstånd vid slutet av respektive år med tillstånd att servera spritdrycker, vin och starköl till allmänheten samt antal serveringstillstånd till slutna sällskap. a) 1977–2015.</v>
      </c>
      <c r="D4" s="648"/>
    </row>
    <row r="5" spans="1:4" ht="14.4" customHeight="1" x14ac:dyDescent="0.3">
      <c r="A5" s="772">
        <v>3</v>
      </c>
      <c r="B5" s="777" t="str">
        <f>'3'!A3</f>
        <v xml:space="preserve">Försäljning av sprit, vin och öl i liter alkohol 100 % per invånare 15 år och äldre samt dryckernas andel av totala försäljningen. 1861–2015. </v>
      </c>
      <c r="D5" s="649"/>
    </row>
    <row r="6" spans="1:4" s="420" customFormat="1" ht="14.4" customHeight="1" x14ac:dyDescent="0.3">
      <c r="A6" s="772">
        <v>4</v>
      </c>
      <c r="B6" s="777" t="str">
        <f>'4'!A3</f>
        <v>Restaurangserveringens andel av den totala försäljningen av liter spritdrycker, vin och starköl. 1977–2015.</v>
      </c>
    </row>
    <row r="7" spans="1:4" s="420" customFormat="1" ht="14.4" customHeight="1" x14ac:dyDescent="0.3">
      <c r="A7" s="772">
        <v>5</v>
      </c>
      <c r="B7" s="777" t="str">
        <f>'5'!A3</f>
        <v xml:space="preserve">Alkoholkonsumtionens olika delmängder i Sverige i liter alkohol 100 % per invånare 15 år och äldre under perioden 2001–2015. </v>
      </c>
    </row>
    <row r="8" spans="1:4" ht="14.4" customHeight="1" x14ac:dyDescent="0.3">
      <c r="A8" s="772">
        <v>6</v>
      </c>
      <c r="B8" s="777" t="str">
        <f>'6'!A3</f>
        <v xml:space="preserve">Oregistrerad, registrerad och total alkoholanskaffning, per alkoholdryck och totalt i liter alkohol 100 %. 2001–2015. </v>
      </c>
    </row>
    <row r="9" spans="1:4" ht="14.4" customHeight="1" x14ac:dyDescent="0.3">
      <c r="A9" s="772">
        <v>7</v>
      </c>
      <c r="B9" s="777" t="str">
        <f>'7'!A3</f>
        <v>Genomsnittlig total årskonsumtion mätt i liter ren alkohol (100 %) samt olika dryckers andel av den totala alkoholkonsumtionen efter kön a). Årskurs 9. 1977–2016.</v>
      </c>
    </row>
    <row r="10" spans="1:4" ht="14.4" customHeight="1" x14ac:dyDescent="0.3">
      <c r="A10" s="772">
        <v>8</v>
      </c>
      <c r="B10" s="777" t="str">
        <f>'8'!A3</f>
        <v>Genomsnittlig total årskonsumtion mätt i liter ren alkohol (100 %) samt olika dryckers andel av den totala alkoholkonsumtionen efter kön. Gymnasiets år 2. 2004–2016.</v>
      </c>
    </row>
    <row r="11" spans="1:4" ht="14.4" customHeight="1" x14ac:dyDescent="0.3">
      <c r="A11" s="772">
        <v>9</v>
      </c>
      <c r="B11" s="777" t="str">
        <f>'9'!A3</f>
        <v>Självrapporterad årlig alkoholkonsumtion (medelvärde) i liter ren alkohol (100 %) i befolkningen 17-84 a) år efter åldersgrupp och kön. 2002–2015.</v>
      </c>
    </row>
    <row r="12" spans="1:4" ht="14.4" customHeight="1" x14ac:dyDescent="0.3">
      <c r="A12" s="772">
        <v>10</v>
      </c>
      <c r="B12" s="777" t="str">
        <f>'10'!A3</f>
        <v xml:space="preserve">Andelen elever som vid ett och samma tillfälle druckit alkohol motsvarande minst fyra stora burkar starköl/starkcider eller 18 cl (en halv kvarting) sprit eller en helflaska vin eller sex burkar folköl, efter kön a). Årskurs 9. 1972–2012A b). </v>
      </c>
    </row>
    <row r="13" spans="1:4" ht="14.4" customHeight="1" x14ac:dyDescent="0.3">
      <c r="A13" s="772">
        <v>11</v>
      </c>
      <c r="B13" s="777" t="str">
        <f>'11'!A3</f>
        <v>Andelen elever som, under de senaste 12 månaderna, vid ett och samma tillfälle druckit alkohol motsvarande minst fyra stora burkar starköl/starkcider eller 25 cl. sprit eller en helflaska vin eller sex burkar folköl (s.k. "intensivkonsumtion"), efter kön. Årskurs 9. 2012B–2016.</v>
      </c>
    </row>
    <row r="14" spans="1:4" ht="14.4" customHeight="1" x14ac:dyDescent="0.3">
      <c r="A14" s="772">
        <v>12</v>
      </c>
      <c r="B14" s="777" t="str">
        <f>'12'!A3</f>
        <v>Andelen elever som vid ett och samma tillfälle druckit alkohol motsvarande minst 18 cl sprit (en halv kvarting) eller en helflaska vin eller fyra stora flaskor stark cider/alkoläsk eller fyra burkar starköl eller sex burkar folköl, efter kön. Gymnasiets år 2. 2004–2012A a).</v>
      </c>
    </row>
    <row r="15" spans="1:4" ht="14.4" customHeight="1" x14ac:dyDescent="0.3">
      <c r="A15" s="772">
        <v>13</v>
      </c>
      <c r="B15" s="777" t="str">
        <f>'13'!A3</f>
        <v>Andelen elever som, under de senaste 12 månaderna, vid ett och samma tillfälle druckit alkohol motsvarande minst fyra stora burkar starköl/starkcider eller 25 cl. sprit eller en helflaska vin eller sex burkar folköl (s.k. "intensivkonsumtion"), efter kön. Gymnasiets år 2. 2012B–2014.</v>
      </c>
    </row>
    <row r="16" spans="1:4" x14ac:dyDescent="0.3">
      <c r="A16" s="772">
        <v>14</v>
      </c>
      <c r="B16" s="777" t="str">
        <f>'14'!A3</f>
        <v>Andelen 16–84-åringar med riskkonsumtion a), efter kön och ålder b). 2004–2016.</v>
      </c>
    </row>
    <row r="17" spans="1:2" x14ac:dyDescent="0.3">
      <c r="A17" s="772">
        <v>15</v>
      </c>
      <c r="B17" s="777" t="str">
        <f>'15'!A3</f>
        <v>Olika alkoholvanor och erfarenhet av att ha druckit hemtillverkad respektive smugglad alkohol fördelat på (grupper av) län a). Tvåårsmedelvärden. Procentuell fördelning samt medelvärde liter. Årskurs 9. 1989–2015.</v>
      </c>
    </row>
    <row r="18" spans="1:2" x14ac:dyDescent="0.3">
      <c r="A18" s="772">
        <v>16</v>
      </c>
      <c r="B18" s="777" t="str">
        <f>'16'!A3</f>
        <v>Elevernas alkoholvanor fördelade på (grupper av) län a). Tvåårsmedelvärden. Procentuell fördelning samt medelvärde liter. Gymnasiets år 2. 2004–2015.</v>
      </c>
    </row>
    <row r="19" spans="1:2" x14ac:dyDescent="0.3">
      <c r="A19" s="772">
        <v>17</v>
      </c>
      <c r="B19" s="777" t="str">
        <f>'17'!A3</f>
        <v>Elevernas tobaks- och narkotikaanvändning fördelat på (grupper av) län a). Tvåårsmedelvärden. Procentuell fördelning. Årskurs 9. 1989–2015.</v>
      </c>
    </row>
    <row r="20" spans="1:2" x14ac:dyDescent="0.3">
      <c r="A20" s="772">
        <v>18</v>
      </c>
      <c r="B20" s="777" t="str">
        <f>'18'!A3</f>
        <v>Elevernas tobaks- och narkotikaanvändning fördelat på (grupper av) län a). Tvåårsmedelvärden. Procentuell fördelning. Gymnasiets år 2. 2004–2015.</v>
      </c>
    </row>
    <row r="21" spans="1:2" x14ac:dyDescent="0.3">
      <c r="A21" s="772">
        <v>19</v>
      </c>
      <c r="B21" s="777" t="str">
        <f>'19'!A3</f>
        <v>Ingripanden i antal och per 1 000 invånare 15 och däröver enligt brottsbalken för fylleri eller (från 1977) enligt lagen (1976:511) om omhändertagande av berusade personer m m (LOB), efter kön. 1963–2015.</v>
      </c>
    </row>
    <row r="22" spans="1:2" x14ac:dyDescent="0.3">
      <c r="A22" s="772">
        <v>20</v>
      </c>
      <c r="B22" s="777" t="str">
        <f>'20'!A3</f>
        <v>Anmälda brott mot trafikbrottslagen, rattfylleri och grovt rattfylleri. Antal och per 100 000 invånare, 1950–2015 a) b).</v>
      </c>
    </row>
    <row r="23" spans="1:2" x14ac:dyDescent="0.3">
      <c r="A23" s="772">
        <v>21</v>
      </c>
      <c r="B23" s="777" t="str">
        <f>'21'!A3</f>
        <v xml:space="preserve">Andel (18–74 år) som svarat att de någon gång under de senaste 12 månaderna kört bil i samband med att de druckit alkohol (utöver lättöl), samt andel  (15–74 år) som åkt med förare misstänkt påverkad av alkohol. 1981–2015. </v>
      </c>
    </row>
    <row r="24" spans="1:2" x14ac:dyDescent="0.3">
      <c r="A24" s="772">
        <v>22</v>
      </c>
      <c r="B24" s="777" t="str">
        <f>'22'!A3</f>
        <v>Anmälda misshandelsbrott a) (15 år och äldre) utomhus, obekant gärningsperson per 100 000 invånare 15 år och äldre. 1981–2015.</v>
      </c>
    </row>
    <row r="25" spans="1:2" x14ac:dyDescent="0.3">
      <c r="A25" s="772">
        <v>23</v>
      </c>
      <c r="B25" s="777" t="str">
        <f>'23'!A3</f>
        <v xml:space="preserve">Antal slutenvårdstillfällen, antal vårdade personer och antal personer vårdade för första gången sedan 1987 i slutenvård med alkoholrelaterad bi- eller huvuddiagnos. 1987–2015. a) </v>
      </c>
    </row>
    <row r="26" spans="1:2" x14ac:dyDescent="0.3">
      <c r="A26" s="772">
        <v>24</v>
      </c>
      <c r="B26" s="777" t="str">
        <f>'24'!A3</f>
        <v xml:space="preserve">Andel personer vårdade i slutenvård med alkoholrelaterad bi- eller huvuddiagnos, efter ålder. 1987–2015. </v>
      </c>
    </row>
    <row r="27" spans="1:2" x14ac:dyDescent="0.3">
      <c r="A27" s="772">
        <v>25</v>
      </c>
      <c r="B27" s="778" t="str">
        <f>'25'!A3</f>
        <v>Antal slutenvårdstillfällen med alkoholrelaterad bi- eller huvuddiagnos i Stockholm, Västra Götaland, Skåne län samt övriga landet. 1987–2015. a)</v>
      </c>
    </row>
    <row r="28" spans="1:2" x14ac:dyDescent="0.3">
      <c r="A28" s="772">
        <v>26</v>
      </c>
      <c r="B28" s="777" t="str">
        <f>'26'!A3</f>
        <v xml:space="preserve">Antal dödsfall med alkoholdiagnos som underliggande eller bidragande dödsorsak. Ålder, kön och åldersstandardiserade dödstal per 100 000 invånare. 1969–2015. a) </v>
      </c>
    </row>
    <row r="29" spans="1:2" x14ac:dyDescent="0.3">
      <c r="A29" s="772">
        <v>27</v>
      </c>
      <c r="B29" s="777" t="str">
        <f>'27'!A3</f>
        <v>Dödlighet i alkoholdiagnos länsvis som underliggande eller bidragande dödsorsak. Åldersstandardiserade dödstal per 100 000 invånare. 1988–2015.</v>
      </c>
    </row>
    <row r="30" spans="1:2" x14ac:dyDescent="0.3">
      <c r="A30" s="772">
        <v>28</v>
      </c>
      <c r="B30" s="777" t="str">
        <f>'28'!A3</f>
        <v>Alkoholrelaterad dödlighet (antal): Levercirrhos m.fl. kroniska leversjukdomar (K70.0–K70.4, K70.9, K74.0–K74.6, K76.0–K76.1, K76.6). 1956–2015. a)</v>
      </c>
    </row>
    <row r="31" spans="1:2" x14ac:dyDescent="0.3">
      <c r="A31" s="772">
        <v>29</v>
      </c>
      <c r="B31" s="777" t="str">
        <f>'29'!A3</f>
        <v>Alkoholrelaterad dödlighet (antal): Alkoholberoende (F10.2). 1956–2015. a)</v>
      </c>
    </row>
    <row r="32" spans="1:2" x14ac:dyDescent="0.3">
      <c r="A32" s="772">
        <v>30</v>
      </c>
      <c r="B32" s="777" t="str">
        <f>'30'!A3</f>
        <v>Alkoholrelaterad dödlighet (antal): Alkoholpsykos (F10.3–F10.9). 1956–2015. a)</v>
      </c>
    </row>
    <row r="33" spans="1:2" x14ac:dyDescent="0.3">
      <c r="A33" s="772">
        <v>31</v>
      </c>
      <c r="B33" s="777" t="str">
        <f>'31'!A3</f>
        <v>Alkoholrelaterad dödlighet (antal): Alkoholförgiftning (T51.0–T51.9). 1956–2015. a)</v>
      </c>
    </row>
    <row r="34" spans="1:2" x14ac:dyDescent="0.3">
      <c r="A34" s="772">
        <v>32</v>
      </c>
      <c r="B34" s="777" t="str">
        <f>'32'!A3</f>
        <v>Antal dödsfall i alkoholpsykos, alkoholberoende, levercirrhos och alkoholförgiftning per 100 000 invånare (underliggande dödsorsaker). 1956–2015. a)</v>
      </c>
    </row>
    <row r="35" spans="1:2" x14ac:dyDescent="0.3">
      <c r="A35" s="772">
        <v>33</v>
      </c>
      <c r="B35" s="951" t="str">
        <f>'33'!A3</f>
        <v>Antal beslag av tull och polis av olika narkotiska preparat. a) 1965–2015.</v>
      </c>
    </row>
    <row r="36" spans="1:2" x14ac:dyDescent="0.3">
      <c r="A36" s="772">
        <v>34</v>
      </c>
      <c r="B36" s="777" t="str">
        <f>'34'!A3</f>
        <v>Polisens och tullens beslag av cannabis. a) 1970–2015.</v>
      </c>
    </row>
    <row r="37" spans="1:2" x14ac:dyDescent="0.3">
      <c r="A37" s="772">
        <v>35</v>
      </c>
      <c r="B37" s="777" t="str">
        <f>'35'!A3</f>
        <v>Polisens och tullens beslag av amfetamin. a) 1970–2015. b)</v>
      </c>
    </row>
    <row r="38" spans="1:2" x14ac:dyDescent="0.3">
      <c r="A38" s="772">
        <v>36</v>
      </c>
      <c r="B38" s="777" t="str">
        <f>'36'!A3</f>
        <v>Polisens och tullens beslag av kokain. a) 1974–2015.</v>
      </c>
    </row>
    <row r="39" spans="1:2" ht="14.4" customHeight="1" x14ac:dyDescent="0.3">
      <c r="A39" s="772">
        <v>37</v>
      </c>
      <c r="B39" s="779" t="str">
        <f>'37'!A3</f>
        <v>Polisens och tullens beslag av heroin. a) 1970–2015.</v>
      </c>
    </row>
    <row r="40" spans="1:2" x14ac:dyDescent="0.3">
      <c r="A40" s="772">
        <v>38</v>
      </c>
      <c r="B40" s="777" t="str">
        <f>'38'!A3</f>
        <v>Realprisjusterade gatupriser i 2015 års penningvärde för hasch, marijuana, amfetamin, kokain och brunt heroin. Kronor per gram, medianvärden. Index 1988=100. 1988–2015.</v>
      </c>
    </row>
    <row r="41" spans="1:2" x14ac:dyDescent="0.3">
      <c r="A41" s="772">
        <v>39</v>
      </c>
      <c r="B41" s="777" t="str">
        <f>'39'!A3</f>
        <v>Andelen elever som använt narkotika, efter kön. Årskurs 9. 1971–2016.</v>
      </c>
    </row>
    <row r="42" spans="1:2" ht="15" customHeight="1" x14ac:dyDescent="0.3">
      <c r="A42" s="772">
        <v>40</v>
      </c>
      <c r="B42" s="777" t="str">
        <f>'40'!A3</f>
        <v>Andelen elever som använt narkotika, efter kön. Gymnasiets år 2. 2004–2016.</v>
      </c>
    </row>
    <row r="43" spans="1:2" ht="15" customHeight="1" x14ac:dyDescent="0.3">
      <c r="A43" s="772">
        <v>41</v>
      </c>
      <c r="B43" s="777" t="str">
        <f>'41'!A3</f>
        <v>Använda narkotikasorter bland elever i årskurs 9. Procentuell fördelning. 1989–2016.</v>
      </c>
    </row>
    <row r="44" spans="1:2" x14ac:dyDescent="0.3">
      <c r="A44" s="772">
        <v>42</v>
      </c>
      <c r="B44" s="951" t="str">
        <f>'42'!A3</f>
        <v>Använda narkotikasorter bland elever i gymnasiets år 2. Procentuell fördelning. 2004–2016.</v>
      </c>
    </row>
    <row r="45" spans="1:2" x14ac:dyDescent="0.3">
      <c r="A45" s="772">
        <v>43</v>
      </c>
      <c r="B45" s="777" t="str">
        <f>'43'!A3</f>
        <v>Andelen mönstrande som erbjudits narkotika samt använt narkotika någon gång respektive senaste månaden. Procent. 1970–2006.</v>
      </c>
    </row>
    <row r="46" spans="1:2" x14ac:dyDescent="0.3">
      <c r="A46" s="772">
        <v>44</v>
      </c>
      <c r="B46" s="777" t="str">
        <f>'44'!A3</f>
        <v xml:space="preserve">Andelen 16–84 åringar som någon gång prövat cannabis, efter kön och ålder. 2004–2016. </v>
      </c>
    </row>
    <row r="47" spans="1:2" x14ac:dyDescent="0.3">
      <c r="A47" s="772">
        <v>45</v>
      </c>
      <c r="B47" s="777" t="str">
        <f>'45'!A3</f>
        <v>Andelen 16–84 åringar som använt cannabis senaste 12 månaderna a), efter kön och ålder.  2004–2016.</v>
      </c>
    </row>
    <row r="48" spans="1:2" x14ac:dyDescent="0.3">
      <c r="A48" s="772">
        <v>46</v>
      </c>
      <c r="B48" s="777" t="str">
        <f>'46'!A3</f>
        <v>Andelen 16–84-åringar som använt cannabis senaste 30 dagarna a), efter kön och ålder.  2004–2016.</v>
      </c>
    </row>
    <row r="49" spans="1:2" ht="14.4" customHeight="1" x14ac:dyDescent="0.3">
      <c r="A49" s="772">
        <v>47</v>
      </c>
      <c r="B49" s="777" t="str">
        <f>'47'!A3</f>
        <v>Beräknad åldersfördelning bland personer med tungt narkotikamissbruk a) 1979, 1992 och 1998.</v>
      </c>
    </row>
    <row r="50" spans="1:2" ht="15" customHeight="1" x14ac:dyDescent="0.3">
      <c r="A50" s="772">
        <v>48</v>
      </c>
      <c r="B50" s="777" t="str">
        <f>'48'!A3</f>
        <v>Antalet resurstimmar omräknat till ungefärligt antal polisårsarbetskrafter nedlagda på narkotikaärenden samt antalet anmälda brott enligt varusmugglingslagen gällande narkotika (VSL)  respektive narkotikastrafflagen (NSL). Index 1987=100. 1965–2015.</v>
      </c>
    </row>
    <row r="51" spans="1:2" x14ac:dyDescent="0.3">
      <c r="A51" s="772">
        <v>49</v>
      </c>
      <c r="B51" s="777" t="str">
        <f>'49'!A3</f>
        <v>Anmälda brott mot trafikbrottslagen, rattfylleri under påverkan av narkotika. Antal och per 100 000 invånare. 2001–2015. a)</v>
      </c>
    </row>
    <row r="52" spans="1:2" x14ac:dyDescent="0.3">
      <c r="A52" s="772">
        <v>50</v>
      </c>
      <c r="B52" s="777" t="str">
        <f>'50'!A3</f>
        <v xml:space="preserve">Antal personer som misstänkts för narkotikabrott eller varusmuggling (narkotika). 1970–2015. </v>
      </c>
    </row>
    <row r="53" spans="1:2" x14ac:dyDescent="0.3">
      <c r="A53" s="772">
        <v>51</v>
      </c>
      <c r="B53" s="777" t="str">
        <f>'51'!A3</f>
        <v>Personer misstänka för brott mot varusmugglingslagen (narkotika) fördelat på län a). 1977–2015.</v>
      </c>
    </row>
    <row r="54" spans="1:2" x14ac:dyDescent="0.3">
      <c r="A54" s="772">
        <v>52</v>
      </c>
      <c r="B54" s="777" t="str">
        <f>'52'!A3</f>
        <v>Personer misstänka för brott mot narkotikastrafflagen fördelat på län a). 1977–2015.</v>
      </c>
    </row>
    <row r="55" spans="1:2" x14ac:dyDescent="0.3">
      <c r="A55" s="772">
        <v>53</v>
      </c>
      <c r="B55" s="777" t="str">
        <f>'53'!A3</f>
        <v>Personer misstänkta för brott mot narkotikastrafflagen (NSL) fördelat på ålder och kön. 1975–2015.</v>
      </c>
    </row>
    <row r="56" spans="1:2" x14ac:dyDescent="0.3">
      <c r="A56" s="772">
        <v>54</v>
      </c>
      <c r="B56" s="777" t="str">
        <f>'54'!A3</f>
        <v>Brott mot narkotikastrafflagen. Lagföringsbeslut efter huvudbrott och huvudpåföljd. 1993–2015.</v>
      </c>
    </row>
    <row r="57" spans="1:2" ht="14.4" customHeight="1" x14ac:dyDescent="0.3">
      <c r="A57" s="772">
        <v>55</v>
      </c>
      <c r="B57" s="777" t="str">
        <f>'55'!A3</f>
        <v>Antal godkända strafförelägganden och domslut där narkotikabrott med ett eller flera preparat ingått. 1975–2009.</v>
      </c>
    </row>
    <row r="58" spans="1:2" ht="14.4" customHeight="1" x14ac:dyDescent="0.3">
      <c r="A58" s="772">
        <v>56</v>
      </c>
      <c r="B58" s="777" t="str">
        <f>'56'!A3</f>
        <v>Antal godkända strafförelägganden och domslut där narkotikabrott med cannabis ingått, fördelat på ålder. 1975–2009.</v>
      </c>
    </row>
    <row r="59" spans="1:2" ht="14.4" customHeight="1" x14ac:dyDescent="0.3">
      <c r="A59" s="772">
        <v>57</v>
      </c>
      <c r="B59" s="777" t="str">
        <f>'57'!A3</f>
        <v>Antal godkända strafförelägganden och domslut där narkotikabrott med centralstimulantia , fördelat på ålderingått. 1975–2009.</v>
      </c>
    </row>
    <row r="60" spans="1:2" ht="14.4" customHeight="1" x14ac:dyDescent="0.3">
      <c r="A60" s="772">
        <v>58</v>
      </c>
      <c r="B60" s="777" t="str">
        <f>'58'!A3</f>
        <v>Antal godkända strafförelägganden och domslut där narkotikabrott med opiater ingått. 1975–2009.</v>
      </c>
    </row>
    <row r="61" spans="1:2" ht="14.4" customHeight="1" x14ac:dyDescent="0.3">
      <c r="A61" s="772">
        <v>59</v>
      </c>
      <c r="B61" s="777" t="str">
        <f>'59'!A3</f>
        <v>Antal godkända strafförelägganden och domslut där narkotikabrott med olika preparat ingått. 1975–2009.</v>
      </c>
    </row>
    <row r="62" spans="1:2" ht="14.4" customHeight="1" x14ac:dyDescent="0.3">
      <c r="A62" s="772">
        <v>60</v>
      </c>
      <c r="B62" s="777" t="str">
        <f>'60'!A3</f>
        <v>Antal slutenvårdstillfällen, antal vårdade personer och antal personer vårdade för första gången sedan 1987 i slutenvård med narkotikarelaterad huvuddiagnos. a) 1987–2015.</v>
      </c>
    </row>
    <row r="63" spans="1:2" ht="14.4" customHeight="1" x14ac:dyDescent="0.3">
      <c r="A63" s="772">
        <v>61</v>
      </c>
      <c r="B63" s="777" t="str">
        <f>'61'!A3</f>
        <v>Personer vårdade inom slutenvården med narkotikarelaterad huvuddiagnos fördelat på ålder. a) 1987–2015.</v>
      </c>
    </row>
    <row r="64" spans="1:2" ht="14.4" customHeight="1" x14ac:dyDescent="0.3">
      <c r="A64" s="772">
        <v>62</v>
      </c>
      <c r="B64" s="778" t="str">
        <f>'62'!A3</f>
        <v>Antal slutenvårdstillfällen med narkotikarelaterad huvuddiagnos i Stockholm, Västra Götaland, Skåne län samt övriga landet. a) 1987–2015.</v>
      </c>
    </row>
    <row r="65" spans="1:2" ht="14.4" customHeight="1" x14ac:dyDescent="0.3">
      <c r="A65" s="772">
        <v>63</v>
      </c>
      <c r="B65" s="777" t="str">
        <f>'63'!A3</f>
        <v>Antal kliniskt anmälda fall av hepatit C med intravenös smittväg per landstinga) respektive samtliga anmälda fall. 1990–2015.</v>
      </c>
    </row>
    <row r="66" spans="1:2" ht="14.4" customHeight="1" x14ac:dyDescent="0.3">
      <c r="A66" s="772">
        <v>64</v>
      </c>
      <c r="B66" s="777" t="str">
        <f>'64'!A3</f>
        <v xml:space="preserve">Totalt antal HIV-positiva personer kliniskt anmälda resp. per intravenös smittväg. 1983–2015. </v>
      </c>
    </row>
    <row r="67" spans="1:2" ht="14.4" customHeight="1" x14ac:dyDescent="0.3">
      <c r="A67" s="772">
        <v>65</v>
      </c>
      <c r="B67" s="777" t="str">
        <f>'65'!A3</f>
        <v xml:space="preserve">Geografisk fördelning av antalet kliniskt anmälda fall av hiv med intravenös smittväg per landsting. 1985–2015. </v>
      </c>
    </row>
    <row r="68" spans="1:2" ht="15" customHeight="1" x14ac:dyDescent="0.3">
      <c r="A68" s="772">
        <v>66</v>
      </c>
      <c r="B68" s="777" t="str">
        <f>'66'!A3</f>
        <v>Antal narkotikarelaterade dödsfall som underliggande eller bidragande dödsorsak. Kön och ålder. 1969–2015. a)</v>
      </c>
    </row>
    <row r="69" spans="1:2" ht="15" customHeight="1" x14ac:dyDescent="0.3">
      <c r="A69" s="772">
        <v>67</v>
      </c>
      <c r="B69" s="778" t="str">
        <f>'67'!A3</f>
        <v>Antal narkotikarelaterade dödsfall som underliggande eller bidragande dödsorsak i Stockholm, Västra Götaland, Skåne län samt övriga landet. a) 1987–2015.</v>
      </c>
    </row>
    <row r="70" spans="1:2" ht="14.4" customHeight="1" x14ac:dyDescent="0.3">
      <c r="A70" s="772">
        <v>68</v>
      </c>
      <c r="B70" s="777" t="str">
        <f>'68'!A3</f>
        <v>Förgiftningar med läkemedel och narkotika, underliggande dödsorsak. Kön, ålder och åldersstandardiserade dödstal a). 2001–2015.</v>
      </c>
    </row>
    <row r="71" spans="1:2" ht="14.4" customHeight="1" x14ac:dyDescent="0.3">
      <c r="A71" s="772">
        <v>69</v>
      </c>
      <c r="B71" s="777" t="str">
        <f>'69'!A3</f>
        <v>Andelen elever som sniffat/boffat, efter kön a). Årskurs 9. 1971–2016.</v>
      </c>
    </row>
    <row r="72" spans="1:2" ht="14.4" customHeight="1" x14ac:dyDescent="0.3">
      <c r="A72" s="772">
        <v>70</v>
      </c>
      <c r="B72" s="777" t="str">
        <f>'70'!A3</f>
        <v>Andelen elever som sniffat/boffat, efter kön a). Gymnasiets år 2. 2004–2016.</v>
      </c>
    </row>
    <row r="73" spans="1:2" ht="14.4" customHeight="1" x14ac:dyDescent="0.3">
      <c r="A73" s="772">
        <v>71</v>
      </c>
      <c r="B73" s="777" t="str">
        <f>'71'!A3</f>
        <v>Samband mellan sniffningserfarenhet och vissa andra variabler. Andelen elever i årskurs 9 samt år 2 på gymnasiet med eller utan erfarenhet av att ha sniffat. 2014–2016.</v>
      </c>
    </row>
    <row r="74" spans="1:2" ht="14.4" customHeight="1" x14ac:dyDescent="0.3">
      <c r="A74" s="772">
        <v>72</v>
      </c>
      <c r="B74" s="777" t="str">
        <f>'72'!A3</f>
        <v>Polisens och tullens beslag av dopningspreparat. a) 1993–2015.</v>
      </c>
    </row>
    <row r="75" spans="1:2" ht="14.4" customHeight="1" x14ac:dyDescent="0.3">
      <c r="A75" s="772">
        <v>73</v>
      </c>
      <c r="B75" s="777" t="str">
        <f>'73'!A3</f>
        <v>Antal anmälda brott, antal misstänkta personer och antal lagföringsbeslut (huvudbrott) gällande lagen om förbud av vissa dopningsmedel. 1993–2015.</v>
      </c>
    </row>
    <row r="76" spans="1:2" ht="14.4" customHeight="1" x14ac:dyDescent="0.3">
      <c r="A76" s="772">
        <v>74</v>
      </c>
      <c r="B76" s="777" t="str">
        <f>'74'!A3</f>
        <v>Personer misstänkta för brott mot lagen om förbud av vissa dopningsmedel, fördelat efter ålder. 1993–2015.</v>
      </c>
    </row>
    <row r="77" spans="1:2" ht="14.4" customHeight="1" x14ac:dyDescent="0.3">
      <c r="A77" s="772">
        <v>75</v>
      </c>
      <c r="B77" s="777" t="str">
        <f>'75'!A3</f>
        <v>Personer misstänkta för brott mot lagen om förbud av vissa dopningsmedel, fördelat efter län a) 1997–2015.</v>
      </c>
    </row>
    <row r="78" spans="1:2" ht="14.4" customHeight="1" x14ac:dyDescent="0.3">
      <c r="A78" s="772">
        <v>76</v>
      </c>
      <c r="B78" s="777" t="str">
        <f>'76'!A3</f>
        <v xml:space="preserve">Andelen elever som använt anabola androgena steroider (AAS), efter kön a). Årskurs 9. 1993–2016. </v>
      </c>
    </row>
    <row r="79" spans="1:2" ht="14.4" customHeight="1" x14ac:dyDescent="0.3">
      <c r="A79" s="772">
        <v>77</v>
      </c>
      <c r="B79" s="777" t="str">
        <f>'77'!A3</f>
        <v xml:space="preserve">Andelen elever som använt anabola androgena steroider (AAS), efter kön. Gymnasiets år 2. 2004–2016. </v>
      </c>
    </row>
    <row r="80" spans="1:2" ht="14.4" customHeight="1" x14ac:dyDescent="0.3">
      <c r="A80" s="772">
        <v>78</v>
      </c>
      <c r="B80" s="776" t="s">
        <v>727</v>
      </c>
    </row>
    <row r="81" spans="1:2" ht="14.4" customHeight="1" x14ac:dyDescent="0.3">
      <c r="A81" s="772">
        <v>79</v>
      </c>
      <c r="B81" s="776" t="str">
        <f>'79'!A3</f>
        <v xml:space="preserve">Den årliga försäljningen av cigaretter (st) respektive andra tobaksvaror för rökning (cigarrer/cigariller och röktobak) och snus i vikt (g) per person 15 år och äldrea) samt Tullverkets beslag av cigaretter. 1970–2015. </v>
      </c>
    </row>
    <row r="82" spans="1:2" ht="14.4" customHeight="1" x14ac:dyDescent="0.3">
      <c r="A82" s="772">
        <v>80</v>
      </c>
      <c r="B82" s="776" t="str">
        <f>'80'!A3</f>
        <v>Skattning av den totala cigarettkonsumtionen i antal miljoner cigaretter samt andelsstorlek för registrerad- och oregistrerad konsumtion. 2003–2015.</v>
      </c>
    </row>
    <row r="83" spans="1:2" ht="14.4" customHeight="1" x14ac:dyDescent="0.3">
      <c r="A83" s="772">
        <v>81</v>
      </c>
      <c r="B83" s="776" t="str">
        <f>'81'!A3</f>
        <v xml:space="preserve">Andelen elever i årskurs 9 som uppgett att de röker eller snusar. 1971–2016. </v>
      </c>
    </row>
    <row r="84" spans="1:2" ht="14.4" customHeight="1" x14ac:dyDescent="0.3">
      <c r="A84" s="772">
        <v>82</v>
      </c>
      <c r="B84" s="776" t="str">
        <f>'82'!A3</f>
        <v xml:space="preserve">Andelen elever som uppgett att de röker eller snusar. Gymnasiets år 2. 2004–2016. </v>
      </c>
    </row>
    <row r="85" spans="1:2" ht="14.4" customHeight="1" x14ac:dyDescent="0.3">
      <c r="A85" s="772">
        <v>83</v>
      </c>
      <c r="B85" s="776" t="str">
        <f>'83'!A3</f>
        <v xml:space="preserve">Andelen rökare i befolkningen (16–84 år). Tvåårsmedelvärden åren 1980–2005 och årsvärden 2004–2016. </v>
      </c>
    </row>
    <row r="86" spans="1:2" ht="14.4" customHeight="1" x14ac:dyDescent="0.3">
      <c r="A86" s="772">
        <v>84</v>
      </c>
      <c r="B86" s="776" t="str">
        <f>'84'!A3</f>
        <v xml:space="preserve">Andelen dagligrökare i olika åldergrupper i befolkningen (16–84 år). Tvåårsmedelvärden mellan åren 1980–2015a). </v>
      </c>
    </row>
    <row r="87" spans="1:2" ht="15" customHeight="1" x14ac:dyDescent="0.3">
      <c r="A87" s="773">
        <v>85</v>
      </c>
      <c r="B87" s="776" t="str">
        <f>'85'!A3</f>
        <v xml:space="preserve">Andelen snusare i befolkningen (16–84 år). Tvåårsmedelvärden åren 1988–2016. </v>
      </c>
    </row>
    <row r="88" spans="1:2" x14ac:dyDescent="0.3">
      <c r="A88" s="773">
        <v>86</v>
      </c>
      <c r="B88" s="776" t="str">
        <f>'86'!A3</f>
        <v>Andelen dagligrsnusare i olika åldergrupper i befolkningen (16–84 år). Tvåårsmedelvärden åren 1988–2015.</v>
      </c>
    </row>
    <row r="89" spans="1:2" x14ac:dyDescent="0.3">
      <c r="A89" s="773">
        <v>87</v>
      </c>
      <c r="B89" s="776" t="str">
        <f>'87'!A3</f>
        <v xml:space="preserve">Andelen tobaksanvändare (röker och/eller snusar) i befolkningen (16–84 år). Tvåårsmedelvärden åren 1988–2015. </v>
      </c>
    </row>
    <row r="90" spans="1:2" x14ac:dyDescent="0.3">
      <c r="A90" s="773">
        <v>88</v>
      </c>
      <c r="B90" s="776" t="str">
        <f>'88'!A3</f>
        <v xml:space="preserve">Antal döda i lungcancer per 100 000 invånare och år. Åldersstandardiserat. 1955–2015. </v>
      </c>
    </row>
    <row r="91" spans="1:2" x14ac:dyDescent="0.3">
      <c r="A91" s="773">
        <v>89</v>
      </c>
      <c r="B91" s="776" t="str">
        <f>'89'!A3</f>
        <v xml:space="preserve">Andel rökare (cigaretter, cigarrer, cigariller eller pipa. Användning av e-cigaretter inkluderas inte) i EU-länder 2014. </v>
      </c>
    </row>
    <row r="92" spans="1:2" x14ac:dyDescent="0.3">
      <c r="A92" s="952">
        <v>90</v>
      </c>
      <c r="B92" s="777" t="str">
        <f>'90'!A3</f>
        <v xml:space="preserve">Andelen 15-16-åriga studenter i Europa som 2015 svarade att de rökt en gång eller mer, alternativt rökt dagligen under den senaste månaden. </v>
      </c>
    </row>
  </sheetData>
  <mergeCells count="1">
    <mergeCell ref="A1:B1"/>
  </mergeCells>
  <hyperlinks>
    <hyperlink ref="B5" location="'3'!A1" display="'3'!A1"/>
    <hyperlink ref="B3" location="'1'!A1" display="'1'!A1"/>
    <hyperlink ref="B4" location="'2'!A1" display="'2'!A1"/>
    <hyperlink ref="B6" location="'4'!A1" display="'4'!A1"/>
    <hyperlink ref="B7" location="'4'!A1" display="'4'!A1"/>
    <hyperlink ref="B8" location="'6'!A1" display="'6'!A1"/>
    <hyperlink ref="B9" location="'7'!A1" display="'7'!A1"/>
    <hyperlink ref="B10" location="'8'!A1" display="'8'!A1"/>
    <hyperlink ref="B11" location="'9'!A1" display="'9'!A1"/>
    <hyperlink ref="B12" location="'10'!A1" display="'10'!A1"/>
    <hyperlink ref="B13" location="'11'!A1" display="'11'!A1"/>
    <hyperlink ref="B14" location="'12'!A1" display="'12'!A1"/>
    <hyperlink ref="B15" location="'13'!A1" display="'13'!A1"/>
    <hyperlink ref="B16" location="'14'!A1" display="'14'!A1"/>
    <hyperlink ref="B17" location="'15'!A1" display="'15'!A1"/>
    <hyperlink ref="B18" location="'16'!A1" display="'16'!A1"/>
    <hyperlink ref="B19" location="'17'!A1" display="'17'!A1"/>
    <hyperlink ref="B20" location="'18'!A1" display="'18'!A1"/>
    <hyperlink ref="B21" location="'19'!A1" display="'19'!A1"/>
    <hyperlink ref="B22" location="'20'!A1" display="'20'!A1"/>
    <hyperlink ref="B23" location="'21'!A1" display="'21'!A1"/>
    <hyperlink ref="B24" location="'22'!A1" display="'22'!A1"/>
    <hyperlink ref="B25" location="'23'!A1" display="'23'!A1"/>
    <hyperlink ref="B26" location="'24'!A1" display="'24'!A1"/>
    <hyperlink ref="B27" location="'24'!A1" display="'24'!A1"/>
    <hyperlink ref="B28" location="'26'!A1" display="'26'!A1"/>
    <hyperlink ref="B29" location="'27'!A1" display="'27'!A1"/>
    <hyperlink ref="B30" location="'28'!A1" display="'28'!A1"/>
    <hyperlink ref="B31" location="'29'!A1" display="'29'!A1"/>
    <hyperlink ref="B32" location="'30'!A1" display="'30'!A1"/>
    <hyperlink ref="B33" location="'31'!A1" display="'31'!A1"/>
    <hyperlink ref="B34" location="'32'!A1" display="'32'!A1"/>
    <hyperlink ref="B35" location="'33'!A1" display="'33'!A1"/>
    <hyperlink ref="B43" location="'41'!A1" display="'41'!A1"/>
    <hyperlink ref="B37" location="'35'!A3" display="'35'!A3"/>
    <hyperlink ref="B38" location="'36'!A1" display="'36'!A1"/>
    <hyperlink ref="B39" location="'37'!A1" display="'37'!A1"/>
    <hyperlink ref="B40" location="'38'!A1" display="'38'!A1"/>
    <hyperlink ref="B41" location="'39'!A1" display="'39'!A1"/>
    <hyperlink ref="B42" location="'40'!A1" display="'40'!A1"/>
    <hyperlink ref="B45" location="'43'!A1" display="'43'!A1"/>
    <hyperlink ref="B46" location="'44'!A1" display="'44'!A1"/>
    <hyperlink ref="B47" location="'45'!A1" display="'45'!A1"/>
    <hyperlink ref="B48" location="'46'!A1" display="'46'!A1"/>
    <hyperlink ref="B49" location="'47'!A1" display="'47'!A1"/>
    <hyperlink ref="B50" location="'48'!A1" display="'48'!A1"/>
    <hyperlink ref="B51" location="'49'!A1" display="'49'!A1"/>
    <hyperlink ref="B52" location="'50'!A1" display="'50'!A1"/>
    <hyperlink ref="B53" location="'51'!A1" display="'51'!A1"/>
    <hyperlink ref="B54" location="'52'!A1" display="'52'!A1"/>
    <hyperlink ref="B55" location="'53'!A1" display="'53'!A1"/>
    <hyperlink ref="B56" location="'54'!A1" display="'54'!A1"/>
    <hyperlink ref="B57" location="'55'!A1" display="'55'!A1"/>
    <hyperlink ref="B58" location="'56'!A1" display="'56'!A1"/>
    <hyperlink ref="B59" location="'57'!A1" display="'57'!A1"/>
    <hyperlink ref="B60" location="'58'!A1" display="'58'!A1"/>
    <hyperlink ref="B61" location="'59'!A1" display="'59'!A1"/>
    <hyperlink ref="B62" location="'60'!A1" display="'60'!A1"/>
    <hyperlink ref="B63" location="'61'!A1" display="'61'!A1"/>
    <hyperlink ref="B64" location="'62'!A1" display="'62'!A1"/>
    <hyperlink ref="B65" location="'63'!A1" display="'63'!A1"/>
    <hyperlink ref="B66" location="'64'!A1" display="'64'!A1"/>
    <hyperlink ref="B67" location="'65'!A1" display="'65'!A1"/>
    <hyperlink ref="B68" location="'66'!A1" display="'66'!A1"/>
    <hyperlink ref="B69" location="'67'!A1" display="'67'!A1"/>
    <hyperlink ref="B70" location="'68'!A1" display="'68'!A1"/>
    <hyperlink ref="B71" location="'69'!A1" display="'69'!A1"/>
    <hyperlink ref="B72" location="'70'!A1" display="'70'!A1"/>
    <hyperlink ref="B73" location="'71'!A1" display="'71'!A1"/>
    <hyperlink ref="B74" location="'72'!A1" display="'72'!A1"/>
    <hyperlink ref="B75" location="'73'!A1" display="'73'!A1"/>
    <hyperlink ref="B76" location="'74'!A1" display="'74'!A1"/>
    <hyperlink ref="B77" location="'75'!A1" display="'75'!A1"/>
    <hyperlink ref="B78" location="'76'!A1" display="'76'!A1"/>
    <hyperlink ref="B79" location="'77'!A1" display="'77'!A1"/>
    <hyperlink ref="B80" location="'78'!A1" display="Realprisutvecklingen för cigaretter och snusa) i detaljhandeln. 2000–2015. Basår 2011=100."/>
    <hyperlink ref="B81" location="'79'!A1" display="'79'!A1"/>
    <hyperlink ref="B82" location="'80'!A1" display="'80'!A1"/>
    <hyperlink ref="B83" location="'81'!A1" display="'81'!A1"/>
    <hyperlink ref="B84" location="'82'!A1" display="'82'!A1"/>
    <hyperlink ref="B85" location="'83'!A1" display="'83'!A1"/>
    <hyperlink ref="B86" location="'84'!A1" display="'84'!A1"/>
    <hyperlink ref="B87" location="'85'!A1" display="'85'!A1"/>
    <hyperlink ref="B88" location="'86'!A1" display="'86'!A1"/>
    <hyperlink ref="B89" location="'87'!A1" display="'87'!A1"/>
    <hyperlink ref="B90" location="'88'!A1" display="'88'!A1"/>
    <hyperlink ref="B91" location="'89'!A1" display="'89'!A1"/>
    <hyperlink ref="B92" location="'90'!A1" display="'90'!A1"/>
  </hyperlinks>
  <printOptions gridLines="1"/>
  <pageMargins left="0.70866141732283472" right="0.70866141732283472" top="0.74803149606299213" bottom="0.74803149606299213"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zoomScaleNormal="100" workbookViewId="0">
      <selection activeCell="Q15" sqref="Q15"/>
    </sheetView>
  </sheetViews>
  <sheetFormatPr defaultColWidth="8.88671875" defaultRowHeight="13.2" x14ac:dyDescent="0.25"/>
  <cols>
    <col min="1" max="1" width="6.6640625" style="63" customWidth="1"/>
    <col min="2" max="2" width="8.6640625" style="63" customWidth="1"/>
    <col min="3" max="3" width="6.6640625" style="63" customWidth="1"/>
    <col min="4" max="4" width="8.6640625" style="63" customWidth="1"/>
    <col min="5" max="5" width="6.6640625" style="63" customWidth="1"/>
    <col min="6" max="6" width="8.6640625" style="63" customWidth="1"/>
    <col min="7" max="7" width="6.6640625" style="63" customWidth="1"/>
    <col min="8" max="8" width="8.6640625" style="63" customWidth="1"/>
    <col min="9" max="9" width="6.6640625" style="63" customWidth="1"/>
    <col min="10" max="10" width="8.6640625" style="63" customWidth="1"/>
    <col min="11" max="11" width="6.6640625" style="63" customWidth="1"/>
    <col min="12" max="12" width="8.6640625" style="63" customWidth="1"/>
    <col min="13" max="13" width="6.6640625" style="63" customWidth="1"/>
    <col min="14" max="16384" width="8.88671875" style="63"/>
  </cols>
  <sheetData>
    <row r="1" spans="1:14" ht="30" customHeight="1" x14ac:dyDescent="0.3">
      <c r="A1" s="1075"/>
      <c r="B1" s="979"/>
      <c r="F1" s="974" t="s">
        <v>397</v>
      </c>
      <c r="G1" s="975"/>
      <c r="H1" s="975"/>
    </row>
    <row r="2" spans="1:14" ht="6" customHeight="1" x14ac:dyDescent="0.25">
      <c r="A2" s="1075"/>
      <c r="B2" s="979"/>
    </row>
    <row r="3" spans="1:14" ht="30" customHeight="1" x14ac:dyDescent="0.25">
      <c r="A3" s="1084" t="s">
        <v>701</v>
      </c>
      <c r="B3" s="1085"/>
      <c r="C3" s="1085"/>
      <c r="D3" s="1085"/>
      <c r="E3" s="1085"/>
      <c r="F3" s="1085"/>
      <c r="G3" s="1085"/>
      <c r="H3" s="1085"/>
      <c r="I3" s="1085"/>
      <c r="J3" s="1085"/>
      <c r="K3" s="1085"/>
      <c r="L3" s="1085"/>
      <c r="M3" s="1085"/>
    </row>
    <row r="4" spans="1:14" ht="15" customHeight="1" x14ac:dyDescent="0.3">
      <c r="A4" s="1086" t="s">
        <v>100</v>
      </c>
      <c r="B4" s="1088">
        <v>-19</v>
      </c>
      <c r="C4" s="1088"/>
      <c r="D4" s="1088" t="s">
        <v>304</v>
      </c>
      <c r="E4" s="1088"/>
      <c r="F4" s="1088" t="s">
        <v>303</v>
      </c>
      <c r="G4" s="1088"/>
      <c r="H4" s="1088" t="s">
        <v>302</v>
      </c>
      <c r="I4" s="1088"/>
      <c r="J4" s="1088" t="s">
        <v>301</v>
      </c>
      <c r="K4" s="1088"/>
      <c r="L4" s="1088" t="s">
        <v>105</v>
      </c>
      <c r="M4" s="1088"/>
    </row>
    <row r="5" spans="1:14" ht="14.4" x14ac:dyDescent="0.3">
      <c r="A5" s="1087"/>
      <c r="B5" s="346" t="s">
        <v>67</v>
      </c>
      <c r="C5" s="347" t="s">
        <v>102</v>
      </c>
      <c r="D5" s="346" t="s">
        <v>67</v>
      </c>
      <c r="E5" s="346" t="s">
        <v>102</v>
      </c>
      <c r="F5" s="346" t="s">
        <v>67</v>
      </c>
      <c r="G5" s="346" t="s">
        <v>102</v>
      </c>
      <c r="H5" s="346" t="s">
        <v>67</v>
      </c>
      <c r="I5" s="346" t="s">
        <v>102</v>
      </c>
      <c r="J5" s="346" t="s">
        <v>67</v>
      </c>
      <c r="K5" s="346" t="s">
        <v>102</v>
      </c>
      <c r="L5" s="346" t="s">
        <v>67</v>
      </c>
      <c r="M5" s="346" t="s">
        <v>102</v>
      </c>
      <c r="N5" s="283"/>
    </row>
    <row r="6" spans="1:14" ht="6" customHeight="1" x14ac:dyDescent="0.3">
      <c r="A6" s="115"/>
      <c r="B6" s="348"/>
      <c r="C6" s="349"/>
      <c r="D6" s="348"/>
      <c r="E6" s="348"/>
      <c r="F6" s="348"/>
      <c r="G6" s="348"/>
      <c r="H6" s="348"/>
      <c r="I6" s="348"/>
      <c r="J6" s="348"/>
      <c r="K6" s="348"/>
      <c r="L6" s="348"/>
      <c r="M6" s="348"/>
      <c r="N6" s="283"/>
    </row>
    <row r="7" spans="1:14" ht="14.4" x14ac:dyDescent="0.3">
      <c r="A7" s="73">
        <v>1987</v>
      </c>
      <c r="B7" s="372">
        <v>623</v>
      </c>
      <c r="C7" s="369">
        <v>2.340433524925805</v>
      </c>
      <c r="D7" s="372">
        <v>7623</v>
      </c>
      <c r="E7" s="369">
        <v>28.637439422968555</v>
      </c>
      <c r="F7" s="372">
        <v>7652</v>
      </c>
      <c r="G7" s="369">
        <v>28.746384161689019</v>
      </c>
      <c r="H7" s="372">
        <v>5323</v>
      </c>
      <c r="I7" s="369">
        <v>19.996994627897365</v>
      </c>
      <c r="J7" s="372">
        <v>5398</v>
      </c>
      <c r="K7" s="369">
        <v>20.278748262519255</v>
      </c>
      <c r="L7" s="370">
        <v>26619</v>
      </c>
      <c r="M7" s="369">
        <v>100</v>
      </c>
      <c r="N7" s="284"/>
    </row>
    <row r="8" spans="1:14" ht="14.4" x14ac:dyDescent="0.3">
      <c r="A8" s="73">
        <v>1988</v>
      </c>
      <c r="B8" s="372">
        <v>826</v>
      </c>
      <c r="C8" s="369">
        <v>3.1133391127360448</v>
      </c>
      <c r="D8" s="372">
        <v>7399</v>
      </c>
      <c r="E8" s="369">
        <v>27.888130865779654</v>
      </c>
      <c r="F8" s="372">
        <v>7646</v>
      </c>
      <c r="G8" s="369">
        <v>28.819117259055446</v>
      </c>
      <c r="H8" s="372">
        <v>5164</v>
      </c>
      <c r="I8" s="369">
        <v>19.464023218122197</v>
      </c>
      <c r="J8" s="372">
        <v>5496</v>
      </c>
      <c r="K8" s="369">
        <v>20.71538954430666</v>
      </c>
      <c r="L8" s="370">
        <v>26531</v>
      </c>
      <c r="M8" s="369">
        <v>100</v>
      </c>
      <c r="N8" s="284"/>
    </row>
    <row r="9" spans="1:14" ht="14.4" x14ac:dyDescent="0.3">
      <c r="A9" s="73">
        <v>1989</v>
      </c>
      <c r="B9" s="372">
        <v>817</v>
      </c>
      <c r="C9" s="369">
        <v>3.2167887235215371</v>
      </c>
      <c r="D9" s="372">
        <v>6801</v>
      </c>
      <c r="E9" s="369">
        <v>26.777699031419797</v>
      </c>
      <c r="F9" s="372">
        <v>7558</v>
      </c>
      <c r="G9" s="369">
        <v>29.758248680998502</v>
      </c>
      <c r="H9" s="372">
        <v>5033</v>
      </c>
      <c r="I9" s="369">
        <v>19.8165209859044</v>
      </c>
      <c r="J9" s="372">
        <v>5189</v>
      </c>
      <c r="K9" s="369">
        <v>20.430742578155762</v>
      </c>
      <c r="L9" s="370">
        <v>25398</v>
      </c>
      <c r="M9" s="369">
        <v>100</v>
      </c>
      <c r="N9" s="284"/>
    </row>
    <row r="10" spans="1:14" ht="14.4" x14ac:dyDescent="0.3">
      <c r="A10" s="73">
        <v>1990</v>
      </c>
      <c r="B10" s="372">
        <v>899</v>
      </c>
      <c r="C10" s="369">
        <v>3.699892995308256</v>
      </c>
      <c r="D10" s="372">
        <v>6340</v>
      </c>
      <c r="E10" s="369">
        <v>26.092682525310725</v>
      </c>
      <c r="F10" s="372">
        <v>7263</v>
      </c>
      <c r="G10" s="369">
        <v>29.891349082228992</v>
      </c>
      <c r="H10" s="372">
        <v>4740</v>
      </c>
      <c r="I10" s="369">
        <v>19.507778417976787</v>
      </c>
      <c r="J10" s="372">
        <v>5056</v>
      </c>
      <c r="K10" s="369">
        <v>20.808296979175239</v>
      </c>
      <c r="L10" s="370">
        <v>24298</v>
      </c>
      <c r="M10" s="369">
        <v>100</v>
      </c>
      <c r="N10" s="284"/>
    </row>
    <row r="11" spans="1:14" ht="14.4" x14ac:dyDescent="0.3">
      <c r="A11" s="73">
        <v>1991</v>
      </c>
      <c r="B11" s="372">
        <v>955</v>
      </c>
      <c r="C11" s="369">
        <v>3.9248725957586719</v>
      </c>
      <c r="D11" s="372">
        <v>5710</v>
      </c>
      <c r="E11" s="369">
        <v>23.4670392898241</v>
      </c>
      <c r="F11" s="372">
        <v>7339</v>
      </c>
      <c r="G11" s="369">
        <v>30.161926680914021</v>
      </c>
      <c r="H11" s="372">
        <v>4974</v>
      </c>
      <c r="I11" s="369">
        <v>20.442216011836265</v>
      </c>
      <c r="J11" s="372">
        <v>5354</v>
      </c>
      <c r="K11" s="369">
        <v>22.003945421666941</v>
      </c>
      <c r="L11" s="370">
        <v>24332</v>
      </c>
      <c r="M11" s="369">
        <v>100</v>
      </c>
      <c r="N11" s="284"/>
    </row>
    <row r="12" spans="1:14" ht="14.4" x14ac:dyDescent="0.3">
      <c r="A12" s="73">
        <v>1992</v>
      </c>
      <c r="B12" s="372">
        <v>947</v>
      </c>
      <c r="C12" s="369">
        <v>3.9433687278784095</v>
      </c>
      <c r="D12" s="372">
        <v>5516</v>
      </c>
      <c r="E12" s="369">
        <v>22.968977722256923</v>
      </c>
      <c r="F12" s="372">
        <v>7270</v>
      </c>
      <c r="G12" s="369">
        <v>30.272746200291486</v>
      </c>
      <c r="H12" s="372">
        <v>5084</v>
      </c>
      <c r="I12" s="369">
        <v>21.1701020195711</v>
      </c>
      <c r="J12" s="372">
        <v>5198</v>
      </c>
      <c r="K12" s="369">
        <v>21.644805330002082</v>
      </c>
      <c r="L12" s="370">
        <v>24015</v>
      </c>
      <c r="M12" s="369">
        <v>100</v>
      </c>
      <c r="N12" s="284"/>
    </row>
    <row r="13" spans="1:14" ht="14.4" x14ac:dyDescent="0.3">
      <c r="A13" s="73">
        <v>1993</v>
      </c>
      <c r="B13" s="372">
        <v>1054</v>
      </c>
      <c r="C13" s="369">
        <v>4.3925817878724738</v>
      </c>
      <c r="D13" s="372">
        <v>5400</v>
      </c>
      <c r="E13" s="369">
        <v>22.504688476765992</v>
      </c>
      <c r="F13" s="372">
        <v>7202</v>
      </c>
      <c r="G13" s="369">
        <v>30.014586372160867</v>
      </c>
      <c r="H13" s="372">
        <v>5241</v>
      </c>
      <c r="I13" s="369">
        <v>21.842050427172328</v>
      </c>
      <c r="J13" s="372">
        <v>5098</v>
      </c>
      <c r="K13" s="369">
        <v>21.24609293602834</v>
      </c>
      <c r="L13" s="370">
        <v>23995</v>
      </c>
      <c r="M13" s="369">
        <v>100</v>
      </c>
      <c r="N13" s="284"/>
    </row>
    <row r="14" spans="1:14" ht="14.4" x14ac:dyDescent="0.3">
      <c r="A14" s="73">
        <v>1994</v>
      </c>
      <c r="B14" s="372">
        <v>1314</v>
      </c>
      <c r="C14" s="369">
        <v>5.3521241497291356</v>
      </c>
      <c r="D14" s="372">
        <v>5490</v>
      </c>
      <c r="E14" s="369">
        <v>22.361614598183372</v>
      </c>
      <c r="F14" s="372">
        <v>7136</v>
      </c>
      <c r="G14" s="369">
        <v>29.066025823795364</v>
      </c>
      <c r="H14" s="372">
        <v>5479</v>
      </c>
      <c r="I14" s="369">
        <v>22.316809905910148</v>
      </c>
      <c r="J14" s="372">
        <v>5132</v>
      </c>
      <c r="K14" s="369">
        <v>20.90342552238198</v>
      </c>
      <c r="L14" s="370">
        <v>24551</v>
      </c>
      <c r="M14" s="369">
        <v>100</v>
      </c>
      <c r="N14" s="284"/>
    </row>
    <row r="15" spans="1:14" ht="14.4" x14ac:dyDescent="0.3">
      <c r="A15" s="73">
        <v>1995</v>
      </c>
      <c r="B15" s="372">
        <v>1330</v>
      </c>
      <c r="C15" s="369">
        <v>5.5646207271662274</v>
      </c>
      <c r="D15" s="372">
        <v>5224</v>
      </c>
      <c r="E15" s="369">
        <v>21.856826074222838</v>
      </c>
      <c r="F15" s="372">
        <v>6646</v>
      </c>
      <c r="G15" s="369">
        <v>27.80636793439605</v>
      </c>
      <c r="H15" s="372">
        <v>5742</v>
      </c>
      <c r="I15" s="369">
        <v>24.024099410066526</v>
      </c>
      <c r="J15" s="372">
        <v>4959</v>
      </c>
      <c r="K15" s="369">
        <v>20.748085854148361</v>
      </c>
      <c r="L15" s="370">
        <v>23901</v>
      </c>
      <c r="M15" s="369">
        <v>100</v>
      </c>
      <c r="N15" s="284"/>
    </row>
    <row r="16" spans="1:14" ht="14.4" x14ac:dyDescent="0.3">
      <c r="A16" s="73">
        <v>1996</v>
      </c>
      <c r="B16" s="372">
        <v>1220</v>
      </c>
      <c r="C16" s="369">
        <v>5.3958425475453335</v>
      </c>
      <c r="D16" s="372">
        <v>4615</v>
      </c>
      <c r="E16" s="369">
        <v>20.411322423706324</v>
      </c>
      <c r="F16" s="372">
        <v>6311</v>
      </c>
      <c r="G16" s="369">
        <v>27.912428129146395</v>
      </c>
      <c r="H16" s="372">
        <v>5773</v>
      </c>
      <c r="I16" s="369">
        <v>25.532950022114107</v>
      </c>
      <c r="J16" s="372">
        <v>4691</v>
      </c>
      <c r="K16" s="369">
        <v>20.747456877487839</v>
      </c>
      <c r="L16" s="370">
        <v>22610</v>
      </c>
      <c r="M16" s="369">
        <v>100</v>
      </c>
      <c r="N16" s="284"/>
    </row>
    <row r="17" spans="1:14" ht="14.4" x14ac:dyDescent="0.3">
      <c r="A17" s="73">
        <v>1997</v>
      </c>
      <c r="B17" s="372">
        <v>1327</v>
      </c>
      <c r="C17" s="369">
        <v>6.0121420804639358</v>
      </c>
      <c r="D17" s="372">
        <v>4467</v>
      </c>
      <c r="E17" s="369">
        <v>20.238310982239941</v>
      </c>
      <c r="F17" s="372">
        <v>5956</v>
      </c>
      <c r="G17" s="369">
        <v>26.984414642986589</v>
      </c>
      <c r="H17" s="372">
        <v>5723</v>
      </c>
      <c r="I17" s="369">
        <v>25.928778542950344</v>
      </c>
      <c r="J17" s="372">
        <v>4599</v>
      </c>
      <c r="K17" s="369">
        <v>20.836353751359187</v>
      </c>
      <c r="L17" s="370">
        <v>22072</v>
      </c>
      <c r="M17" s="369">
        <v>100</v>
      </c>
      <c r="N17" s="284"/>
    </row>
    <row r="18" spans="1:14" ht="14.4" x14ac:dyDescent="0.3">
      <c r="A18" s="73">
        <v>1998</v>
      </c>
      <c r="B18" s="372">
        <v>1447</v>
      </c>
      <c r="C18" s="369">
        <v>6.8110143563191343</v>
      </c>
      <c r="D18" s="372">
        <v>4173</v>
      </c>
      <c r="E18" s="369">
        <v>19.642268769122147</v>
      </c>
      <c r="F18" s="372">
        <v>5369</v>
      </c>
      <c r="G18" s="369">
        <v>25.271828665568368</v>
      </c>
      <c r="H18" s="372">
        <v>5764</v>
      </c>
      <c r="I18" s="369">
        <v>27.131089668157212</v>
      </c>
      <c r="J18" s="372">
        <v>4492</v>
      </c>
      <c r="K18" s="369">
        <v>21.143798540833139</v>
      </c>
      <c r="L18" s="370">
        <v>21245</v>
      </c>
      <c r="M18" s="369">
        <v>100</v>
      </c>
      <c r="N18" s="284"/>
    </row>
    <row r="19" spans="1:14" ht="14.4" x14ac:dyDescent="0.3">
      <c r="A19" s="73">
        <v>1999</v>
      </c>
      <c r="B19" s="372">
        <v>1583</v>
      </c>
      <c r="C19" s="369">
        <v>7.3382162061932137</v>
      </c>
      <c r="D19" s="372">
        <v>4046</v>
      </c>
      <c r="E19" s="369">
        <v>18.755794548488783</v>
      </c>
      <c r="F19" s="372">
        <v>5310</v>
      </c>
      <c r="G19" s="369">
        <v>24.615241980344891</v>
      </c>
      <c r="H19" s="372">
        <v>5852</v>
      </c>
      <c r="I19" s="369">
        <v>27.12775820508066</v>
      </c>
      <c r="J19" s="372">
        <v>4781</v>
      </c>
      <c r="K19" s="369">
        <v>22.162989059892453</v>
      </c>
      <c r="L19" s="370">
        <v>21572</v>
      </c>
      <c r="M19" s="369">
        <v>100</v>
      </c>
      <c r="N19" s="284"/>
    </row>
    <row r="20" spans="1:14" ht="14.4" x14ac:dyDescent="0.3">
      <c r="A20" s="73">
        <v>2000</v>
      </c>
      <c r="B20" s="372">
        <v>1725</v>
      </c>
      <c r="C20" s="369">
        <v>8.0273628368002239</v>
      </c>
      <c r="D20" s="372">
        <v>3926</v>
      </c>
      <c r="E20" s="369">
        <v>18.269812462189957</v>
      </c>
      <c r="F20" s="372">
        <v>5001</v>
      </c>
      <c r="G20" s="369">
        <v>23.272371911210385</v>
      </c>
      <c r="H20" s="372">
        <v>6060</v>
      </c>
      <c r="I20" s="369">
        <v>28.200474661454699</v>
      </c>
      <c r="J20" s="372">
        <v>4777</v>
      </c>
      <c r="K20" s="369">
        <v>22.229978128344733</v>
      </c>
      <c r="L20" s="370">
        <v>21489</v>
      </c>
      <c r="M20" s="369">
        <v>100</v>
      </c>
      <c r="N20" s="284"/>
    </row>
    <row r="21" spans="1:14" ht="14.4" x14ac:dyDescent="0.3">
      <c r="A21" s="73">
        <v>2001</v>
      </c>
      <c r="B21" s="372">
        <v>1859</v>
      </c>
      <c r="C21" s="369">
        <v>8.7854442344045367</v>
      </c>
      <c r="D21" s="372">
        <v>3698</v>
      </c>
      <c r="E21" s="369">
        <v>17.476370510396976</v>
      </c>
      <c r="F21" s="372">
        <v>4781</v>
      </c>
      <c r="G21" s="369">
        <v>22.594517958412098</v>
      </c>
      <c r="H21" s="372">
        <v>5950</v>
      </c>
      <c r="I21" s="369">
        <v>28.119092627599244</v>
      </c>
      <c r="J21" s="372">
        <v>4872</v>
      </c>
      <c r="K21" s="369">
        <v>23.024574669187146</v>
      </c>
      <c r="L21" s="370">
        <v>21160</v>
      </c>
      <c r="M21" s="369">
        <v>100</v>
      </c>
      <c r="N21" s="284"/>
    </row>
    <row r="22" spans="1:14" ht="14.4" x14ac:dyDescent="0.3">
      <c r="A22" s="73">
        <v>2002</v>
      </c>
      <c r="B22" s="372">
        <v>1737</v>
      </c>
      <c r="C22" s="369">
        <v>8.0453913849004177</v>
      </c>
      <c r="D22" s="372">
        <v>3618</v>
      </c>
      <c r="E22" s="369">
        <v>16.757758221398795</v>
      </c>
      <c r="F22" s="372">
        <v>4732</v>
      </c>
      <c r="G22" s="369">
        <v>21.917554423344139</v>
      </c>
      <c r="H22" s="372">
        <v>6232</v>
      </c>
      <c r="I22" s="369">
        <v>28.86521537748958</v>
      </c>
      <c r="J22" s="372">
        <v>5271</v>
      </c>
      <c r="K22" s="369">
        <v>24.414080592867069</v>
      </c>
      <c r="L22" s="370">
        <v>21590</v>
      </c>
      <c r="M22" s="369">
        <v>100</v>
      </c>
      <c r="N22" s="284"/>
    </row>
    <row r="23" spans="1:14" ht="14.4" x14ac:dyDescent="0.3">
      <c r="A23" s="73">
        <v>2003</v>
      </c>
      <c r="B23" s="372">
        <v>1441</v>
      </c>
      <c r="C23" s="369">
        <v>6.5616319839715862</v>
      </c>
      <c r="D23" s="372">
        <v>3652</v>
      </c>
      <c r="E23" s="369">
        <v>16.629479531897456</v>
      </c>
      <c r="F23" s="372">
        <v>4752</v>
      </c>
      <c r="G23" s="369">
        <v>21.638358908975</v>
      </c>
      <c r="H23" s="372">
        <v>6412</v>
      </c>
      <c r="I23" s="369">
        <v>29.197213241655664</v>
      </c>
      <c r="J23" s="372">
        <v>5704</v>
      </c>
      <c r="K23" s="369">
        <v>25.973316333500296</v>
      </c>
      <c r="L23" s="370">
        <v>21961</v>
      </c>
      <c r="M23" s="369">
        <v>100</v>
      </c>
      <c r="N23" s="284"/>
    </row>
    <row r="24" spans="1:14" ht="14.4" x14ac:dyDescent="0.3">
      <c r="A24" s="76">
        <v>2004</v>
      </c>
      <c r="B24" s="372">
        <v>1858</v>
      </c>
      <c r="C24" s="369">
        <v>8.1085799074801432</v>
      </c>
      <c r="D24" s="372">
        <v>3698</v>
      </c>
      <c r="E24" s="369">
        <v>16.138605219516453</v>
      </c>
      <c r="F24" s="372">
        <v>4691</v>
      </c>
      <c r="G24" s="369">
        <v>20.472200401501265</v>
      </c>
      <c r="H24" s="372">
        <v>6430</v>
      </c>
      <c r="I24" s="369">
        <v>28.061447150213844</v>
      </c>
      <c r="J24" s="372">
        <v>6237</v>
      </c>
      <c r="K24" s="369">
        <v>27.219167321288296</v>
      </c>
      <c r="L24" s="370">
        <v>22914</v>
      </c>
      <c r="M24" s="369">
        <v>100</v>
      </c>
      <c r="N24" s="284"/>
    </row>
    <row r="25" spans="1:14" ht="14.4" x14ac:dyDescent="0.3">
      <c r="A25" s="76">
        <v>2005</v>
      </c>
      <c r="B25" s="372">
        <v>2095</v>
      </c>
      <c r="C25" s="369">
        <v>9.0033950749924792</v>
      </c>
      <c r="D25" s="372">
        <v>3707</v>
      </c>
      <c r="E25" s="369">
        <v>15.931067084962827</v>
      </c>
      <c r="F25" s="372">
        <v>4591</v>
      </c>
      <c r="G25" s="369">
        <v>19.730113025914306</v>
      </c>
      <c r="H25" s="372">
        <v>6282</v>
      </c>
      <c r="I25" s="369">
        <v>26.99729253513258</v>
      </c>
      <c r="J25" s="372">
        <v>6594</v>
      </c>
      <c r="K25" s="369">
        <v>28.338132278997808</v>
      </c>
      <c r="L25" s="370">
        <v>23269</v>
      </c>
      <c r="M25" s="369">
        <v>100</v>
      </c>
      <c r="N25" s="284"/>
    </row>
    <row r="26" spans="1:14" ht="14.4" x14ac:dyDescent="0.3">
      <c r="A26" s="76">
        <v>2006</v>
      </c>
      <c r="B26" s="372">
        <v>2264</v>
      </c>
      <c r="C26" s="371">
        <v>9.2741274782893655</v>
      </c>
      <c r="D26" s="372">
        <v>3869</v>
      </c>
      <c r="E26" s="371">
        <v>15.848762903490087</v>
      </c>
      <c r="F26" s="372">
        <v>4575</v>
      </c>
      <c r="G26" s="371">
        <v>18.740783221366542</v>
      </c>
      <c r="H26" s="372">
        <v>6525</v>
      </c>
      <c r="I26" s="371">
        <v>26.728658037030968</v>
      </c>
      <c r="J26" s="372">
        <v>7179</v>
      </c>
      <c r="K26" s="371">
        <v>29.407668359823038</v>
      </c>
      <c r="L26" s="370">
        <v>24412</v>
      </c>
      <c r="M26" s="371">
        <v>100</v>
      </c>
      <c r="N26" s="284"/>
    </row>
    <row r="27" spans="1:14" ht="14.4" x14ac:dyDescent="0.3">
      <c r="A27" s="76">
        <v>2007</v>
      </c>
      <c r="B27" s="372">
        <v>2508</v>
      </c>
      <c r="C27" s="371">
        <v>9.8175839661786579</v>
      </c>
      <c r="D27" s="372">
        <v>4196</v>
      </c>
      <c r="E27" s="371">
        <v>16.425272058247867</v>
      </c>
      <c r="F27" s="372">
        <v>4657</v>
      </c>
      <c r="G27" s="371">
        <v>18.229859860643543</v>
      </c>
      <c r="H27" s="372">
        <v>6461</v>
      </c>
      <c r="I27" s="371">
        <v>25.291630783684333</v>
      </c>
      <c r="J27" s="372">
        <v>7724</v>
      </c>
      <c r="K27" s="371">
        <v>30.235653331245597</v>
      </c>
      <c r="L27" s="370">
        <v>25546</v>
      </c>
      <c r="M27" s="371">
        <v>100</v>
      </c>
      <c r="N27" s="284"/>
    </row>
    <row r="28" spans="1:14" ht="14.4" x14ac:dyDescent="0.3">
      <c r="A28" s="76">
        <v>2008</v>
      </c>
      <c r="B28" s="372">
        <v>2333</v>
      </c>
      <c r="C28" s="371">
        <v>8.8747717589774808</v>
      </c>
      <c r="D28" s="372">
        <v>4302</v>
      </c>
      <c r="E28" s="371">
        <v>16.364881314668288</v>
      </c>
      <c r="F28" s="372">
        <v>4878</v>
      </c>
      <c r="G28" s="371">
        <v>18.555995130858186</v>
      </c>
      <c r="H28" s="372">
        <v>6592</v>
      </c>
      <c r="I28" s="371">
        <v>25.076080340839926</v>
      </c>
      <c r="J28" s="372">
        <v>8183</v>
      </c>
      <c r="K28" s="371">
        <v>31.128271454656115</v>
      </c>
      <c r="L28" s="370">
        <v>26288</v>
      </c>
      <c r="M28" s="371">
        <v>100</v>
      </c>
      <c r="N28" s="284"/>
    </row>
    <row r="29" spans="1:14" s="64" customFormat="1" ht="15" customHeight="1" x14ac:dyDescent="0.3">
      <c r="A29" s="281">
        <v>2009</v>
      </c>
      <c r="B29" s="372">
        <v>2396</v>
      </c>
      <c r="C29" s="371">
        <v>8.993656394279494</v>
      </c>
      <c r="D29" s="372">
        <v>4521</v>
      </c>
      <c r="E29" s="371">
        <v>16.970083705566609</v>
      </c>
      <c r="F29" s="372">
        <v>4706</v>
      </c>
      <c r="G29" s="371">
        <v>17.664502083255133</v>
      </c>
      <c r="H29" s="372">
        <v>6428</v>
      </c>
      <c r="I29" s="371">
        <v>24.128223415036974</v>
      </c>
      <c r="J29" s="372">
        <v>8590</v>
      </c>
      <c r="K29" s="371">
        <v>32.243534401861794</v>
      </c>
      <c r="L29" s="370">
        <v>26641</v>
      </c>
      <c r="M29" s="371">
        <v>100</v>
      </c>
      <c r="N29" s="285"/>
    </row>
    <row r="30" spans="1:14" s="64" customFormat="1" ht="15" customHeight="1" x14ac:dyDescent="0.25">
      <c r="A30" s="281">
        <v>2010</v>
      </c>
      <c r="B30" s="372">
        <v>2084</v>
      </c>
      <c r="C30" s="371">
        <v>7.725099158542462</v>
      </c>
      <c r="D30" s="372">
        <v>4837</v>
      </c>
      <c r="E30" s="371">
        <v>17.93008859398747</v>
      </c>
      <c r="F30" s="372">
        <v>4676</v>
      </c>
      <c r="G30" s="371">
        <v>17.333283908514662</v>
      </c>
      <c r="H30" s="372">
        <v>6372</v>
      </c>
      <c r="I30" s="371">
        <v>23.620120843681654</v>
      </c>
      <c r="J30" s="372">
        <v>9008</v>
      </c>
      <c r="K30" s="371">
        <v>33.391407495273754</v>
      </c>
      <c r="L30" s="370">
        <v>26977</v>
      </c>
      <c r="M30" s="371">
        <v>100</v>
      </c>
    </row>
    <row r="31" spans="1:14" s="64" customFormat="1" ht="15" customHeight="1" x14ac:dyDescent="0.25">
      <c r="A31" s="661">
        <v>2011</v>
      </c>
      <c r="B31" s="655">
        <v>2024</v>
      </c>
      <c r="C31" s="655">
        <v>7.1719641401793002</v>
      </c>
      <c r="D31" s="655">
        <v>5342</v>
      </c>
      <c r="E31" s="655">
        <v>18.9291662237341</v>
      </c>
      <c r="F31" s="655">
        <v>4752</v>
      </c>
      <c r="G31" s="655">
        <v>16.838524503029699</v>
      </c>
      <c r="H31" s="655">
        <v>6555</v>
      </c>
      <c r="I31" s="655">
        <v>23.2273838630807</v>
      </c>
      <c r="J31" s="655">
        <v>9548</v>
      </c>
      <c r="K31" s="655">
        <v>33.832961269976302</v>
      </c>
      <c r="L31" s="654">
        <v>28221</v>
      </c>
      <c r="M31" s="654">
        <v>100</v>
      </c>
    </row>
    <row r="32" spans="1:14" s="64" customFormat="1" ht="15" customHeight="1" x14ac:dyDescent="0.25">
      <c r="A32" s="661">
        <v>2012</v>
      </c>
      <c r="B32" s="655">
        <v>1899</v>
      </c>
      <c r="C32" s="655">
        <v>6.6491596638655501</v>
      </c>
      <c r="D32" s="655">
        <v>5548</v>
      </c>
      <c r="E32" s="655">
        <v>19.425770308123301</v>
      </c>
      <c r="F32" s="655">
        <v>4543</v>
      </c>
      <c r="G32" s="655">
        <v>15.906862745098</v>
      </c>
      <c r="H32" s="655">
        <v>6491</v>
      </c>
      <c r="I32" s="655">
        <v>22.727591036414601</v>
      </c>
      <c r="J32" s="655">
        <v>10079</v>
      </c>
      <c r="K32" s="655">
        <v>35.290616246498601</v>
      </c>
      <c r="L32" s="654">
        <v>28560</v>
      </c>
      <c r="M32" s="654">
        <v>100</v>
      </c>
    </row>
    <row r="33" spans="1:14" s="64" customFormat="1" ht="15" customHeight="1" x14ac:dyDescent="0.25">
      <c r="A33" s="661">
        <v>2013</v>
      </c>
      <c r="B33" s="655">
        <v>1577</v>
      </c>
      <c r="C33" s="655">
        <v>5.6071111111111103</v>
      </c>
      <c r="D33" s="655">
        <v>5452</v>
      </c>
      <c r="E33" s="655">
        <v>19.384888888888899</v>
      </c>
      <c r="F33" s="655">
        <v>4420</v>
      </c>
      <c r="G33" s="655">
        <v>15.7155555555556</v>
      </c>
      <c r="H33" s="655">
        <v>6384</v>
      </c>
      <c r="I33" s="655">
        <v>22.6986666666667</v>
      </c>
      <c r="J33" s="655">
        <v>10292</v>
      </c>
      <c r="K33" s="655">
        <v>36.593777777777802</v>
      </c>
      <c r="L33" s="654">
        <v>28125</v>
      </c>
      <c r="M33" s="654">
        <v>100</v>
      </c>
    </row>
    <row r="34" spans="1:14" s="64" customFormat="1" ht="15" customHeight="1" x14ac:dyDescent="0.25">
      <c r="A34" s="661">
        <v>2014</v>
      </c>
      <c r="B34" s="655">
        <v>1405</v>
      </c>
      <c r="C34" s="655">
        <v>5.1671508955169001</v>
      </c>
      <c r="D34" s="655">
        <v>5111</v>
      </c>
      <c r="E34" s="655">
        <v>18.7966606597771</v>
      </c>
      <c r="F34" s="655">
        <v>4044</v>
      </c>
      <c r="G34" s="655">
        <v>14.872568129160401</v>
      </c>
      <c r="H34" s="655">
        <v>6191</v>
      </c>
      <c r="I34" s="655">
        <v>22.768563127505399</v>
      </c>
      <c r="J34" s="655">
        <v>10440</v>
      </c>
      <c r="K34" s="655">
        <v>38.395057188040198</v>
      </c>
      <c r="L34" s="654">
        <v>27191</v>
      </c>
      <c r="M34" s="654">
        <v>100</v>
      </c>
    </row>
    <row r="35" spans="1:14" s="64" customFormat="1" ht="15" customHeight="1" x14ac:dyDescent="0.25">
      <c r="A35" s="662">
        <v>2015</v>
      </c>
      <c r="B35" s="658">
        <v>1385</v>
      </c>
      <c r="C35" s="658">
        <v>5.25676547614529</v>
      </c>
      <c r="D35" s="658">
        <v>4775</v>
      </c>
      <c r="E35" s="658">
        <v>18.123505522450401</v>
      </c>
      <c r="F35" s="658">
        <v>3714</v>
      </c>
      <c r="G35" s="658">
        <v>14.0964815728546</v>
      </c>
      <c r="H35" s="658">
        <v>6033</v>
      </c>
      <c r="I35" s="658">
        <v>22.898242684176601</v>
      </c>
      <c r="J35" s="658">
        <v>10440</v>
      </c>
      <c r="K35" s="658">
        <v>39.6250047443732</v>
      </c>
      <c r="L35" s="657">
        <v>26347</v>
      </c>
      <c r="M35" s="657">
        <v>100</v>
      </c>
    </row>
    <row r="36" spans="1:14" s="64" customFormat="1" ht="15" customHeight="1" x14ac:dyDescent="0.25">
      <c r="A36" s="647"/>
      <c r="B36" s="80"/>
      <c r="C36" s="79"/>
      <c r="D36" s="80"/>
      <c r="E36" s="79"/>
      <c r="F36" s="80"/>
      <c r="G36" s="79"/>
      <c r="H36" s="80"/>
      <c r="I36" s="79"/>
      <c r="J36" s="80"/>
      <c r="K36" s="79"/>
    </row>
    <row r="37" spans="1:14" s="64" customFormat="1" ht="15" customHeight="1" x14ac:dyDescent="0.25">
      <c r="A37" s="1039" t="s">
        <v>305</v>
      </c>
      <c r="B37" s="1039"/>
      <c r="C37" s="1039"/>
      <c r="D37" s="1039"/>
      <c r="E37" s="1039"/>
      <c r="F37" s="1039"/>
      <c r="G37" s="1039"/>
      <c r="H37" s="1039"/>
      <c r="I37" s="1039"/>
      <c r="J37" s="1039"/>
      <c r="K37" s="1039"/>
      <c r="N37" s="82"/>
    </row>
    <row r="38" spans="1:14" s="64" customFormat="1" ht="5.25" customHeight="1" x14ac:dyDescent="0.25">
      <c r="A38" s="404"/>
      <c r="B38" s="404"/>
      <c r="C38" s="404"/>
      <c r="D38" s="404"/>
      <c r="E38" s="404"/>
      <c r="F38" s="404"/>
      <c r="G38" s="404"/>
      <c r="H38" s="404"/>
      <c r="I38" s="404"/>
      <c r="J38" s="404"/>
      <c r="K38" s="404"/>
      <c r="N38" s="82"/>
    </row>
    <row r="39" spans="1:14" s="64" customFormat="1" ht="29.25" customHeight="1" x14ac:dyDescent="0.25">
      <c r="A39" s="1039" t="s">
        <v>281</v>
      </c>
      <c r="B39" s="1039"/>
      <c r="C39" s="1039"/>
      <c r="D39" s="1039"/>
      <c r="E39" s="1039"/>
      <c r="F39" s="1039"/>
      <c r="G39" s="1039"/>
      <c r="H39" s="1039"/>
      <c r="I39" s="1039"/>
      <c r="J39" s="1039"/>
      <c r="K39" s="1039"/>
      <c r="L39" s="969"/>
      <c r="M39" s="969"/>
      <c r="N39" s="82"/>
    </row>
    <row r="40" spans="1:14" s="64" customFormat="1" ht="15" customHeight="1" x14ac:dyDescent="0.25">
      <c r="A40" s="1083"/>
      <c r="B40" s="1083"/>
      <c r="C40" s="1083"/>
      <c r="D40" s="1083"/>
      <c r="E40" s="1083"/>
      <c r="F40" s="1083"/>
      <c r="G40" s="1083"/>
      <c r="H40" s="1083"/>
      <c r="I40" s="1083"/>
      <c r="J40" s="1083"/>
      <c r="K40" s="1083"/>
      <c r="N40" s="82"/>
    </row>
    <row r="41" spans="1:14" x14ac:dyDescent="0.25">
      <c r="A41" s="652"/>
      <c r="B41" s="652"/>
      <c r="C41" s="652"/>
      <c r="D41" s="652"/>
      <c r="E41" s="652"/>
      <c r="F41" s="652"/>
      <c r="G41" s="652"/>
      <c r="H41" s="652"/>
      <c r="I41" s="652"/>
      <c r="J41" s="652"/>
      <c r="K41" s="652"/>
      <c r="L41" s="650"/>
      <c r="M41" s="650"/>
      <c r="N41" s="82"/>
    </row>
    <row r="42" spans="1:14" x14ac:dyDescent="0.25">
      <c r="A42" s="652"/>
      <c r="B42" s="652"/>
      <c r="C42" s="652"/>
      <c r="D42" s="652"/>
      <c r="E42" s="652"/>
      <c r="F42" s="652"/>
      <c r="G42" s="652"/>
      <c r="H42" s="652"/>
      <c r="I42" s="652"/>
      <c r="J42" s="652"/>
      <c r="K42" s="652"/>
      <c r="L42" s="650"/>
      <c r="M42" s="650"/>
      <c r="N42" s="82"/>
    </row>
    <row r="43" spans="1:14" x14ac:dyDescent="0.25">
      <c r="A43" s="652"/>
      <c r="B43" s="652"/>
      <c r="C43" s="652"/>
      <c r="D43" s="652"/>
      <c r="E43" s="652"/>
      <c r="F43" s="652"/>
      <c r="G43" s="652"/>
      <c r="H43" s="652"/>
      <c r="I43" s="652"/>
      <c r="J43" s="652"/>
      <c r="K43" s="652"/>
      <c r="L43" s="650"/>
      <c r="M43" s="650"/>
      <c r="N43" s="82"/>
    </row>
    <row r="44" spans="1:14" x14ac:dyDescent="0.25">
      <c r="A44" s="652"/>
      <c r="B44" s="652"/>
      <c r="C44" s="652"/>
      <c r="D44" s="652"/>
      <c r="E44" s="652"/>
      <c r="F44" s="652"/>
      <c r="G44" s="652"/>
      <c r="H44" s="652"/>
      <c r="I44" s="652"/>
      <c r="J44" s="652"/>
      <c r="K44" s="652"/>
      <c r="L44" s="650"/>
      <c r="M44" s="650"/>
    </row>
    <row r="45" spans="1:14" x14ac:dyDescent="0.25">
      <c r="A45" s="652"/>
      <c r="B45" s="652"/>
      <c r="C45" s="652"/>
      <c r="D45" s="652"/>
      <c r="E45" s="652"/>
      <c r="F45" s="652"/>
      <c r="G45" s="652"/>
      <c r="H45" s="652"/>
      <c r="I45" s="652"/>
      <c r="J45" s="652"/>
      <c r="K45" s="652"/>
      <c r="L45" s="650"/>
      <c r="M45" s="650"/>
    </row>
    <row r="46" spans="1:14" x14ac:dyDescent="0.25">
      <c r="A46" s="652"/>
      <c r="B46" s="652"/>
      <c r="C46" s="652"/>
      <c r="D46" s="652"/>
      <c r="E46" s="652"/>
      <c r="F46" s="652"/>
      <c r="G46" s="652"/>
      <c r="H46" s="652"/>
      <c r="I46" s="652"/>
      <c r="J46" s="652"/>
      <c r="K46" s="652"/>
      <c r="L46" s="650"/>
      <c r="M46" s="650"/>
    </row>
  </sheetData>
  <mergeCells count="14">
    <mergeCell ref="A1:B1"/>
    <mergeCell ref="A2:B2"/>
    <mergeCell ref="F1:H1"/>
    <mergeCell ref="A37:K37"/>
    <mergeCell ref="A40:K40"/>
    <mergeCell ref="A3:M3"/>
    <mergeCell ref="A4:A5"/>
    <mergeCell ref="B4:C4"/>
    <mergeCell ref="D4:E4"/>
    <mergeCell ref="F4:G4"/>
    <mergeCell ref="H4:I4"/>
    <mergeCell ref="J4:K4"/>
    <mergeCell ref="L4:M4"/>
    <mergeCell ref="A39:M39"/>
  </mergeCells>
  <hyperlinks>
    <hyperlink ref="F1:H1" location="Tabellförteckning!A1" display="Tillbaka till innehållsföreckningen "/>
  </hyperlinks>
  <pageMargins left="0.75" right="0.75" top="1" bottom="1" header="0.5" footer="0.5"/>
  <pageSetup paperSize="9" scale="88"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zoomScaleNormal="100" workbookViewId="0">
      <pane ySplit="5" topLeftCell="A24" activePane="bottomLeft" state="frozen"/>
      <selection activeCell="Q15" sqref="Q15"/>
      <selection pane="bottomLeft" activeCell="Q15" sqref="Q15"/>
    </sheetView>
  </sheetViews>
  <sheetFormatPr defaultColWidth="8.88671875" defaultRowHeight="13.2" x14ac:dyDescent="0.25"/>
  <cols>
    <col min="1" max="1" width="6.6640625" style="63" customWidth="1"/>
    <col min="2" max="2" width="9.6640625" style="63" customWidth="1"/>
    <col min="3" max="3" width="6.6640625" style="63" customWidth="1"/>
    <col min="4" max="4" width="9.88671875" style="63" customWidth="1"/>
    <col min="5" max="5" width="6.6640625" style="63" customWidth="1"/>
    <col min="6" max="6" width="9.6640625" style="63" customWidth="1"/>
    <col min="7" max="7" width="6.6640625" style="63" customWidth="1"/>
    <col min="8" max="8" width="9.6640625" style="63" customWidth="1"/>
    <col min="9" max="9" width="6.6640625" style="63" customWidth="1"/>
    <col min="10" max="10" width="9.6640625" style="63" customWidth="1"/>
    <col min="11" max="11" width="6.6640625" style="63" customWidth="1"/>
    <col min="12" max="16384" width="8.88671875" style="63"/>
  </cols>
  <sheetData>
    <row r="1" spans="1:11" ht="30" customHeight="1" x14ac:dyDescent="0.3">
      <c r="A1" s="1075"/>
      <c r="B1" s="979"/>
      <c r="F1" s="974" t="s">
        <v>397</v>
      </c>
      <c r="G1" s="975"/>
      <c r="H1" s="975"/>
    </row>
    <row r="2" spans="1:11" ht="6" customHeight="1" x14ac:dyDescent="0.25">
      <c r="A2" s="1075"/>
      <c r="B2" s="979"/>
    </row>
    <row r="3" spans="1:11" ht="30" customHeight="1" x14ac:dyDescent="0.25">
      <c r="A3" s="1089" t="s">
        <v>702</v>
      </c>
      <c r="B3" s="1089"/>
      <c r="C3" s="1089"/>
      <c r="D3" s="1089"/>
      <c r="E3" s="1089"/>
      <c r="F3" s="1089"/>
      <c r="G3" s="1089"/>
      <c r="H3" s="1089"/>
      <c r="I3" s="1089"/>
      <c r="J3" s="1089"/>
      <c r="K3" s="1089"/>
    </row>
    <row r="4" spans="1:11" ht="15" customHeight="1" x14ac:dyDescent="0.25">
      <c r="A4" s="1090" t="s">
        <v>100</v>
      </c>
      <c r="B4" s="1092" t="s">
        <v>78</v>
      </c>
      <c r="C4" s="1092"/>
      <c r="D4" s="1092" t="s">
        <v>45</v>
      </c>
      <c r="E4" s="1092"/>
      <c r="F4" s="1092" t="s">
        <v>82</v>
      </c>
      <c r="G4" s="1092"/>
      <c r="H4" s="1092" t="s">
        <v>175</v>
      </c>
      <c r="I4" s="1092"/>
      <c r="J4" s="1092" t="s">
        <v>71</v>
      </c>
      <c r="K4" s="1092"/>
    </row>
    <row r="5" spans="1:11" ht="15" customHeight="1" x14ac:dyDescent="0.25">
      <c r="A5" s="1091"/>
      <c r="B5" s="350" t="s">
        <v>67</v>
      </c>
      <c r="C5" s="350" t="s">
        <v>102</v>
      </c>
      <c r="D5" s="350" t="s">
        <v>67</v>
      </c>
      <c r="E5" s="350" t="s">
        <v>102</v>
      </c>
      <c r="F5" s="350" t="s">
        <v>67</v>
      </c>
      <c r="G5" s="350" t="s">
        <v>102</v>
      </c>
      <c r="H5" s="350" t="s">
        <v>67</v>
      </c>
      <c r="I5" s="350" t="s">
        <v>102</v>
      </c>
      <c r="J5" s="350" t="s">
        <v>67</v>
      </c>
      <c r="K5" s="350" t="s">
        <v>102</v>
      </c>
    </row>
    <row r="6" spans="1:11" ht="6" customHeight="1" x14ac:dyDescent="0.25">
      <c r="A6" s="351"/>
      <c r="B6" s="352"/>
      <c r="C6" s="352"/>
      <c r="D6" s="352"/>
      <c r="E6" s="352"/>
      <c r="F6" s="352"/>
      <c r="G6" s="352"/>
      <c r="H6" s="352"/>
      <c r="I6" s="352"/>
      <c r="J6" s="352"/>
      <c r="K6" s="352"/>
    </row>
    <row r="7" spans="1:11" x14ac:dyDescent="0.25">
      <c r="A7" s="73">
        <v>1987</v>
      </c>
      <c r="B7" s="282">
        <v>11428</v>
      </c>
      <c r="C7" s="77">
        <v>22.417073697012494</v>
      </c>
      <c r="D7" s="282">
        <v>10959</v>
      </c>
      <c r="E7" s="77">
        <v>21.497087035838288</v>
      </c>
      <c r="F7" s="282">
        <v>7283</v>
      </c>
      <c r="G7" s="77">
        <v>14.286274740579454</v>
      </c>
      <c r="H7" s="282">
        <v>21309</v>
      </c>
      <c r="I7" s="77">
        <v>41.799564526569768</v>
      </c>
      <c r="J7" s="78">
        <v>50979</v>
      </c>
      <c r="K7" s="77">
        <v>100</v>
      </c>
    </row>
    <row r="8" spans="1:11" x14ac:dyDescent="0.25">
      <c r="A8" s="73">
        <v>1988</v>
      </c>
      <c r="B8" s="282">
        <v>11152</v>
      </c>
      <c r="C8" s="77">
        <v>22.276377292157726</v>
      </c>
      <c r="D8" s="282">
        <v>10540</v>
      </c>
      <c r="E8" s="77">
        <v>21.053893172466143</v>
      </c>
      <c r="F8" s="282">
        <v>6673</v>
      </c>
      <c r="G8" s="77">
        <v>13.329471455395311</v>
      </c>
      <c r="H8" s="282">
        <v>21697</v>
      </c>
      <c r="I8" s="77">
        <v>43.340258079980821</v>
      </c>
      <c r="J8" s="78">
        <v>50062</v>
      </c>
      <c r="K8" s="77">
        <v>100</v>
      </c>
    </row>
    <row r="9" spans="1:11" x14ac:dyDescent="0.25">
      <c r="A9" s="73">
        <v>1989</v>
      </c>
      <c r="B9" s="282">
        <v>10011</v>
      </c>
      <c r="C9" s="77">
        <v>21.26290302026252</v>
      </c>
      <c r="D9" s="282">
        <v>10320</v>
      </c>
      <c r="E9" s="77">
        <v>21.919204791640116</v>
      </c>
      <c r="F9" s="282">
        <v>6065</v>
      </c>
      <c r="G9" s="77">
        <v>12.881780722993925</v>
      </c>
      <c r="H9" s="282">
        <v>20686</v>
      </c>
      <c r="I9" s="77">
        <v>43.936111465103437</v>
      </c>
      <c r="J9" s="78">
        <v>47082</v>
      </c>
      <c r="K9" s="77">
        <v>100</v>
      </c>
    </row>
    <row r="10" spans="1:11" x14ac:dyDescent="0.25">
      <c r="A10" s="73">
        <v>1990</v>
      </c>
      <c r="B10" s="282">
        <v>9661</v>
      </c>
      <c r="C10" s="77">
        <v>21.677960777274155</v>
      </c>
      <c r="D10" s="282">
        <v>9994</v>
      </c>
      <c r="E10" s="77">
        <v>22.425167167796079</v>
      </c>
      <c r="F10" s="282">
        <v>5961</v>
      </c>
      <c r="G10" s="77">
        <v>13.375667549252794</v>
      </c>
      <c r="H10" s="282">
        <v>18950</v>
      </c>
      <c r="I10" s="77">
        <v>42.521204505676977</v>
      </c>
      <c r="J10" s="78">
        <v>44566</v>
      </c>
      <c r="K10" s="77">
        <v>100</v>
      </c>
    </row>
    <row r="11" spans="1:11" x14ac:dyDescent="0.25">
      <c r="A11" s="73">
        <v>1991</v>
      </c>
      <c r="B11" s="282">
        <v>10428</v>
      </c>
      <c r="C11" s="77">
        <v>23.180029786382732</v>
      </c>
      <c r="D11" s="282">
        <v>9538</v>
      </c>
      <c r="E11" s="77">
        <v>21.201680485473581</v>
      </c>
      <c r="F11" s="282">
        <v>6107</v>
      </c>
      <c r="G11" s="77">
        <v>13.575032787249651</v>
      </c>
      <c r="H11" s="282">
        <v>18914</v>
      </c>
      <c r="I11" s="77">
        <v>42.04325694089404</v>
      </c>
      <c r="J11" s="78">
        <v>44987</v>
      </c>
      <c r="K11" s="77">
        <v>100</v>
      </c>
    </row>
    <row r="12" spans="1:11" x14ac:dyDescent="0.25">
      <c r="A12" s="73">
        <v>1992</v>
      </c>
      <c r="B12" s="282">
        <v>10971</v>
      </c>
      <c r="C12" s="77">
        <v>24.774744258519071</v>
      </c>
      <c r="D12" s="282">
        <v>8837</v>
      </c>
      <c r="E12" s="77">
        <v>19.955739222726553</v>
      </c>
      <c r="F12" s="282">
        <v>5770</v>
      </c>
      <c r="G12" s="77">
        <v>13.029830860601134</v>
      </c>
      <c r="H12" s="282">
        <v>18705</v>
      </c>
      <c r="I12" s="77">
        <v>42.239685658153242</v>
      </c>
      <c r="J12" s="78">
        <v>44283</v>
      </c>
      <c r="K12" s="77">
        <v>100</v>
      </c>
    </row>
    <row r="13" spans="1:11" x14ac:dyDescent="0.25">
      <c r="A13" s="73">
        <v>1993</v>
      </c>
      <c r="B13" s="282">
        <v>11417</v>
      </c>
      <c r="C13" s="77">
        <v>25.186410765497463</v>
      </c>
      <c r="D13" s="282">
        <v>9849</v>
      </c>
      <c r="E13" s="77">
        <v>21.727332892124419</v>
      </c>
      <c r="F13" s="282">
        <v>5750</v>
      </c>
      <c r="G13" s="77">
        <v>12.684756232075888</v>
      </c>
      <c r="H13" s="282">
        <v>18314</v>
      </c>
      <c r="I13" s="77">
        <v>40.40150011030223</v>
      </c>
      <c r="J13" s="78">
        <v>45330</v>
      </c>
      <c r="K13" s="77">
        <v>100</v>
      </c>
    </row>
    <row r="14" spans="1:11" x14ac:dyDescent="0.25">
      <c r="A14" s="73">
        <v>1994</v>
      </c>
      <c r="B14" s="282">
        <v>12540</v>
      </c>
      <c r="C14" s="77">
        <v>27.045680024155633</v>
      </c>
      <c r="D14" s="282">
        <v>9688</v>
      </c>
      <c r="E14" s="77">
        <v>20.89462105853427</v>
      </c>
      <c r="F14" s="282">
        <v>5676</v>
      </c>
      <c r="G14" s="77">
        <v>12.241728853038865</v>
      </c>
      <c r="H14" s="282">
        <v>18462</v>
      </c>
      <c r="I14" s="77">
        <v>39.817970064271236</v>
      </c>
      <c r="J14" s="78">
        <v>46366</v>
      </c>
      <c r="K14" s="77">
        <v>100</v>
      </c>
    </row>
    <row r="15" spans="1:11" x14ac:dyDescent="0.25">
      <c r="A15" s="73">
        <v>1995</v>
      </c>
      <c r="B15" s="282">
        <v>12416</v>
      </c>
      <c r="C15" s="77">
        <v>27.896735345001911</v>
      </c>
      <c r="D15" s="282">
        <v>8799</v>
      </c>
      <c r="E15" s="77">
        <v>19.769923832206171</v>
      </c>
      <c r="F15" s="282">
        <v>5145</v>
      </c>
      <c r="G15" s="77">
        <v>11.5599793290943</v>
      </c>
      <c r="H15" s="282">
        <v>18147</v>
      </c>
      <c r="I15" s="77">
        <v>40.773361493697621</v>
      </c>
      <c r="J15" s="78">
        <v>44507</v>
      </c>
      <c r="K15" s="77">
        <v>100</v>
      </c>
    </row>
    <row r="16" spans="1:11" x14ac:dyDescent="0.25">
      <c r="A16" s="73">
        <v>1996</v>
      </c>
      <c r="B16" s="282">
        <v>10839</v>
      </c>
      <c r="C16" s="77">
        <v>25.944897910333438</v>
      </c>
      <c r="D16" s="282">
        <v>8471</v>
      </c>
      <c r="E16" s="77">
        <v>20.276707279124878</v>
      </c>
      <c r="F16" s="282">
        <v>5112</v>
      </c>
      <c r="G16" s="77">
        <v>12.236398018048208</v>
      </c>
      <c r="H16" s="282">
        <v>17355</v>
      </c>
      <c r="I16" s="77">
        <v>41.541996792493478</v>
      </c>
      <c r="J16" s="78">
        <v>41777</v>
      </c>
      <c r="K16" s="77">
        <v>100</v>
      </c>
    </row>
    <row r="17" spans="1:11" x14ac:dyDescent="0.25">
      <c r="A17" s="73">
        <v>1997</v>
      </c>
      <c r="B17" s="282">
        <v>9701</v>
      </c>
      <c r="C17" s="77">
        <v>24.485108531044926</v>
      </c>
      <c r="D17" s="282">
        <v>8018</v>
      </c>
      <c r="E17" s="77">
        <v>20.237253912165574</v>
      </c>
      <c r="F17" s="282">
        <v>4925</v>
      </c>
      <c r="G17" s="77">
        <v>12.430590610802625</v>
      </c>
      <c r="H17" s="282">
        <v>16976</v>
      </c>
      <c r="I17" s="77">
        <v>42.847046945986875</v>
      </c>
      <c r="J17" s="78">
        <v>39620</v>
      </c>
      <c r="K17" s="77">
        <v>100</v>
      </c>
    </row>
    <row r="18" spans="1:11" x14ac:dyDescent="0.25">
      <c r="A18" s="73">
        <v>1998</v>
      </c>
      <c r="B18" s="282">
        <v>9865</v>
      </c>
      <c r="C18" s="77">
        <v>26.530228055077451</v>
      </c>
      <c r="D18" s="282">
        <v>6212</v>
      </c>
      <c r="E18" s="77">
        <v>16.706110154905335</v>
      </c>
      <c r="F18" s="282">
        <v>4858</v>
      </c>
      <c r="G18" s="77">
        <v>13.064759036144578</v>
      </c>
      <c r="H18" s="282">
        <v>16249</v>
      </c>
      <c r="I18" s="77">
        <v>43.69890275387263</v>
      </c>
      <c r="J18" s="78">
        <v>37184</v>
      </c>
      <c r="K18" s="77">
        <v>100</v>
      </c>
    </row>
    <row r="19" spans="1:11" x14ac:dyDescent="0.25">
      <c r="A19" s="73">
        <v>1999</v>
      </c>
      <c r="B19" s="282">
        <v>11330</v>
      </c>
      <c r="C19" s="77">
        <v>29.322705038950282</v>
      </c>
      <c r="D19" s="282">
        <v>6886</v>
      </c>
      <c r="E19" s="77">
        <v>17.821372188721242</v>
      </c>
      <c r="F19" s="282">
        <v>4426</v>
      </c>
      <c r="G19" s="77">
        <v>11.45474779367996</v>
      </c>
      <c r="H19" s="282">
        <v>15997</v>
      </c>
      <c r="I19" s="77">
        <v>41.401174978648513</v>
      </c>
      <c r="J19" s="78">
        <v>38639</v>
      </c>
      <c r="K19" s="77">
        <v>100</v>
      </c>
    </row>
    <row r="20" spans="1:11" x14ac:dyDescent="0.25">
      <c r="A20" s="73">
        <v>2000</v>
      </c>
      <c r="B20" s="282">
        <v>13665</v>
      </c>
      <c r="C20" s="77">
        <v>34.616846105129831</v>
      </c>
      <c r="D20" s="282">
        <v>5838</v>
      </c>
      <c r="E20" s="77">
        <v>14.789107029765674</v>
      </c>
      <c r="F20" s="282">
        <v>4047</v>
      </c>
      <c r="G20" s="77">
        <v>10.252058264724509</v>
      </c>
      <c r="H20" s="282">
        <v>15925</v>
      </c>
      <c r="I20" s="77">
        <v>40.341988600379985</v>
      </c>
      <c r="J20" s="78">
        <v>39475</v>
      </c>
      <c r="K20" s="77">
        <v>100</v>
      </c>
    </row>
    <row r="21" spans="1:11" x14ac:dyDescent="0.25">
      <c r="A21" s="73">
        <v>2001</v>
      </c>
      <c r="B21" s="282">
        <v>13107</v>
      </c>
      <c r="C21" s="77">
        <v>34.495736393304561</v>
      </c>
      <c r="D21" s="282">
        <v>5319</v>
      </c>
      <c r="E21" s="77">
        <v>13.99884198336667</v>
      </c>
      <c r="F21" s="282">
        <v>3743</v>
      </c>
      <c r="G21" s="77">
        <v>9.8510369512580276</v>
      </c>
      <c r="H21" s="282">
        <v>15827</v>
      </c>
      <c r="I21" s="77">
        <v>41.654384672070748</v>
      </c>
      <c r="J21" s="78">
        <v>37996</v>
      </c>
      <c r="K21" s="77">
        <v>100</v>
      </c>
    </row>
    <row r="22" spans="1:11" x14ac:dyDescent="0.25">
      <c r="A22" s="73">
        <v>2002</v>
      </c>
      <c r="B22" s="282">
        <v>13416</v>
      </c>
      <c r="C22" s="77">
        <v>34.031758916341133</v>
      </c>
      <c r="D22" s="282">
        <v>6256</v>
      </c>
      <c r="E22" s="77">
        <v>15.869311551925321</v>
      </c>
      <c r="F22" s="282">
        <v>3714</v>
      </c>
      <c r="G22" s="77">
        <v>9.4211354066257424</v>
      </c>
      <c r="H22" s="282">
        <v>16036</v>
      </c>
      <c r="I22" s="77">
        <v>40.677794125107809</v>
      </c>
      <c r="J22" s="78">
        <v>39422</v>
      </c>
      <c r="K22" s="79">
        <v>100</v>
      </c>
    </row>
    <row r="23" spans="1:11" x14ac:dyDescent="0.25">
      <c r="A23" s="73">
        <v>2003</v>
      </c>
      <c r="B23" s="282">
        <v>15199</v>
      </c>
      <c r="C23" s="77">
        <v>36.874666407880049</v>
      </c>
      <c r="D23" s="282">
        <v>6239</v>
      </c>
      <c r="E23" s="77">
        <v>15.136590809840362</v>
      </c>
      <c r="F23" s="282">
        <v>3934</v>
      </c>
      <c r="G23" s="77">
        <v>9.5443738172643027</v>
      </c>
      <c r="H23" s="282">
        <v>15846</v>
      </c>
      <c r="I23" s="77">
        <v>38.444368965015286</v>
      </c>
      <c r="J23" s="78">
        <v>41218</v>
      </c>
      <c r="K23" s="79">
        <v>100</v>
      </c>
    </row>
    <row r="24" spans="1:11" x14ac:dyDescent="0.25">
      <c r="A24" s="73">
        <v>2004</v>
      </c>
      <c r="B24" s="282">
        <v>15056</v>
      </c>
      <c r="C24" s="77">
        <v>35.314537692921142</v>
      </c>
      <c r="D24" s="282">
        <v>6849</v>
      </c>
      <c r="E24" s="77">
        <v>16.064643242482525</v>
      </c>
      <c r="F24" s="282">
        <v>4117</v>
      </c>
      <c r="G24" s="77">
        <v>9.6566120936341893</v>
      </c>
      <c r="H24" s="282">
        <v>16612</v>
      </c>
      <c r="I24" s="77">
        <v>38.964206970962145</v>
      </c>
      <c r="J24" s="78">
        <v>42634</v>
      </c>
      <c r="K24" s="79">
        <v>100</v>
      </c>
    </row>
    <row r="25" spans="1:11" x14ac:dyDescent="0.25">
      <c r="A25" s="73">
        <v>2005</v>
      </c>
      <c r="B25" s="282">
        <v>13729</v>
      </c>
      <c r="C25" s="77">
        <v>32.666317692966594</v>
      </c>
      <c r="D25" s="282">
        <v>6787</v>
      </c>
      <c r="E25" s="77">
        <v>16.148757970876559</v>
      </c>
      <c r="F25" s="282">
        <v>4472</v>
      </c>
      <c r="G25" s="77">
        <v>10.640525364043018</v>
      </c>
      <c r="H25" s="282">
        <v>17040</v>
      </c>
      <c r="I25" s="77">
        <v>40.544398972113832</v>
      </c>
      <c r="J25" s="78">
        <v>42028</v>
      </c>
      <c r="K25" s="79">
        <v>100</v>
      </c>
    </row>
    <row r="26" spans="1:11" x14ac:dyDescent="0.25">
      <c r="A26" s="281">
        <v>2006</v>
      </c>
      <c r="B26" s="282">
        <v>14945</v>
      </c>
      <c r="C26" s="79">
        <v>33.640210687435285</v>
      </c>
      <c r="D26" s="282">
        <v>6926</v>
      </c>
      <c r="E26" s="79">
        <v>15.589969837482554</v>
      </c>
      <c r="F26" s="282">
        <v>4841</v>
      </c>
      <c r="G26" s="79">
        <v>10.896772160446586</v>
      </c>
      <c r="H26" s="282">
        <v>17714</v>
      </c>
      <c r="I26" s="79">
        <v>39.873047314635571</v>
      </c>
      <c r="J26" s="80">
        <v>44426</v>
      </c>
      <c r="K26" s="79">
        <v>100</v>
      </c>
    </row>
    <row r="27" spans="1:11" x14ac:dyDescent="0.25">
      <c r="A27" s="281">
        <v>2007</v>
      </c>
      <c r="B27" s="282">
        <v>16384</v>
      </c>
      <c r="C27" s="79">
        <v>34.758995247793621</v>
      </c>
      <c r="D27" s="282">
        <v>7027</v>
      </c>
      <c r="E27" s="79">
        <v>14.907926001357774</v>
      </c>
      <c r="F27" s="282">
        <v>4802</v>
      </c>
      <c r="G27" s="79">
        <v>10.187542430414121</v>
      </c>
      <c r="H27" s="282">
        <v>18923</v>
      </c>
      <c r="I27" s="79">
        <v>40.145536320434488</v>
      </c>
      <c r="J27" s="80">
        <v>47136</v>
      </c>
      <c r="K27" s="79">
        <v>100</v>
      </c>
    </row>
    <row r="28" spans="1:11" x14ac:dyDescent="0.25">
      <c r="A28" s="281">
        <v>2008</v>
      </c>
      <c r="B28" s="282">
        <v>17626</v>
      </c>
      <c r="C28" s="79">
        <v>35.150765794511805</v>
      </c>
      <c r="D28" s="282">
        <v>7477</v>
      </c>
      <c r="E28" s="79">
        <v>14.911056158264199</v>
      </c>
      <c r="F28" s="282">
        <v>5200</v>
      </c>
      <c r="G28" s="79">
        <v>10.370134014039566</v>
      </c>
      <c r="H28" s="282">
        <v>19841</v>
      </c>
      <c r="I28" s="79">
        <v>39.568044033184428</v>
      </c>
      <c r="J28" s="80">
        <v>50144</v>
      </c>
      <c r="K28" s="79">
        <v>100</v>
      </c>
    </row>
    <row r="29" spans="1:11" s="64" customFormat="1" ht="15" customHeight="1" x14ac:dyDescent="0.25">
      <c r="A29" s="281">
        <v>2009</v>
      </c>
      <c r="B29" s="80">
        <v>18348</v>
      </c>
      <c r="C29" s="79">
        <v>35.824742268041234</v>
      </c>
      <c r="D29" s="80">
        <v>7003</v>
      </c>
      <c r="E29" s="79">
        <v>13.673461418306779</v>
      </c>
      <c r="F29" s="80">
        <v>5209</v>
      </c>
      <c r="G29" s="79">
        <v>10.170649796938457</v>
      </c>
      <c r="H29" s="80">
        <v>20656</v>
      </c>
      <c r="I29" s="79">
        <v>40.331146516713524</v>
      </c>
      <c r="J29" s="80">
        <v>51216</v>
      </c>
      <c r="K29" s="79">
        <v>100</v>
      </c>
    </row>
    <row r="30" spans="1:11" s="64" customFormat="1" ht="15" customHeight="1" x14ac:dyDescent="0.25">
      <c r="A30" s="281">
        <v>2010</v>
      </c>
      <c r="B30" s="282">
        <v>15848</v>
      </c>
      <c r="C30" s="79">
        <v>32.176720199784782</v>
      </c>
      <c r="D30" s="282">
        <v>7096</v>
      </c>
      <c r="E30" s="79">
        <v>14.407244228777943</v>
      </c>
      <c r="F30" s="282">
        <v>5247</v>
      </c>
      <c r="G30" s="79">
        <v>10.653158183257872</v>
      </c>
      <c r="H30" s="282">
        <v>21062</v>
      </c>
      <c r="I30" s="79">
        <v>42.762877388179398</v>
      </c>
      <c r="J30" s="282">
        <v>49253</v>
      </c>
      <c r="K30" s="79">
        <v>100</v>
      </c>
    </row>
    <row r="31" spans="1:11" s="64" customFormat="1" ht="15" customHeight="1" x14ac:dyDescent="0.25">
      <c r="A31" s="660">
        <v>2011</v>
      </c>
      <c r="B31" s="654">
        <v>18545</v>
      </c>
      <c r="C31" s="655">
        <v>34.096341239198402</v>
      </c>
      <c r="D31" s="654">
        <v>7647</v>
      </c>
      <c r="E31" s="655">
        <v>14.0595697738555</v>
      </c>
      <c r="F31" s="654">
        <v>5383</v>
      </c>
      <c r="G31" s="655">
        <v>9.8970398970398996</v>
      </c>
      <c r="H31" s="654">
        <v>22815</v>
      </c>
      <c r="I31" s="655">
        <v>41.947049089906201</v>
      </c>
      <c r="J31" s="654">
        <v>54390</v>
      </c>
      <c r="K31" s="654">
        <v>100</v>
      </c>
    </row>
    <row r="32" spans="1:11" s="64" customFormat="1" ht="15" customHeight="1" x14ac:dyDescent="0.25">
      <c r="A32" s="660">
        <v>2012</v>
      </c>
      <c r="B32" s="654">
        <v>19952</v>
      </c>
      <c r="C32" s="655">
        <v>35.224744888951697</v>
      </c>
      <c r="D32" s="654">
        <v>7949</v>
      </c>
      <c r="E32" s="655">
        <v>14.033755870202301</v>
      </c>
      <c r="F32" s="654">
        <v>5753</v>
      </c>
      <c r="G32" s="655">
        <v>10.1567741252074</v>
      </c>
      <c r="H32" s="654">
        <v>22988</v>
      </c>
      <c r="I32" s="655">
        <v>40.584725115638598</v>
      </c>
      <c r="J32" s="654">
        <v>56642</v>
      </c>
      <c r="K32" s="654">
        <v>100</v>
      </c>
    </row>
    <row r="33" spans="1:11" s="64" customFormat="1" ht="15" customHeight="1" x14ac:dyDescent="0.25">
      <c r="A33" s="660">
        <v>2013</v>
      </c>
      <c r="B33" s="654">
        <v>18771</v>
      </c>
      <c r="C33" s="655">
        <v>33.883283091752602</v>
      </c>
      <c r="D33" s="654">
        <v>7571</v>
      </c>
      <c r="E33" s="655">
        <v>13.6663116662756</v>
      </c>
      <c r="F33" s="654">
        <v>5445</v>
      </c>
      <c r="G33" s="655">
        <v>9.8286972689037704</v>
      </c>
      <c r="H33" s="654">
        <v>23612</v>
      </c>
      <c r="I33" s="655">
        <v>42.621707973068098</v>
      </c>
      <c r="J33" s="654">
        <v>55399</v>
      </c>
      <c r="K33" s="654">
        <v>100</v>
      </c>
    </row>
    <row r="34" spans="1:11" s="64" customFormat="1" ht="15" customHeight="1" x14ac:dyDescent="0.25">
      <c r="A34" s="660">
        <v>2014</v>
      </c>
      <c r="B34" s="654">
        <v>17718</v>
      </c>
      <c r="C34" s="655">
        <v>33.492750609629297</v>
      </c>
      <c r="D34" s="654">
        <v>7580</v>
      </c>
      <c r="E34" s="655">
        <v>14.328651632294299</v>
      </c>
      <c r="F34" s="654">
        <v>5185</v>
      </c>
      <c r="G34" s="655">
        <v>9.8013270070509098</v>
      </c>
      <c r="H34" s="654">
        <v>22418</v>
      </c>
      <c r="I34" s="655">
        <v>42.377270751025499</v>
      </c>
      <c r="J34" s="654">
        <v>52901</v>
      </c>
      <c r="K34" s="654">
        <v>100</v>
      </c>
    </row>
    <row r="35" spans="1:11" s="64" customFormat="1" ht="15" customHeight="1" x14ac:dyDescent="0.25">
      <c r="A35" s="663">
        <v>2015</v>
      </c>
      <c r="B35" s="657">
        <v>17168</v>
      </c>
      <c r="C35" s="658">
        <v>33.372859281146098</v>
      </c>
      <c r="D35" s="657">
        <v>8953</v>
      </c>
      <c r="E35" s="658">
        <v>17.403728398421599</v>
      </c>
      <c r="F35" s="657">
        <v>4708</v>
      </c>
      <c r="G35" s="658">
        <v>9.1518768345547503</v>
      </c>
      <c r="H35" s="657">
        <v>20614</v>
      </c>
      <c r="I35" s="658">
        <v>40.071535485877597</v>
      </c>
      <c r="J35" s="657">
        <v>51443</v>
      </c>
      <c r="K35" s="657">
        <v>100</v>
      </c>
    </row>
    <row r="36" spans="1:11" s="64" customFormat="1" ht="15" customHeight="1" x14ac:dyDescent="0.25">
      <c r="A36" s="281"/>
      <c r="B36" s="80"/>
      <c r="C36" s="79"/>
      <c r="D36" s="80"/>
      <c r="E36" s="79"/>
      <c r="F36" s="80"/>
      <c r="G36" s="79"/>
      <c r="H36" s="80"/>
      <c r="I36" s="79"/>
      <c r="J36" s="80"/>
      <c r="K36" s="79"/>
    </row>
    <row r="37" spans="1:11" s="64" customFormat="1" ht="15" customHeight="1" x14ac:dyDescent="0.25">
      <c r="A37" s="1039" t="s">
        <v>278</v>
      </c>
      <c r="B37" s="1039"/>
      <c r="C37" s="1039"/>
      <c r="D37" s="1039"/>
      <c r="E37" s="1039"/>
      <c r="F37" s="1039"/>
      <c r="G37" s="1039"/>
      <c r="H37" s="1039"/>
      <c r="I37" s="1039"/>
      <c r="J37" s="1039"/>
      <c r="K37" s="1039"/>
    </row>
    <row r="38" spans="1:11" s="64" customFormat="1" ht="6" customHeight="1" x14ac:dyDescent="0.25">
      <c r="A38" s="404"/>
      <c r="B38" s="404"/>
      <c r="C38" s="404"/>
      <c r="D38" s="404"/>
      <c r="E38" s="404"/>
      <c r="F38" s="404"/>
      <c r="G38" s="404"/>
      <c r="H38" s="404"/>
      <c r="I38" s="404"/>
      <c r="J38" s="404"/>
      <c r="K38" s="404"/>
    </row>
    <row r="39" spans="1:11" s="64" customFormat="1" ht="30" customHeight="1" x14ac:dyDescent="0.25">
      <c r="A39" s="1039" t="s">
        <v>280</v>
      </c>
      <c r="B39" s="1039"/>
      <c r="C39" s="1039"/>
      <c r="D39" s="1039"/>
      <c r="E39" s="1039"/>
      <c r="F39" s="1039"/>
      <c r="G39" s="1039"/>
      <c r="H39" s="1039"/>
      <c r="I39" s="1039"/>
      <c r="J39" s="1039"/>
      <c r="K39" s="1039"/>
    </row>
    <row r="40" spans="1:11" s="64" customFormat="1" ht="15" customHeight="1" x14ac:dyDescent="0.25">
      <c r="A40" s="1083" t="s">
        <v>37</v>
      </c>
      <c r="B40" s="1083"/>
      <c r="C40" s="1083"/>
      <c r="D40" s="1083"/>
      <c r="E40" s="1083"/>
      <c r="F40" s="1083"/>
      <c r="G40" s="1083"/>
      <c r="H40" s="1083"/>
      <c r="I40" s="1083"/>
      <c r="J40" s="1083"/>
      <c r="K40" s="1083"/>
    </row>
    <row r="42" spans="1:11" x14ac:dyDescent="0.25">
      <c r="B42" s="650"/>
      <c r="C42" s="652"/>
      <c r="D42" s="650"/>
      <c r="E42" s="652"/>
      <c r="F42" s="650"/>
      <c r="G42" s="652"/>
      <c r="H42" s="650"/>
      <c r="I42" s="652"/>
      <c r="J42" s="650"/>
      <c r="K42" s="650"/>
    </row>
    <row r="43" spans="1:11" x14ac:dyDescent="0.25">
      <c r="A43" s="650"/>
      <c r="B43" s="650"/>
      <c r="C43" s="652"/>
      <c r="D43" s="650"/>
      <c r="E43" s="652"/>
      <c r="F43" s="650"/>
      <c r="G43" s="652"/>
      <c r="H43" s="650"/>
      <c r="I43" s="652"/>
      <c r="J43" s="650"/>
      <c r="K43" s="650"/>
    </row>
    <row r="44" spans="1:11" x14ac:dyDescent="0.25">
      <c r="A44" s="650"/>
      <c r="B44" s="650"/>
      <c r="C44" s="652"/>
      <c r="D44" s="650"/>
      <c r="E44" s="652"/>
      <c r="F44" s="650"/>
      <c r="G44" s="652"/>
      <c r="H44" s="650"/>
      <c r="I44" s="652"/>
      <c r="J44" s="650"/>
      <c r="K44" s="650"/>
    </row>
    <row r="45" spans="1:11" x14ac:dyDescent="0.25">
      <c r="A45" s="650"/>
      <c r="B45" s="650"/>
      <c r="C45" s="652"/>
      <c r="D45" s="650"/>
      <c r="E45" s="652"/>
      <c r="F45" s="650"/>
      <c r="G45" s="652"/>
      <c r="H45" s="650"/>
      <c r="I45" s="652"/>
      <c r="J45" s="650"/>
      <c r="K45" s="650"/>
    </row>
    <row r="46" spans="1:11" x14ac:dyDescent="0.25">
      <c r="A46" s="650"/>
      <c r="B46" s="650"/>
      <c r="C46" s="652"/>
      <c r="D46" s="650"/>
      <c r="E46" s="652"/>
      <c r="F46" s="650"/>
      <c r="G46" s="652"/>
      <c r="H46" s="650"/>
      <c r="I46" s="652"/>
      <c r="J46" s="650"/>
      <c r="K46" s="650"/>
    </row>
    <row r="47" spans="1:11" x14ac:dyDescent="0.25">
      <c r="A47" s="650"/>
      <c r="B47" s="650"/>
      <c r="C47" s="652"/>
      <c r="D47" s="650"/>
      <c r="E47" s="652"/>
      <c r="F47" s="650"/>
      <c r="G47" s="652"/>
      <c r="H47" s="650"/>
      <c r="I47" s="652"/>
      <c r="J47" s="650"/>
      <c r="K47" s="650"/>
    </row>
  </sheetData>
  <mergeCells count="13">
    <mergeCell ref="A40:K40"/>
    <mergeCell ref="A3:K3"/>
    <mergeCell ref="A4:A5"/>
    <mergeCell ref="B4:C4"/>
    <mergeCell ref="D4:E4"/>
    <mergeCell ref="F4:G4"/>
    <mergeCell ref="H4:I4"/>
    <mergeCell ref="J4:K4"/>
    <mergeCell ref="A1:B1"/>
    <mergeCell ref="A2:B2"/>
    <mergeCell ref="F1:H1"/>
    <mergeCell ref="A37:K37"/>
    <mergeCell ref="A39:K39"/>
  </mergeCells>
  <hyperlinks>
    <hyperlink ref="F1:H1" location="Tabellförteckning!A1" display="Tillbaka till innehållsföreckningen "/>
  </hyperlinks>
  <pageMargins left="0.75" right="0.75" top="1" bottom="1" header="0.5" footer="0.5"/>
  <pageSetup paperSize="9" scale="98"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6" width="6.6640625" style="209" customWidth="1"/>
    <col min="7" max="7" width="10.6640625" style="1" customWidth="1"/>
    <col min="8" max="8" width="12.6640625" style="5" customWidth="1"/>
    <col min="9" max="9" width="10.6640625" style="208" customWidth="1"/>
    <col min="10" max="10" width="12.6640625" style="208" customWidth="1"/>
    <col min="11" max="11" width="10.6640625" style="208" customWidth="1"/>
    <col min="12" max="12" width="12.6640625" style="206" customWidth="1"/>
    <col min="13" max="16384" width="8.88671875" style="208"/>
  </cols>
  <sheetData>
    <row r="1" spans="1:12" s="307" customFormat="1" ht="30" customHeight="1" x14ac:dyDescent="0.3">
      <c r="A1" s="984"/>
      <c r="B1" s="979"/>
      <c r="C1" s="378"/>
      <c r="D1" s="378"/>
      <c r="E1" s="378"/>
      <c r="F1" s="974" t="s">
        <v>397</v>
      </c>
      <c r="G1" s="975"/>
      <c r="H1" s="975"/>
    </row>
    <row r="2" spans="1:12" s="307" customFormat="1" ht="6" customHeight="1" x14ac:dyDescent="0.25">
      <c r="A2" s="984"/>
      <c r="B2" s="979"/>
      <c r="C2" s="378"/>
      <c r="D2" s="378"/>
      <c r="E2" s="378"/>
      <c r="F2" s="378"/>
      <c r="G2" s="1"/>
      <c r="H2" s="5"/>
      <c r="L2" s="379"/>
    </row>
    <row r="3" spans="1:12" s="145" customFormat="1" ht="30" customHeight="1" x14ac:dyDescent="0.25">
      <c r="A3" s="1058" t="s">
        <v>703</v>
      </c>
      <c r="B3" s="1059"/>
      <c r="C3" s="1059"/>
      <c r="D3" s="1059"/>
      <c r="E3" s="1059"/>
      <c r="F3" s="1059"/>
      <c r="G3" s="1059"/>
      <c r="H3" s="1059"/>
      <c r="I3" s="1059"/>
      <c r="J3" s="1059"/>
      <c r="K3" s="1059"/>
      <c r="L3" s="1059"/>
    </row>
    <row r="4" spans="1:12" s="11" customFormat="1" ht="15" customHeight="1" x14ac:dyDescent="0.25">
      <c r="A4" s="1095" t="s">
        <v>100</v>
      </c>
      <c r="B4" s="1097" t="s">
        <v>88</v>
      </c>
      <c r="C4" s="1097"/>
      <c r="D4" s="1097"/>
      <c r="E4" s="1097"/>
      <c r="F4" s="1097"/>
      <c r="G4" s="1098" t="s">
        <v>2</v>
      </c>
      <c r="H4" s="1098"/>
      <c r="I4" s="1098" t="s">
        <v>3</v>
      </c>
      <c r="J4" s="1099"/>
      <c r="K4" s="357" t="s">
        <v>105</v>
      </c>
      <c r="L4" s="1006" t="s">
        <v>416</v>
      </c>
    </row>
    <row r="5" spans="1:12" s="13" customFormat="1" ht="30" customHeight="1" x14ac:dyDescent="0.25">
      <c r="A5" s="1096"/>
      <c r="B5" s="342">
        <v>-39</v>
      </c>
      <c r="C5" s="342" t="s">
        <v>303</v>
      </c>
      <c r="D5" s="342" t="s">
        <v>302</v>
      </c>
      <c r="E5" s="342" t="s">
        <v>306</v>
      </c>
      <c r="F5" s="342" t="s">
        <v>307</v>
      </c>
      <c r="G5" s="353" t="s">
        <v>67</v>
      </c>
      <c r="H5" s="354" t="s">
        <v>415</v>
      </c>
      <c r="I5" s="355" t="s">
        <v>67</v>
      </c>
      <c r="J5" s="355" t="s">
        <v>415</v>
      </c>
      <c r="K5" s="356" t="s">
        <v>67</v>
      </c>
      <c r="L5" s="1064"/>
    </row>
    <row r="6" spans="1:12" s="13" customFormat="1" ht="6" customHeight="1" x14ac:dyDescent="0.25">
      <c r="A6" s="441"/>
      <c r="B6" s="397"/>
      <c r="C6" s="397"/>
      <c r="D6" s="397"/>
      <c r="E6" s="397"/>
      <c r="F6" s="397"/>
      <c r="G6" s="442"/>
      <c r="H6" s="443"/>
      <c r="I6" s="409"/>
      <c r="J6" s="444"/>
      <c r="K6" s="444"/>
      <c r="L6" s="397"/>
    </row>
    <row r="7" spans="1:12" x14ac:dyDescent="0.25">
      <c r="A7" s="316">
        <v>1969</v>
      </c>
      <c r="B7" s="358">
        <v>96</v>
      </c>
      <c r="C7" s="358">
        <v>146</v>
      </c>
      <c r="D7" s="358">
        <v>192</v>
      </c>
      <c r="E7" s="358">
        <v>194</v>
      </c>
      <c r="F7" s="358">
        <v>72</v>
      </c>
      <c r="G7" s="358">
        <v>620</v>
      </c>
      <c r="H7" s="359">
        <v>16.790827002046285</v>
      </c>
      <c r="I7" s="358">
        <v>80</v>
      </c>
      <c r="J7" s="359">
        <v>2.11090176971316</v>
      </c>
      <c r="K7" s="105">
        <f>B7+C7+D7+E7+F7</f>
        <v>700</v>
      </c>
      <c r="L7" s="110">
        <v>38.288856877019754</v>
      </c>
    </row>
    <row r="8" spans="1:12" x14ac:dyDescent="0.25">
      <c r="A8" s="286">
        <v>1970</v>
      </c>
      <c r="B8" s="149">
        <v>102</v>
      </c>
      <c r="C8" s="149">
        <v>153</v>
      </c>
      <c r="D8" s="149">
        <v>217</v>
      </c>
      <c r="E8" s="149">
        <v>204</v>
      </c>
      <c r="F8" s="149">
        <v>104</v>
      </c>
      <c r="G8" s="149">
        <v>678</v>
      </c>
      <c r="H8" s="289">
        <v>18.519802888780866</v>
      </c>
      <c r="I8" s="149">
        <v>102</v>
      </c>
      <c r="J8" s="289">
        <v>2.6199571456190669</v>
      </c>
      <c r="K8" s="53">
        <f t="shared" ref="K8:K44" si="0">B8+C8+D8+E8+F8</f>
        <v>780</v>
      </c>
      <c r="L8" s="56">
        <v>42.266991816761809</v>
      </c>
    </row>
    <row r="9" spans="1:12" x14ac:dyDescent="0.25">
      <c r="A9" s="205">
        <v>1971</v>
      </c>
      <c r="B9" s="270">
        <v>148</v>
      </c>
      <c r="C9" s="270">
        <v>177</v>
      </c>
      <c r="D9" s="270">
        <v>255</v>
      </c>
      <c r="E9" s="270">
        <v>215</v>
      </c>
      <c r="F9" s="270">
        <v>123</v>
      </c>
      <c r="G9" s="270">
        <v>806</v>
      </c>
      <c r="H9" s="271">
        <v>21.396921548592136</v>
      </c>
      <c r="I9" s="270">
        <v>112</v>
      </c>
      <c r="J9" s="271">
        <v>2.8847464456397449</v>
      </c>
      <c r="K9" s="211">
        <f t="shared" si="0"/>
        <v>918</v>
      </c>
      <c r="L9" s="91">
        <v>49.404381675198053</v>
      </c>
    </row>
    <row r="10" spans="1:12" x14ac:dyDescent="0.25">
      <c r="A10" s="205">
        <v>1972</v>
      </c>
      <c r="B10" s="270">
        <v>160</v>
      </c>
      <c r="C10" s="270">
        <v>246</v>
      </c>
      <c r="D10" s="270">
        <v>303</v>
      </c>
      <c r="E10" s="270">
        <v>270</v>
      </c>
      <c r="F10" s="270">
        <v>120</v>
      </c>
      <c r="G10" s="270">
        <v>973</v>
      </c>
      <c r="H10" s="271">
        <v>25.884211123047987</v>
      </c>
      <c r="I10" s="270">
        <v>126</v>
      </c>
      <c r="J10" s="271">
        <v>3.1371208500050964</v>
      </c>
      <c r="K10" s="211">
        <f t="shared" si="0"/>
        <v>1099</v>
      </c>
      <c r="L10" s="91">
        <v>58.970693803572246</v>
      </c>
    </row>
    <row r="11" spans="1:12" x14ac:dyDescent="0.25">
      <c r="A11" s="205">
        <v>1973</v>
      </c>
      <c r="B11" s="270">
        <v>203</v>
      </c>
      <c r="C11" s="270">
        <v>231</v>
      </c>
      <c r="D11" s="270">
        <v>344</v>
      </c>
      <c r="E11" s="270">
        <v>303</v>
      </c>
      <c r="F11" s="270">
        <v>136</v>
      </c>
      <c r="G11" s="270">
        <v>1081</v>
      </c>
      <c r="H11" s="271">
        <v>28.362123819067602</v>
      </c>
      <c r="I11" s="270">
        <v>136</v>
      </c>
      <c r="J11" s="271">
        <v>3.4798030795651664</v>
      </c>
      <c r="K11" s="211">
        <f t="shared" si="0"/>
        <v>1217</v>
      </c>
      <c r="L11" s="91">
        <v>65.18506297294671</v>
      </c>
    </row>
    <row r="12" spans="1:12" x14ac:dyDescent="0.25">
      <c r="A12" s="205">
        <v>1974</v>
      </c>
      <c r="B12" s="270">
        <v>248</v>
      </c>
      <c r="C12" s="270">
        <v>312</v>
      </c>
      <c r="D12" s="270">
        <v>423</v>
      </c>
      <c r="E12" s="270">
        <v>309</v>
      </c>
      <c r="F12" s="270">
        <v>158</v>
      </c>
      <c r="G12" s="270">
        <v>1262</v>
      </c>
      <c r="H12" s="271">
        <v>33.359999504209206</v>
      </c>
      <c r="I12" s="270">
        <v>188</v>
      </c>
      <c r="J12" s="271">
        <v>4.780841651474085</v>
      </c>
      <c r="K12" s="211">
        <f t="shared" si="0"/>
        <v>1450</v>
      </c>
      <c r="L12" s="91">
        <v>77.438765982247716</v>
      </c>
    </row>
    <row r="13" spans="1:12" x14ac:dyDescent="0.25">
      <c r="A13" s="205">
        <v>1975</v>
      </c>
      <c r="B13" s="270">
        <v>276</v>
      </c>
      <c r="C13" s="270">
        <v>305</v>
      </c>
      <c r="D13" s="270">
        <v>396</v>
      </c>
      <c r="E13" s="270">
        <v>320</v>
      </c>
      <c r="F13" s="270">
        <v>160</v>
      </c>
      <c r="G13" s="270">
        <v>1240</v>
      </c>
      <c r="H13" s="271">
        <v>32.725938080040564</v>
      </c>
      <c r="I13" s="270">
        <v>217</v>
      </c>
      <c r="J13" s="271">
        <v>5.6381300043720088</v>
      </c>
      <c r="K13" s="211">
        <f t="shared" si="0"/>
        <v>1457</v>
      </c>
      <c r="L13" s="91">
        <v>77.508391179008783</v>
      </c>
    </row>
    <row r="14" spans="1:12" x14ac:dyDescent="0.25">
      <c r="A14" s="205">
        <v>1976</v>
      </c>
      <c r="B14" s="270">
        <v>314</v>
      </c>
      <c r="C14" s="270">
        <v>338</v>
      </c>
      <c r="D14" s="270">
        <v>440</v>
      </c>
      <c r="E14" s="270">
        <v>373</v>
      </c>
      <c r="F14" s="270">
        <v>183</v>
      </c>
      <c r="G14" s="270">
        <v>1369</v>
      </c>
      <c r="H14" s="271">
        <v>35.979795637573652</v>
      </c>
      <c r="I14" s="270">
        <v>279</v>
      </c>
      <c r="J14" s="271">
        <v>6.9624220845524656</v>
      </c>
      <c r="K14" s="211">
        <f t="shared" si="0"/>
        <v>1648</v>
      </c>
      <c r="L14" s="91">
        <v>87.351830298362387</v>
      </c>
    </row>
    <row r="15" spans="1:12" x14ac:dyDescent="0.25">
      <c r="A15" s="205">
        <v>1977</v>
      </c>
      <c r="B15" s="270">
        <v>320</v>
      </c>
      <c r="C15" s="270">
        <v>372</v>
      </c>
      <c r="D15" s="270">
        <v>497</v>
      </c>
      <c r="E15" s="270">
        <v>413</v>
      </c>
      <c r="F15" s="270">
        <v>193</v>
      </c>
      <c r="G15" s="270">
        <v>1518</v>
      </c>
      <c r="H15" s="271">
        <v>39.605839041136768</v>
      </c>
      <c r="I15" s="270">
        <v>277</v>
      </c>
      <c r="J15" s="271">
        <v>7.0922641807228199</v>
      </c>
      <c r="K15" s="211">
        <f t="shared" si="0"/>
        <v>1795</v>
      </c>
      <c r="L15" s="91">
        <v>94.805335827909261</v>
      </c>
    </row>
    <row r="16" spans="1:12" x14ac:dyDescent="0.25">
      <c r="A16" s="205">
        <v>1978</v>
      </c>
      <c r="B16" s="270">
        <v>371</v>
      </c>
      <c r="C16" s="270">
        <v>350</v>
      </c>
      <c r="D16" s="270">
        <v>559</v>
      </c>
      <c r="E16" s="270">
        <v>445</v>
      </c>
      <c r="F16" s="270">
        <v>211</v>
      </c>
      <c r="G16" s="270">
        <v>1629</v>
      </c>
      <c r="H16" s="271">
        <v>42.319050429595478</v>
      </c>
      <c r="I16" s="270">
        <v>307</v>
      </c>
      <c r="J16" s="271">
        <v>7.7186798399379093</v>
      </c>
      <c r="K16" s="211">
        <f t="shared" si="0"/>
        <v>1936</v>
      </c>
      <c r="L16" s="91">
        <v>101.95459078804727</v>
      </c>
    </row>
    <row r="17" spans="1:12" x14ac:dyDescent="0.25">
      <c r="A17" s="205">
        <v>1979</v>
      </c>
      <c r="B17" s="270">
        <v>421</v>
      </c>
      <c r="C17" s="270">
        <v>405</v>
      </c>
      <c r="D17" s="270">
        <v>684</v>
      </c>
      <c r="E17" s="270">
        <v>537</v>
      </c>
      <c r="F17" s="270">
        <v>231</v>
      </c>
      <c r="G17" s="270">
        <v>1893</v>
      </c>
      <c r="H17" s="271">
        <v>49.099940096663374</v>
      </c>
      <c r="I17" s="270">
        <v>385</v>
      </c>
      <c r="J17" s="271">
        <v>9.6255581947966462</v>
      </c>
      <c r="K17" s="211">
        <f t="shared" si="0"/>
        <v>2278</v>
      </c>
      <c r="L17" s="91">
        <v>119.70573031407969</v>
      </c>
    </row>
    <row r="18" spans="1:12" x14ac:dyDescent="0.25">
      <c r="A18" s="205">
        <v>1980</v>
      </c>
      <c r="B18" s="270">
        <v>368</v>
      </c>
      <c r="C18" s="270">
        <v>436</v>
      </c>
      <c r="D18" s="270">
        <v>584</v>
      </c>
      <c r="E18" s="270">
        <v>474</v>
      </c>
      <c r="F18" s="270">
        <v>310</v>
      </c>
      <c r="G18" s="270">
        <v>1810</v>
      </c>
      <c r="H18" s="271">
        <v>47.430011429024034</v>
      </c>
      <c r="I18" s="270">
        <v>362</v>
      </c>
      <c r="J18" s="271">
        <v>9.1069872021146452</v>
      </c>
      <c r="K18" s="211">
        <f t="shared" si="0"/>
        <v>2172</v>
      </c>
      <c r="L18" s="91">
        <v>113.90537128417166</v>
      </c>
    </row>
    <row r="19" spans="1:12" x14ac:dyDescent="0.25">
      <c r="A19" s="205">
        <v>1981</v>
      </c>
      <c r="B19" s="270">
        <v>327</v>
      </c>
      <c r="C19" s="270">
        <v>348</v>
      </c>
      <c r="D19" s="270">
        <v>554</v>
      </c>
      <c r="E19" s="270">
        <v>482</v>
      </c>
      <c r="F19" s="270">
        <v>264</v>
      </c>
      <c r="G19" s="270">
        <v>1661</v>
      </c>
      <c r="H19" s="271">
        <v>42.95533043721359</v>
      </c>
      <c r="I19" s="270">
        <v>314</v>
      </c>
      <c r="J19" s="271">
        <v>7.7340711012340559</v>
      </c>
      <c r="K19" s="211">
        <f t="shared" si="0"/>
        <v>1975</v>
      </c>
      <c r="L19" s="91">
        <v>103.44962779997182</v>
      </c>
    </row>
    <row r="20" spans="1:12" x14ac:dyDescent="0.25">
      <c r="A20" s="205">
        <v>1982</v>
      </c>
      <c r="B20" s="270">
        <v>358</v>
      </c>
      <c r="C20" s="270">
        <v>359</v>
      </c>
      <c r="D20" s="270">
        <v>532</v>
      </c>
      <c r="E20" s="270">
        <v>527</v>
      </c>
      <c r="F20" s="270">
        <v>334</v>
      </c>
      <c r="G20" s="270">
        <v>1775</v>
      </c>
      <c r="H20" s="271">
        <v>45.919205143439839</v>
      </c>
      <c r="I20" s="270">
        <v>335</v>
      </c>
      <c r="J20" s="271">
        <v>8.2417330255225707</v>
      </c>
      <c r="K20" s="211">
        <f t="shared" si="0"/>
        <v>2110</v>
      </c>
      <c r="L20" s="91">
        <v>110.45757542059282</v>
      </c>
    </row>
    <row r="21" spans="1:12" x14ac:dyDescent="0.25">
      <c r="A21" s="205">
        <v>1983</v>
      </c>
      <c r="B21" s="270">
        <v>313</v>
      </c>
      <c r="C21" s="270">
        <v>358</v>
      </c>
      <c r="D21" s="270">
        <v>494</v>
      </c>
      <c r="E21" s="270">
        <v>493</v>
      </c>
      <c r="F21" s="270">
        <v>300</v>
      </c>
      <c r="G21" s="270">
        <v>1639</v>
      </c>
      <c r="H21" s="271">
        <v>42.519997134590803</v>
      </c>
      <c r="I21" s="270">
        <v>319</v>
      </c>
      <c r="J21" s="271">
        <v>7.9063082999873844</v>
      </c>
      <c r="K21" s="211">
        <f t="shared" si="0"/>
        <v>1958</v>
      </c>
      <c r="L21" s="91">
        <v>102.45380393046564</v>
      </c>
    </row>
    <row r="22" spans="1:12" x14ac:dyDescent="0.25">
      <c r="A22" s="205">
        <v>1984</v>
      </c>
      <c r="B22" s="270">
        <v>324</v>
      </c>
      <c r="C22" s="270">
        <v>354</v>
      </c>
      <c r="D22" s="270">
        <v>510</v>
      </c>
      <c r="E22" s="270">
        <v>457</v>
      </c>
      <c r="F22" s="270">
        <v>307</v>
      </c>
      <c r="G22" s="270">
        <v>1636</v>
      </c>
      <c r="H22" s="271">
        <v>42.342418214789106</v>
      </c>
      <c r="I22" s="270">
        <v>316</v>
      </c>
      <c r="J22" s="271">
        <v>7.8095099017001424</v>
      </c>
      <c r="K22" s="211">
        <f t="shared" si="0"/>
        <v>1952</v>
      </c>
      <c r="L22" s="91">
        <v>102.04705937382276</v>
      </c>
    </row>
    <row r="23" spans="1:12" x14ac:dyDescent="0.25">
      <c r="A23" s="205">
        <v>1985</v>
      </c>
      <c r="B23" s="270">
        <v>297</v>
      </c>
      <c r="C23" s="270">
        <v>372</v>
      </c>
      <c r="D23" s="270">
        <v>463</v>
      </c>
      <c r="E23" s="270">
        <v>478</v>
      </c>
      <c r="F23" s="270">
        <v>306</v>
      </c>
      <c r="G23" s="270">
        <v>1570</v>
      </c>
      <c r="H23" s="271">
        <v>40.266698260689857</v>
      </c>
      <c r="I23" s="270">
        <v>346</v>
      </c>
      <c r="J23" s="271">
        <v>8.2664358067613151</v>
      </c>
      <c r="K23" s="211">
        <f t="shared" si="0"/>
        <v>1916</v>
      </c>
      <c r="L23" s="91">
        <v>100</v>
      </c>
    </row>
    <row r="24" spans="1:12" x14ac:dyDescent="0.25">
      <c r="A24" s="205">
        <v>1986</v>
      </c>
      <c r="B24" s="270">
        <v>299</v>
      </c>
      <c r="C24" s="270">
        <v>393</v>
      </c>
      <c r="D24" s="270">
        <v>475</v>
      </c>
      <c r="E24" s="270">
        <v>490</v>
      </c>
      <c r="F24" s="270">
        <v>316</v>
      </c>
      <c r="G24" s="270">
        <v>1624</v>
      </c>
      <c r="H24" s="271">
        <v>41.646587652052077</v>
      </c>
      <c r="I24" s="270">
        <v>349</v>
      </c>
      <c r="J24" s="271">
        <v>8.4434449814919468</v>
      </c>
      <c r="K24" s="211">
        <f t="shared" si="0"/>
        <v>1973</v>
      </c>
      <c r="L24" s="91">
        <v>102.73565586260307</v>
      </c>
    </row>
    <row r="25" spans="1:12" x14ac:dyDescent="0.25">
      <c r="A25" s="205">
        <v>1987</v>
      </c>
      <c r="B25" s="270">
        <v>273</v>
      </c>
      <c r="C25" s="270">
        <v>378</v>
      </c>
      <c r="D25" s="270">
        <v>472</v>
      </c>
      <c r="E25" s="270">
        <v>466</v>
      </c>
      <c r="F25" s="270">
        <v>272</v>
      </c>
      <c r="G25" s="270">
        <v>1545</v>
      </c>
      <c r="H25" s="271">
        <v>39.431319029724449</v>
      </c>
      <c r="I25" s="270">
        <v>316</v>
      </c>
      <c r="J25" s="271">
        <v>7.6779690207622826</v>
      </c>
      <c r="K25" s="211">
        <f t="shared" si="0"/>
        <v>1861</v>
      </c>
      <c r="L25" s="91">
        <v>96.580826066599073</v>
      </c>
    </row>
    <row r="26" spans="1:12" x14ac:dyDescent="0.25">
      <c r="A26" s="205">
        <v>1988</v>
      </c>
      <c r="B26" s="270">
        <v>242</v>
      </c>
      <c r="C26" s="270">
        <v>406</v>
      </c>
      <c r="D26" s="270">
        <v>457</v>
      </c>
      <c r="E26" s="270">
        <v>460</v>
      </c>
      <c r="F26" s="270">
        <v>289</v>
      </c>
      <c r="G26" s="270">
        <v>1537</v>
      </c>
      <c r="H26" s="271">
        <v>39.238443389341668</v>
      </c>
      <c r="I26" s="270">
        <v>317</v>
      </c>
      <c r="J26" s="271">
        <v>7.6579659339700514</v>
      </c>
      <c r="K26" s="211">
        <f t="shared" si="0"/>
        <v>1854</v>
      </c>
      <c r="L26" s="91">
        <v>95.776488649332677</v>
      </c>
    </row>
    <row r="27" spans="1:12" x14ac:dyDescent="0.25">
      <c r="A27" s="205">
        <v>1989</v>
      </c>
      <c r="B27" s="270">
        <v>223</v>
      </c>
      <c r="C27" s="270">
        <v>401</v>
      </c>
      <c r="D27" s="270">
        <v>438</v>
      </c>
      <c r="E27" s="270">
        <v>454</v>
      </c>
      <c r="F27" s="270">
        <v>322</v>
      </c>
      <c r="G27" s="270">
        <v>1545</v>
      </c>
      <c r="H27" s="271">
        <v>39.33846461417771</v>
      </c>
      <c r="I27" s="270">
        <v>293</v>
      </c>
      <c r="J27" s="271">
        <v>6.9577479420069572</v>
      </c>
      <c r="K27" s="211">
        <f t="shared" si="0"/>
        <v>1838</v>
      </c>
      <c r="L27" s="91">
        <v>94.318532090547762</v>
      </c>
    </row>
    <row r="28" spans="1:12" x14ac:dyDescent="0.25">
      <c r="A28" s="205">
        <v>1990</v>
      </c>
      <c r="B28" s="270">
        <v>177</v>
      </c>
      <c r="C28" s="270">
        <v>410</v>
      </c>
      <c r="D28" s="270">
        <v>472</v>
      </c>
      <c r="E28" s="270">
        <v>488</v>
      </c>
      <c r="F28" s="270">
        <v>332</v>
      </c>
      <c r="G28" s="270">
        <v>1563</v>
      </c>
      <c r="H28" s="271">
        <v>39.501550271664378</v>
      </c>
      <c r="I28" s="270">
        <v>316</v>
      </c>
      <c r="J28" s="271">
        <v>7.5803036592791821</v>
      </c>
      <c r="K28" s="211">
        <f t="shared" si="0"/>
        <v>1879</v>
      </c>
      <c r="L28" s="91">
        <v>95.680483102819252</v>
      </c>
    </row>
    <row r="29" spans="1:12" x14ac:dyDescent="0.25">
      <c r="A29" s="205">
        <v>1991</v>
      </c>
      <c r="B29" s="270">
        <v>197</v>
      </c>
      <c r="C29" s="270">
        <v>440</v>
      </c>
      <c r="D29" s="270">
        <v>477</v>
      </c>
      <c r="E29" s="270">
        <v>527</v>
      </c>
      <c r="F29" s="270">
        <v>338</v>
      </c>
      <c r="G29" s="270">
        <v>1626</v>
      </c>
      <c r="H29" s="271">
        <v>40.87142618188755</v>
      </c>
      <c r="I29" s="270">
        <v>353</v>
      </c>
      <c r="J29" s="271">
        <v>8.2333242171833092</v>
      </c>
      <c r="K29" s="211">
        <f t="shared" si="0"/>
        <v>1979</v>
      </c>
      <c r="L29" s="91">
        <v>100.08796856659596</v>
      </c>
    </row>
    <row r="30" spans="1:12" x14ac:dyDescent="0.25">
      <c r="A30" s="205">
        <v>1992</v>
      </c>
      <c r="B30" s="270">
        <v>166</v>
      </c>
      <c r="C30" s="270">
        <v>407</v>
      </c>
      <c r="D30" s="270">
        <v>496</v>
      </c>
      <c r="E30" s="270">
        <v>533</v>
      </c>
      <c r="F30" s="270">
        <v>399</v>
      </c>
      <c r="G30" s="270">
        <v>1652</v>
      </c>
      <c r="H30" s="271">
        <v>41.522723049112948</v>
      </c>
      <c r="I30" s="270">
        <v>349</v>
      </c>
      <c r="J30" s="271">
        <v>8.0946856799127467</v>
      </c>
      <c r="K30" s="211">
        <f t="shared" si="0"/>
        <v>2001</v>
      </c>
      <c r="L30" s="91">
        <v>100.60873019800481</v>
      </c>
    </row>
    <row r="31" spans="1:12" x14ac:dyDescent="0.25">
      <c r="A31" s="205">
        <v>1993</v>
      </c>
      <c r="B31" s="270">
        <v>171</v>
      </c>
      <c r="C31" s="270">
        <v>386</v>
      </c>
      <c r="D31" s="270">
        <v>483</v>
      </c>
      <c r="E31" s="270">
        <v>472</v>
      </c>
      <c r="F31" s="270">
        <v>409</v>
      </c>
      <c r="G31" s="270">
        <v>1613</v>
      </c>
      <c r="H31" s="271">
        <v>40.225187011640081</v>
      </c>
      <c r="I31" s="270">
        <v>308</v>
      </c>
      <c r="J31" s="271">
        <v>7.1247310103421171</v>
      </c>
      <c r="K31" s="211">
        <f t="shared" si="0"/>
        <v>1921</v>
      </c>
      <c r="L31" s="91">
        <v>96.026966707625888</v>
      </c>
    </row>
    <row r="32" spans="1:12" x14ac:dyDescent="0.25">
      <c r="A32" s="205">
        <v>1994</v>
      </c>
      <c r="B32" s="270">
        <v>174</v>
      </c>
      <c r="C32" s="270">
        <v>392</v>
      </c>
      <c r="D32" s="270">
        <v>519</v>
      </c>
      <c r="E32" s="270">
        <v>442</v>
      </c>
      <c r="F32" s="270">
        <v>375</v>
      </c>
      <c r="G32" s="270">
        <v>1559</v>
      </c>
      <c r="H32" s="271">
        <v>38.482173732540708</v>
      </c>
      <c r="I32" s="270">
        <v>343</v>
      </c>
      <c r="J32" s="271">
        <v>7.8430120170626969</v>
      </c>
      <c r="K32" s="211">
        <f t="shared" si="0"/>
        <v>1902</v>
      </c>
      <c r="L32" s="91">
        <v>94.40413069890306</v>
      </c>
    </row>
    <row r="33" spans="1:12" x14ac:dyDescent="0.25">
      <c r="A33" s="205">
        <v>1995</v>
      </c>
      <c r="B33" s="270">
        <v>187</v>
      </c>
      <c r="C33" s="270">
        <v>372</v>
      </c>
      <c r="D33" s="270">
        <v>543</v>
      </c>
      <c r="E33" s="270">
        <v>450</v>
      </c>
      <c r="F33" s="270">
        <v>398</v>
      </c>
      <c r="G33" s="270">
        <v>1581</v>
      </c>
      <c r="H33" s="271">
        <v>38.492537508769509</v>
      </c>
      <c r="I33" s="270">
        <v>369</v>
      </c>
      <c r="J33" s="271">
        <v>8.504026810055521</v>
      </c>
      <c r="K33" s="211">
        <f t="shared" si="0"/>
        <v>1950</v>
      </c>
      <c r="L33" s="91">
        <v>96.280033991199886</v>
      </c>
    </row>
    <row r="34" spans="1:12" x14ac:dyDescent="0.25">
      <c r="A34" s="205">
        <v>1996</v>
      </c>
      <c r="B34" s="270">
        <v>135</v>
      </c>
      <c r="C34" s="270">
        <v>344</v>
      </c>
      <c r="D34" s="270">
        <v>527</v>
      </c>
      <c r="E34" s="270">
        <v>491</v>
      </c>
      <c r="F34" s="270">
        <v>371</v>
      </c>
      <c r="G34" s="270">
        <v>1532</v>
      </c>
      <c r="H34" s="271">
        <v>37.155182658704099</v>
      </c>
      <c r="I34" s="270">
        <v>336</v>
      </c>
      <c r="J34" s="271">
        <v>7.6899559814299421</v>
      </c>
      <c r="K34" s="211">
        <f t="shared" si="0"/>
        <v>1868</v>
      </c>
      <c r="L34" s="91">
        <v>92.084469460896088</v>
      </c>
    </row>
    <row r="35" spans="1:12" x14ac:dyDescent="0.25">
      <c r="A35" s="205">
        <v>1997</v>
      </c>
      <c r="B35" s="270">
        <v>169</v>
      </c>
      <c r="C35" s="270">
        <v>333</v>
      </c>
      <c r="D35" s="270">
        <v>572</v>
      </c>
      <c r="E35" s="270">
        <v>435</v>
      </c>
      <c r="F35" s="270">
        <v>388</v>
      </c>
      <c r="G35" s="270">
        <v>1544</v>
      </c>
      <c r="H35" s="271">
        <v>37.35480409653411</v>
      </c>
      <c r="I35" s="270">
        <v>353</v>
      </c>
      <c r="J35" s="271">
        <v>7.9593949124822148</v>
      </c>
      <c r="K35" s="211">
        <f t="shared" si="0"/>
        <v>1897</v>
      </c>
      <c r="L35" s="91">
        <v>93.460347975370496</v>
      </c>
    </row>
    <row r="36" spans="1:12" s="3" customFormat="1" x14ac:dyDescent="0.25">
      <c r="A36" s="205">
        <v>1998</v>
      </c>
      <c r="B36" s="270">
        <v>152</v>
      </c>
      <c r="C36" s="270">
        <v>323</v>
      </c>
      <c r="D36" s="270">
        <v>610</v>
      </c>
      <c r="E36" s="270">
        <v>477</v>
      </c>
      <c r="F36" s="270">
        <v>371</v>
      </c>
      <c r="G36" s="270">
        <v>1522</v>
      </c>
      <c r="H36" s="271">
        <v>36.270609838817833</v>
      </c>
      <c r="I36" s="270">
        <v>411</v>
      </c>
      <c r="J36" s="271">
        <v>9.1578211271712586</v>
      </c>
      <c r="K36" s="211">
        <f t="shared" si="0"/>
        <v>1933</v>
      </c>
      <c r="L36" s="91">
        <v>95.222641932531118</v>
      </c>
    </row>
    <row r="37" spans="1:12" s="3" customFormat="1" x14ac:dyDescent="0.25">
      <c r="A37" s="205">
        <v>1999</v>
      </c>
      <c r="B37" s="270">
        <v>136</v>
      </c>
      <c r="C37" s="270">
        <v>328</v>
      </c>
      <c r="D37" s="270">
        <v>570</v>
      </c>
      <c r="E37" s="270">
        <v>491</v>
      </c>
      <c r="F37" s="270">
        <v>389</v>
      </c>
      <c r="G37" s="270">
        <v>1530</v>
      </c>
      <c r="H37" s="271">
        <v>36.176608183591057</v>
      </c>
      <c r="I37" s="270">
        <v>384</v>
      </c>
      <c r="J37" s="271">
        <v>8.5088777504213891</v>
      </c>
      <c r="K37" s="211">
        <f t="shared" si="0"/>
        <v>1914</v>
      </c>
      <c r="L37" s="91">
        <v>94.17241174439657</v>
      </c>
    </row>
    <row r="38" spans="1:12" s="3" customFormat="1" x14ac:dyDescent="0.25">
      <c r="A38" s="205">
        <v>2000</v>
      </c>
      <c r="B38" s="270">
        <v>138</v>
      </c>
      <c r="C38" s="270">
        <v>290</v>
      </c>
      <c r="D38" s="270">
        <v>608</v>
      </c>
      <c r="E38" s="270">
        <v>484</v>
      </c>
      <c r="F38" s="270">
        <v>373</v>
      </c>
      <c r="G38" s="270">
        <v>1491</v>
      </c>
      <c r="H38" s="271">
        <v>34.900975834317023</v>
      </c>
      <c r="I38" s="270">
        <v>402</v>
      </c>
      <c r="J38" s="271">
        <v>8.9162388294225252</v>
      </c>
      <c r="K38" s="211">
        <f t="shared" si="0"/>
        <v>1893</v>
      </c>
      <c r="L38" s="91">
        <v>92.98994230032055</v>
      </c>
    </row>
    <row r="39" spans="1:12" s="145" customFormat="1" x14ac:dyDescent="0.25">
      <c r="A39" s="205">
        <v>2001</v>
      </c>
      <c r="B39" s="270">
        <v>153</v>
      </c>
      <c r="C39" s="270">
        <v>289</v>
      </c>
      <c r="D39" s="270">
        <v>688</v>
      </c>
      <c r="E39" s="270">
        <v>495</v>
      </c>
      <c r="F39" s="270">
        <v>389</v>
      </c>
      <c r="G39" s="270">
        <v>1621</v>
      </c>
      <c r="H39" s="271">
        <v>37.590656813347195</v>
      </c>
      <c r="I39" s="270">
        <v>393</v>
      </c>
      <c r="J39" s="271">
        <v>8.6318151730539263</v>
      </c>
      <c r="K39" s="211">
        <f t="shared" si="0"/>
        <v>2014</v>
      </c>
      <c r="L39" s="91">
        <v>98.668496764128534</v>
      </c>
    </row>
    <row r="40" spans="1:12" s="145" customFormat="1" x14ac:dyDescent="0.25">
      <c r="A40" s="205">
        <v>2002</v>
      </c>
      <c r="B40" s="270">
        <v>128</v>
      </c>
      <c r="C40" s="270">
        <v>280</v>
      </c>
      <c r="D40" s="270">
        <v>606</v>
      </c>
      <c r="E40" s="270">
        <v>536</v>
      </c>
      <c r="F40" s="270">
        <v>411</v>
      </c>
      <c r="G40" s="270">
        <v>1555</v>
      </c>
      <c r="H40" s="271">
        <v>35.705901511536489</v>
      </c>
      <c r="I40" s="270">
        <v>406</v>
      </c>
      <c r="J40" s="271">
        <v>8.766712500049044</v>
      </c>
      <c r="K40" s="211">
        <f t="shared" si="0"/>
        <v>1961</v>
      </c>
      <c r="L40" s="91">
        <v>95.827308462925558</v>
      </c>
    </row>
    <row r="41" spans="1:12" s="145" customFormat="1" x14ac:dyDescent="0.25">
      <c r="A41" s="205">
        <v>2003</v>
      </c>
      <c r="B41" s="270">
        <v>132</v>
      </c>
      <c r="C41" s="270">
        <v>280</v>
      </c>
      <c r="D41" s="270">
        <v>647</v>
      </c>
      <c r="E41" s="270">
        <v>614</v>
      </c>
      <c r="F41" s="270">
        <v>390</v>
      </c>
      <c r="G41" s="270">
        <v>1640</v>
      </c>
      <c r="H41" s="271">
        <v>36.968720619398994</v>
      </c>
      <c r="I41" s="270">
        <v>423</v>
      </c>
      <c r="J41" s="271">
        <v>9.0894361284249072</v>
      </c>
      <c r="K41" s="211">
        <f t="shared" si="0"/>
        <v>2063</v>
      </c>
      <c r="L41" s="91">
        <v>100.36626662910481</v>
      </c>
    </row>
    <row r="42" spans="1:12" s="3" customFormat="1" ht="12" customHeight="1" x14ac:dyDescent="0.25">
      <c r="A42" s="205">
        <v>2004</v>
      </c>
      <c r="B42" s="270">
        <v>136</v>
      </c>
      <c r="C42" s="270">
        <v>263</v>
      </c>
      <c r="D42" s="270">
        <v>661</v>
      </c>
      <c r="E42" s="270">
        <v>621</v>
      </c>
      <c r="F42" s="270">
        <v>438</v>
      </c>
      <c r="G42" s="270">
        <v>1682</v>
      </c>
      <c r="H42" s="271">
        <v>37.669844760350657</v>
      </c>
      <c r="I42" s="270">
        <v>437</v>
      </c>
      <c r="J42" s="271">
        <v>9.247349230277468</v>
      </c>
      <c r="K42" s="211">
        <f t="shared" si="0"/>
        <v>2119</v>
      </c>
      <c r="L42" s="91">
        <v>102.68634473563887</v>
      </c>
    </row>
    <row r="43" spans="1:12" s="3" customFormat="1" ht="12" customHeight="1" x14ac:dyDescent="0.25">
      <c r="A43" s="158">
        <v>2005</v>
      </c>
      <c r="B43" s="149">
        <v>132</v>
      </c>
      <c r="C43" s="149">
        <v>274</v>
      </c>
      <c r="D43" s="149">
        <v>618</v>
      </c>
      <c r="E43" s="149">
        <v>669</v>
      </c>
      <c r="F43" s="149">
        <v>451</v>
      </c>
      <c r="G43" s="149">
        <v>1672</v>
      </c>
      <c r="H43" s="271">
        <v>37</v>
      </c>
      <c r="I43" s="270">
        <v>472</v>
      </c>
      <c r="J43" s="271">
        <v>9.9</v>
      </c>
      <c r="K43" s="211">
        <f t="shared" si="0"/>
        <v>2144</v>
      </c>
      <c r="L43" s="91">
        <v>103.48294650638373</v>
      </c>
    </row>
    <row r="44" spans="1:12" s="3" customFormat="1" ht="12" customHeight="1" x14ac:dyDescent="0.25">
      <c r="A44" s="205">
        <v>2006</v>
      </c>
      <c r="B44" s="270">
        <v>116</v>
      </c>
      <c r="C44" s="270">
        <v>221</v>
      </c>
      <c r="D44" s="270">
        <v>592</v>
      </c>
      <c r="E44" s="270">
        <v>704</v>
      </c>
      <c r="F44" s="270">
        <v>452</v>
      </c>
      <c r="G44" s="270">
        <v>1637</v>
      </c>
      <c r="H44" s="271">
        <v>35.9</v>
      </c>
      <c r="I44" s="270">
        <v>448</v>
      </c>
      <c r="J44" s="271">
        <v>9.1999999999999993</v>
      </c>
      <c r="K44" s="211">
        <f t="shared" si="0"/>
        <v>2085</v>
      </c>
      <c r="L44" s="91">
        <v>100.07731105491393</v>
      </c>
    </row>
    <row r="45" spans="1:12" x14ac:dyDescent="0.25">
      <c r="A45" s="205">
        <v>2007</v>
      </c>
      <c r="B45" s="270">
        <v>136</v>
      </c>
      <c r="C45" s="270">
        <v>233</v>
      </c>
      <c r="D45" s="270">
        <v>579</v>
      </c>
      <c r="E45" s="270">
        <v>792</v>
      </c>
      <c r="F45" s="270">
        <v>452</v>
      </c>
      <c r="G45" s="270">
        <v>1708</v>
      </c>
      <c r="H45" s="271">
        <v>36.799999999999997</v>
      </c>
      <c r="I45" s="270">
        <v>484</v>
      </c>
      <c r="J45" s="271">
        <v>9.8000000000000007</v>
      </c>
      <c r="K45" s="211">
        <f>B45+C45+D45+E45+F45</f>
        <v>2192</v>
      </c>
      <c r="L45" s="91">
        <v>104.43584207947416</v>
      </c>
    </row>
    <row r="46" spans="1:12" s="21" customFormat="1" x14ac:dyDescent="0.25">
      <c r="A46" s="272">
        <v>2008</v>
      </c>
      <c r="B46" s="273">
        <v>108</v>
      </c>
      <c r="C46" s="273">
        <v>228</v>
      </c>
      <c r="D46" s="273">
        <v>566</v>
      </c>
      <c r="E46" s="273">
        <v>786</v>
      </c>
      <c r="F46" s="273">
        <v>444</v>
      </c>
      <c r="G46" s="273">
        <v>1676</v>
      </c>
      <c r="H46" s="274">
        <v>35.40231308254814</v>
      </c>
      <c r="I46" s="273">
        <v>456</v>
      </c>
      <c r="J46" s="274">
        <v>9.2533198519941102</v>
      </c>
      <c r="K46" s="273">
        <v>2132</v>
      </c>
      <c r="L46" s="275">
        <v>100.76241419624216</v>
      </c>
    </row>
    <row r="47" spans="1:12" s="21" customFormat="1" x14ac:dyDescent="0.25">
      <c r="A47" s="272">
        <v>2009</v>
      </c>
      <c r="B47" s="273">
        <v>100</v>
      </c>
      <c r="C47" s="273">
        <v>208</v>
      </c>
      <c r="D47" s="273">
        <v>527</v>
      </c>
      <c r="E47" s="273">
        <v>793</v>
      </c>
      <c r="F47" s="273">
        <v>462</v>
      </c>
      <c r="G47" s="273">
        <v>1651</v>
      </c>
      <c r="H47" s="274">
        <v>34.464309679004714</v>
      </c>
      <c r="I47" s="273">
        <v>439</v>
      </c>
      <c r="J47" s="274">
        <v>8.7365952114069483</v>
      </c>
      <c r="K47" s="273">
        <v>2090</v>
      </c>
      <c r="L47" s="275">
        <v>98.060307933194153</v>
      </c>
    </row>
    <row r="48" spans="1:12" s="21" customFormat="1" x14ac:dyDescent="0.25">
      <c r="A48" s="272">
        <v>2010</v>
      </c>
      <c r="B48" s="273">
        <v>100</v>
      </c>
      <c r="C48" s="273">
        <v>172</v>
      </c>
      <c r="D48" s="273">
        <v>459</v>
      </c>
      <c r="E48" s="273">
        <v>721</v>
      </c>
      <c r="F48" s="273">
        <v>487</v>
      </c>
      <c r="G48" s="273">
        <v>1549</v>
      </c>
      <c r="H48" s="274">
        <v>32.143252040282299</v>
      </c>
      <c r="I48" s="273">
        <v>390</v>
      </c>
      <c r="J48" s="274">
        <v>7.6277263793254857</v>
      </c>
      <c r="K48" s="273">
        <v>1939</v>
      </c>
      <c r="L48" s="275">
        <v>90.128318580375776</v>
      </c>
    </row>
    <row r="49" spans="1:13" s="21" customFormat="1" x14ac:dyDescent="0.25">
      <c r="A49" s="660">
        <v>2011</v>
      </c>
      <c r="B49" s="654">
        <v>93</v>
      </c>
      <c r="C49" s="654">
        <v>177</v>
      </c>
      <c r="D49" s="654">
        <v>439</v>
      </c>
      <c r="E49" s="654">
        <v>647</v>
      </c>
      <c r="F49" s="654">
        <v>522</v>
      </c>
      <c r="G49" s="654">
        <v>1489</v>
      </c>
      <c r="H49" s="656">
        <v>30.9581276256853</v>
      </c>
      <c r="I49" s="654">
        <v>389</v>
      </c>
      <c r="J49" s="656">
        <v>7.6549313898041698</v>
      </c>
      <c r="K49" s="654">
        <v>1878</v>
      </c>
      <c r="L49" s="655">
        <v>86.7889611165525</v>
      </c>
      <c r="M49" s="650"/>
    </row>
    <row r="50" spans="1:13" x14ac:dyDescent="0.25">
      <c r="A50" s="660">
        <v>2012</v>
      </c>
      <c r="B50" s="654">
        <v>75</v>
      </c>
      <c r="C50" s="654">
        <v>191</v>
      </c>
      <c r="D50" s="654">
        <v>375</v>
      </c>
      <c r="E50" s="654">
        <v>765</v>
      </c>
      <c r="F50" s="654">
        <v>519</v>
      </c>
      <c r="G50" s="654">
        <v>1502</v>
      </c>
      <c r="H50" s="656">
        <v>30.118514497699898</v>
      </c>
      <c r="I50" s="654">
        <v>423</v>
      </c>
      <c r="J50" s="656">
        <v>8.00778835546752</v>
      </c>
      <c r="K50" s="654">
        <v>1925</v>
      </c>
      <c r="L50" s="655">
        <v>88.305318575758307</v>
      </c>
      <c r="M50" s="650"/>
    </row>
    <row r="51" spans="1:13" x14ac:dyDescent="0.25">
      <c r="A51" s="660">
        <v>2013</v>
      </c>
      <c r="B51" s="654">
        <v>85</v>
      </c>
      <c r="C51" s="654">
        <v>173</v>
      </c>
      <c r="D51" s="654">
        <v>365</v>
      </c>
      <c r="E51" s="654">
        <v>692</v>
      </c>
      <c r="F51" s="654">
        <v>501</v>
      </c>
      <c r="G51" s="654">
        <v>1395</v>
      </c>
      <c r="H51" s="656">
        <v>27.884014749114801</v>
      </c>
      <c r="I51" s="654">
        <v>421</v>
      </c>
      <c r="J51" s="656">
        <v>7.9098082206395102</v>
      </c>
      <c r="K51" s="654">
        <v>1816</v>
      </c>
      <c r="L51" s="655">
        <v>82.602274528726298</v>
      </c>
      <c r="M51" s="651"/>
    </row>
    <row r="52" spans="1:13" s="307" customFormat="1" x14ac:dyDescent="0.25">
      <c r="A52" s="660">
        <v>2014</v>
      </c>
      <c r="B52" s="654">
        <v>83</v>
      </c>
      <c r="C52" s="654">
        <v>155</v>
      </c>
      <c r="D52" s="654">
        <v>427</v>
      </c>
      <c r="E52" s="654">
        <v>724</v>
      </c>
      <c r="F52" s="654">
        <v>578</v>
      </c>
      <c r="G52" s="654">
        <v>1497</v>
      </c>
      <c r="H52" s="656">
        <v>29.3699004900745</v>
      </c>
      <c r="I52" s="654">
        <v>470</v>
      </c>
      <c r="J52" s="656">
        <v>8.8425318081884896</v>
      </c>
      <c r="K52" s="654">
        <v>1967</v>
      </c>
      <c r="L52" s="655">
        <v>88.587279781184705</v>
      </c>
      <c r="M52" s="650"/>
    </row>
    <row r="53" spans="1:13" s="307" customFormat="1" x14ac:dyDescent="0.25">
      <c r="A53" s="663">
        <v>2015</v>
      </c>
      <c r="B53" s="657">
        <v>82</v>
      </c>
      <c r="C53" s="657">
        <v>166</v>
      </c>
      <c r="D53" s="657">
        <v>376</v>
      </c>
      <c r="E53" s="657">
        <v>734</v>
      </c>
      <c r="F53" s="657">
        <v>624</v>
      </c>
      <c r="G53" s="657">
        <v>1523</v>
      </c>
      <c r="H53" s="659">
        <v>29.438557590837299</v>
      </c>
      <c r="I53" s="657">
        <v>459</v>
      </c>
      <c r="J53" s="659">
        <v>8.5054226791560303</v>
      </c>
      <c r="K53" s="657">
        <v>1982</v>
      </c>
      <c r="L53" s="658">
        <v>88.323885617245494</v>
      </c>
      <c r="M53" s="650"/>
    </row>
    <row r="54" spans="1:13" ht="17.399999999999999" customHeight="1" x14ac:dyDescent="0.25">
      <c r="A54" s="205"/>
      <c r="B54" s="270"/>
      <c r="C54" s="270"/>
      <c r="D54" s="270"/>
      <c r="E54" s="270"/>
      <c r="F54" s="270"/>
      <c r="G54" s="270"/>
      <c r="H54" s="271"/>
      <c r="I54" s="270"/>
      <c r="J54" s="271"/>
      <c r="K54" s="211"/>
      <c r="L54" s="91"/>
      <c r="M54" s="650"/>
    </row>
    <row r="55" spans="1:13" s="3" customFormat="1" x14ac:dyDescent="0.25">
      <c r="A55" s="1094" t="s">
        <v>165</v>
      </c>
      <c r="B55" s="1094"/>
      <c r="C55" s="1094"/>
      <c r="D55" s="1094"/>
      <c r="E55" s="1094"/>
      <c r="F55" s="1094"/>
      <c r="G55" s="1094"/>
      <c r="H55" s="1094"/>
      <c r="I55" s="1094"/>
      <c r="J55" s="1094"/>
      <c r="K55" s="1094"/>
      <c r="L55" s="1094"/>
      <c r="M55" s="650"/>
    </row>
    <row r="56" spans="1:13" s="3" customFormat="1" ht="6" customHeight="1" x14ac:dyDescent="0.25">
      <c r="A56" s="408"/>
      <c r="B56" s="408"/>
      <c r="C56" s="408"/>
      <c r="D56" s="408"/>
      <c r="E56" s="408"/>
      <c r="F56" s="408"/>
      <c r="G56" s="408"/>
      <c r="H56" s="408"/>
      <c r="I56" s="408"/>
      <c r="J56" s="408"/>
      <c r="K56" s="408"/>
      <c r="L56" s="408"/>
    </row>
    <row r="57" spans="1:13" ht="30" customHeight="1" x14ac:dyDescent="0.25">
      <c r="A57" s="1057" t="s">
        <v>282</v>
      </c>
      <c r="B57" s="1093"/>
      <c r="C57" s="1093"/>
      <c r="D57" s="1093"/>
      <c r="E57" s="1093"/>
      <c r="F57" s="1093"/>
      <c r="G57" s="1093"/>
      <c r="H57" s="1093"/>
      <c r="I57" s="1093"/>
      <c r="J57" s="1093"/>
      <c r="K57" s="1093"/>
      <c r="L57" s="1093"/>
    </row>
    <row r="58" spans="1:13" x14ac:dyDescent="0.25">
      <c r="H58" s="26"/>
      <c r="I58" s="27"/>
      <c r="J58" s="62"/>
      <c r="K58" s="47"/>
    </row>
    <row r="59" spans="1:13" x14ac:dyDescent="0.25">
      <c r="A59" s="650"/>
      <c r="B59" s="650"/>
      <c r="C59" s="650"/>
      <c r="D59" s="650"/>
      <c r="E59" s="650"/>
      <c r="F59" s="650"/>
      <c r="G59" s="650"/>
      <c r="H59" s="653"/>
      <c r="I59" s="650"/>
      <c r="J59" s="653"/>
      <c r="K59" s="650"/>
      <c r="L59" s="652"/>
    </row>
    <row r="60" spans="1:13" x14ac:dyDescent="0.25">
      <c r="A60" s="650"/>
      <c r="B60" s="650"/>
      <c r="C60" s="650"/>
      <c r="D60" s="650"/>
      <c r="E60" s="650"/>
      <c r="F60" s="650"/>
      <c r="G60" s="650"/>
      <c r="H60" s="653"/>
      <c r="I60" s="650"/>
      <c r="J60" s="653"/>
      <c r="K60" s="650"/>
      <c r="L60" s="652"/>
    </row>
    <row r="61" spans="1:13" x14ac:dyDescent="0.25">
      <c r="A61" s="650"/>
      <c r="B61" s="650"/>
      <c r="C61" s="650"/>
      <c r="D61" s="650"/>
      <c r="E61" s="650"/>
      <c r="F61" s="650"/>
      <c r="G61" s="650"/>
      <c r="H61" s="653"/>
      <c r="I61" s="650"/>
      <c r="J61" s="653"/>
      <c r="K61" s="650"/>
      <c r="L61" s="652"/>
    </row>
    <row r="62" spans="1:13" x14ac:dyDescent="0.25">
      <c r="A62" s="650"/>
      <c r="B62" s="650"/>
      <c r="C62" s="650"/>
      <c r="D62" s="650"/>
      <c r="E62" s="650"/>
      <c r="F62" s="650"/>
      <c r="G62" s="650"/>
      <c r="H62" s="653"/>
      <c r="I62" s="650"/>
      <c r="J62" s="653"/>
      <c r="K62" s="650"/>
      <c r="L62" s="652"/>
    </row>
    <row r="63" spans="1:13" x14ac:dyDescent="0.25">
      <c r="A63" s="650"/>
      <c r="B63" s="650"/>
      <c r="C63" s="650"/>
      <c r="D63" s="650"/>
      <c r="E63" s="650"/>
      <c r="F63" s="650"/>
      <c r="G63" s="650"/>
      <c r="H63" s="653"/>
      <c r="I63" s="650"/>
      <c r="J63" s="653"/>
      <c r="K63" s="650"/>
      <c r="L63" s="652"/>
    </row>
    <row r="64" spans="1:13" x14ac:dyDescent="0.25">
      <c r="A64" s="650"/>
      <c r="B64" s="650"/>
      <c r="C64" s="650"/>
      <c r="D64" s="650"/>
      <c r="E64" s="650"/>
      <c r="F64" s="650"/>
      <c r="G64" s="650"/>
      <c r="H64" s="653"/>
      <c r="I64" s="650"/>
      <c r="J64" s="653"/>
      <c r="K64" s="650"/>
      <c r="L64" s="652"/>
    </row>
  </sheetData>
  <mergeCells count="11">
    <mergeCell ref="A1:B1"/>
    <mergeCell ref="A2:B2"/>
    <mergeCell ref="F1:H1"/>
    <mergeCell ref="A57:L57"/>
    <mergeCell ref="A55:L55"/>
    <mergeCell ref="A3:L3"/>
    <mergeCell ref="A4:A5"/>
    <mergeCell ref="B4:F4"/>
    <mergeCell ref="G4:H4"/>
    <mergeCell ref="I4:J4"/>
    <mergeCell ref="L4:L5"/>
  </mergeCells>
  <hyperlinks>
    <hyperlink ref="F1:H1" location="Tabellförteckning!A1" display="Tillbaka till innehållsföreckningen "/>
  </hyperlinks>
  <pageMargins left="0.75" right="0.75" top="1" bottom="1" header="0.5" footer="0.5"/>
  <pageSetup paperSize="9" scale="79"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6"/>
  <sheetViews>
    <sheetView zoomScaleNormal="100" workbookViewId="0">
      <selection activeCell="Q15" sqref="Q15"/>
    </sheetView>
  </sheetViews>
  <sheetFormatPr defaultColWidth="8.88671875" defaultRowHeight="13.2" x14ac:dyDescent="0.25"/>
  <cols>
    <col min="1" max="1" width="7.5546875" style="145" customWidth="1"/>
    <col min="2" max="10" width="7.88671875" style="300" customWidth="1"/>
    <col min="11" max="12" width="7.88671875" style="220" customWidth="1"/>
    <col min="13" max="17" width="7.88671875" style="300" customWidth="1"/>
    <col min="18" max="18" width="7.88671875" style="304" customWidth="1"/>
    <col min="19" max="22" width="7.88671875" style="300" customWidth="1"/>
    <col min="23" max="23" width="7.88671875" style="145" customWidth="1"/>
    <col min="24" max="16384" width="8.88671875" style="145"/>
  </cols>
  <sheetData>
    <row r="1" spans="1:23" s="306" customFormat="1" ht="30" customHeight="1" x14ac:dyDescent="0.3">
      <c r="A1" s="456"/>
      <c r="B1" s="376"/>
      <c r="C1" s="376"/>
      <c r="D1" s="376"/>
      <c r="E1" s="974" t="s">
        <v>397</v>
      </c>
      <c r="F1" s="975"/>
      <c r="G1" s="979"/>
      <c r="H1" s="974"/>
      <c r="I1" s="975"/>
      <c r="J1" s="376"/>
      <c r="K1" s="220"/>
      <c r="L1" s="220"/>
      <c r="M1" s="376"/>
      <c r="N1" s="376"/>
      <c r="O1" s="376"/>
      <c r="P1" s="376"/>
      <c r="Q1" s="376"/>
      <c r="R1" s="380"/>
      <c r="S1" s="376"/>
      <c r="T1" s="376"/>
      <c r="U1" s="376"/>
      <c r="V1" s="376"/>
    </row>
    <row r="2" spans="1:23" s="306" customFormat="1" ht="6" customHeight="1" x14ac:dyDescent="0.25">
      <c r="A2" s="456"/>
      <c r="B2" s="376"/>
      <c r="C2" s="376"/>
      <c r="D2" s="376"/>
      <c r="E2" s="376"/>
      <c r="F2" s="376"/>
      <c r="G2" s="376"/>
      <c r="H2" s="376"/>
      <c r="I2" s="376"/>
      <c r="J2" s="376"/>
      <c r="K2" s="220"/>
      <c r="L2" s="220"/>
      <c r="M2" s="376"/>
      <c r="N2" s="376"/>
      <c r="O2" s="376"/>
      <c r="P2" s="376"/>
      <c r="Q2" s="376"/>
      <c r="R2" s="380"/>
      <c r="S2" s="376"/>
      <c r="T2" s="376"/>
      <c r="U2" s="376"/>
      <c r="V2" s="376"/>
    </row>
    <row r="3" spans="1:23" ht="15" customHeight="1" x14ac:dyDescent="0.25">
      <c r="A3" s="985" t="s">
        <v>674</v>
      </c>
      <c r="B3" s="985"/>
      <c r="C3" s="985"/>
      <c r="D3" s="985"/>
      <c r="E3" s="985"/>
      <c r="F3" s="985"/>
      <c r="G3" s="985"/>
      <c r="H3" s="985"/>
      <c r="I3" s="985"/>
      <c r="J3" s="985"/>
      <c r="K3" s="985"/>
      <c r="L3" s="985"/>
      <c r="M3" s="985"/>
      <c r="N3" s="985"/>
      <c r="O3" s="985"/>
      <c r="P3" s="985"/>
      <c r="Q3" s="985"/>
      <c r="R3" s="985"/>
      <c r="S3" s="985"/>
      <c r="T3" s="985"/>
      <c r="U3" s="997"/>
      <c r="V3" s="997"/>
      <c r="W3" s="309"/>
    </row>
    <row r="4" spans="1:23" s="104" customFormat="1" ht="3.75" customHeight="1" x14ac:dyDescent="0.25">
      <c r="A4" s="472"/>
      <c r="B4" s="416"/>
      <c r="C4" s="416"/>
      <c r="D4" s="416"/>
      <c r="E4" s="416"/>
      <c r="F4" s="416"/>
      <c r="G4" s="416"/>
      <c r="H4" s="55"/>
      <c r="I4" s="55"/>
      <c r="J4" s="276"/>
      <c r="K4" s="276"/>
      <c r="L4" s="55"/>
      <c r="M4" s="55"/>
      <c r="N4" s="55"/>
      <c r="O4" s="55"/>
      <c r="P4" s="55"/>
      <c r="Q4" s="305"/>
      <c r="R4" s="55"/>
      <c r="S4" s="55"/>
      <c r="T4" s="55"/>
      <c r="U4" s="305"/>
      <c r="V4" s="305"/>
    </row>
    <row r="5" spans="1:23" ht="39.6" x14ac:dyDescent="0.25">
      <c r="A5" s="473"/>
      <c r="B5" s="323" t="s">
        <v>443</v>
      </c>
      <c r="C5" s="461" t="s">
        <v>444</v>
      </c>
      <c r="D5" s="461" t="s">
        <v>455</v>
      </c>
      <c r="E5" s="461" t="s">
        <v>445</v>
      </c>
      <c r="F5" s="461" t="s">
        <v>446</v>
      </c>
      <c r="G5" s="461" t="s">
        <v>447</v>
      </c>
      <c r="H5" s="469" t="s">
        <v>79</v>
      </c>
      <c r="I5" s="469" t="s">
        <v>80</v>
      </c>
      <c r="J5" s="469" t="s">
        <v>81</v>
      </c>
      <c r="K5" s="469" t="s">
        <v>82</v>
      </c>
      <c r="L5" s="469" t="s">
        <v>83</v>
      </c>
      <c r="M5" s="461" t="s">
        <v>456</v>
      </c>
      <c r="N5" s="461" t="s">
        <v>448</v>
      </c>
      <c r="O5" s="469" t="s">
        <v>84</v>
      </c>
      <c r="P5" s="461" t="s">
        <v>457</v>
      </c>
      <c r="Q5" s="469" t="s">
        <v>85</v>
      </c>
      <c r="R5" s="461" t="s">
        <v>449</v>
      </c>
      <c r="S5" s="461" t="s">
        <v>450</v>
      </c>
      <c r="T5" s="461" t="s">
        <v>451</v>
      </c>
      <c r="U5" s="461" t="s">
        <v>452</v>
      </c>
      <c r="V5" s="461" t="s">
        <v>453</v>
      </c>
      <c r="W5" s="461" t="s">
        <v>454</v>
      </c>
    </row>
    <row r="6" spans="1:23" x14ac:dyDescent="0.25">
      <c r="A6" s="474" t="s">
        <v>26</v>
      </c>
      <c r="B6" s="457">
        <v>30</v>
      </c>
      <c r="C6" s="457">
        <v>16</v>
      </c>
      <c r="D6" s="457">
        <v>17</v>
      </c>
      <c r="E6" s="458">
        <v>14</v>
      </c>
      <c r="F6" s="458">
        <v>15</v>
      </c>
      <c r="G6" s="458">
        <v>13</v>
      </c>
      <c r="H6" s="458">
        <v>15</v>
      </c>
      <c r="I6" s="458">
        <v>13</v>
      </c>
      <c r="J6" s="458">
        <v>9</v>
      </c>
      <c r="K6" s="458">
        <v>18</v>
      </c>
      <c r="L6" s="458">
        <v>20</v>
      </c>
      <c r="M6" s="458">
        <v>30</v>
      </c>
      <c r="N6" s="458">
        <v>20</v>
      </c>
      <c r="O6" s="458">
        <v>25</v>
      </c>
      <c r="P6" s="458">
        <v>19</v>
      </c>
      <c r="Q6" s="458">
        <v>16</v>
      </c>
      <c r="R6" s="458">
        <v>25</v>
      </c>
      <c r="S6" s="458">
        <v>24</v>
      </c>
      <c r="T6" s="458">
        <v>36</v>
      </c>
      <c r="U6" s="458">
        <v>16</v>
      </c>
      <c r="V6" s="458">
        <v>28</v>
      </c>
      <c r="W6" s="277">
        <v>23</v>
      </c>
    </row>
    <row r="7" spans="1:23" x14ac:dyDescent="0.25">
      <c r="A7" s="474" t="s">
        <v>309</v>
      </c>
      <c r="B7" s="457">
        <v>29</v>
      </c>
      <c r="C7" s="457">
        <v>17</v>
      </c>
      <c r="D7" s="457">
        <v>18</v>
      </c>
      <c r="E7" s="458">
        <v>19</v>
      </c>
      <c r="F7" s="458">
        <v>15</v>
      </c>
      <c r="G7" s="458">
        <v>15</v>
      </c>
      <c r="H7" s="458">
        <v>20</v>
      </c>
      <c r="I7" s="458">
        <v>13</v>
      </c>
      <c r="J7" s="458">
        <v>18</v>
      </c>
      <c r="K7" s="458">
        <v>17</v>
      </c>
      <c r="L7" s="458">
        <v>16</v>
      </c>
      <c r="M7" s="458">
        <v>26</v>
      </c>
      <c r="N7" s="458">
        <v>27</v>
      </c>
      <c r="O7" s="458">
        <v>16</v>
      </c>
      <c r="P7" s="458">
        <v>18</v>
      </c>
      <c r="Q7" s="458">
        <v>22</v>
      </c>
      <c r="R7" s="458">
        <v>28</v>
      </c>
      <c r="S7" s="458">
        <v>24</v>
      </c>
      <c r="T7" s="458">
        <v>26</v>
      </c>
      <c r="U7" s="458">
        <v>19</v>
      </c>
      <c r="V7" s="458">
        <v>28</v>
      </c>
      <c r="W7" s="277">
        <v>22</v>
      </c>
    </row>
    <row r="8" spans="1:23" x14ac:dyDescent="0.25">
      <c r="A8" s="474" t="s">
        <v>310</v>
      </c>
      <c r="B8" s="457">
        <v>32</v>
      </c>
      <c r="C8" s="457">
        <v>17</v>
      </c>
      <c r="D8" s="457">
        <v>13</v>
      </c>
      <c r="E8" s="458">
        <v>15</v>
      </c>
      <c r="F8" s="458">
        <v>19</v>
      </c>
      <c r="G8" s="458">
        <v>15</v>
      </c>
      <c r="H8" s="458">
        <v>16</v>
      </c>
      <c r="I8" s="458">
        <v>5</v>
      </c>
      <c r="J8" s="458">
        <v>18</v>
      </c>
      <c r="K8" s="458">
        <v>20</v>
      </c>
      <c r="L8" s="458">
        <v>16</v>
      </c>
      <c r="M8" s="458">
        <v>29</v>
      </c>
      <c r="N8" s="458">
        <v>19</v>
      </c>
      <c r="O8" s="458">
        <v>15</v>
      </c>
      <c r="P8" s="458">
        <v>21</v>
      </c>
      <c r="Q8" s="458">
        <v>19</v>
      </c>
      <c r="R8" s="458">
        <v>18</v>
      </c>
      <c r="S8" s="458">
        <v>25</v>
      </c>
      <c r="T8" s="458">
        <v>32</v>
      </c>
      <c r="U8" s="458">
        <v>19</v>
      </c>
      <c r="V8" s="458">
        <v>23</v>
      </c>
      <c r="W8" s="277">
        <v>23</v>
      </c>
    </row>
    <row r="9" spans="1:23" x14ac:dyDescent="0.25">
      <c r="A9" s="474" t="s">
        <v>311</v>
      </c>
      <c r="B9" s="458">
        <v>32</v>
      </c>
      <c r="C9" s="458">
        <v>19</v>
      </c>
      <c r="D9" s="458">
        <v>30</v>
      </c>
      <c r="E9" s="458">
        <v>20</v>
      </c>
      <c r="F9" s="458">
        <v>18</v>
      </c>
      <c r="G9" s="458">
        <v>13</v>
      </c>
      <c r="H9" s="458">
        <v>14</v>
      </c>
      <c r="I9" s="458">
        <v>16</v>
      </c>
      <c r="J9" s="458">
        <v>21</v>
      </c>
      <c r="K9" s="458">
        <v>23</v>
      </c>
      <c r="L9" s="458">
        <v>18</v>
      </c>
      <c r="M9" s="458">
        <v>26</v>
      </c>
      <c r="N9" s="458">
        <v>21</v>
      </c>
      <c r="O9" s="458">
        <v>20</v>
      </c>
      <c r="P9" s="458">
        <v>20</v>
      </c>
      <c r="Q9" s="458">
        <v>18</v>
      </c>
      <c r="R9" s="458">
        <v>24</v>
      </c>
      <c r="S9" s="458">
        <v>27</v>
      </c>
      <c r="T9" s="458">
        <v>31</v>
      </c>
      <c r="U9" s="458">
        <v>14</v>
      </c>
      <c r="V9" s="458">
        <v>25</v>
      </c>
      <c r="W9" s="277">
        <v>24</v>
      </c>
    </row>
    <row r="10" spans="1:23" x14ac:dyDescent="0.25">
      <c r="A10" s="474" t="s">
        <v>312</v>
      </c>
      <c r="B10" s="458">
        <v>34</v>
      </c>
      <c r="C10" s="458">
        <v>18</v>
      </c>
      <c r="D10" s="458">
        <v>24</v>
      </c>
      <c r="E10" s="458">
        <v>16</v>
      </c>
      <c r="F10" s="458">
        <v>18</v>
      </c>
      <c r="G10" s="458">
        <v>15</v>
      </c>
      <c r="H10" s="458">
        <v>17</v>
      </c>
      <c r="I10" s="458">
        <v>29</v>
      </c>
      <c r="J10" s="458">
        <v>18</v>
      </c>
      <c r="K10" s="458">
        <v>20</v>
      </c>
      <c r="L10" s="458">
        <v>15</v>
      </c>
      <c r="M10" s="458">
        <v>28</v>
      </c>
      <c r="N10" s="458">
        <v>24</v>
      </c>
      <c r="O10" s="458">
        <v>21</v>
      </c>
      <c r="P10" s="458">
        <v>23</v>
      </c>
      <c r="Q10" s="458">
        <v>16</v>
      </c>
      <c r="R10" s="458">
        <v>25</v>
      </c>
      <c r="S10" s="458">
        <v>24</v>
      </c>
      <c r="T10" s="458">
        <v>31</v>
      </c>
      <c r="U10" s="458">
        <v>18</v>
      </c>
      <c r="V10" s="458">
        <v>19</v>
      </c>
      <c r="W10" s="277">
        <v>24</v>
      </c>
    </row>
    <row r="11" spans="1:23" x14ac:dyDescent="0.25">
      <c r="A11" s="474" t="s">
        <v>96</v>
      </c>
      <c r="B11" s="458">
        <v>31</v>
      </c>
      <c r="C11" s="458">
        <v>21</v>
      </c>
      <c r="D11" s="458">
        <v>19</v>
      </c>
      <c r="E11" s="458">
        <v>22</v>
      </c>
      <c r="F11" s="458">
        <v>13</v>
      </c>
      <c r="G11" s="458">
        <v>13</v>
      </c>
      <c r="H11" s="458">
        <v>20</v>
      </c>
      <c r="I11" s="458">
        <v>20</v>
      </c>
      <c r="J11" s="458">
        <v>19</v>
      </c>
      <c r="K11" s="458">
        <v>20</v>
      </c>
      <c r="L11" s="458">
        <v>18</v>
      </c>
      <c r="M11" s="458">
        <v>25</v>
      </c>
      <c r="N11" s="458">
        <v>20</v>
      </c>
      <c r="O11" s="458">
        <v>23</v>
      </c>
      <c r="P11" s="458">
        <v>25</v>
      </c>
      <c r="Q11" s="458">
        <v>21</v>
      </c>
      <c r="R11" s="458">
        <v>25</v>
      </c>
      <c r="S11" s="458">
        <v>24</v>
      </c>
      <c r="T11" s="458">
        <v>18</v>
      </c>
      <c r="U11" s="458">
        <v>18</v>
      </c>
      <c r="V11" s="458">
        <v>20</v>
      </c>
      <c r="W11" s="277">
        <v>23</v>
      </c>
    </row>
    <row r="12" spans="1:23" x14ac:dyDescent="0.25">
      <c r="A12" s="474" t="s">
        <v>0</v>
      </c>
      <c r="B12" s="458">
        <v>30</v>
      </c>
      <c r="C12" s="458">
        <v>16</v>
      </c>
      <c r="D12" s="458">
        <v>18</v>
      </c>
      <c r="E12" s="458">
        <v>18</v>
      </c>
      <c r="F12" s="458">
        <v>13</v>
      </c>
      <c r="G12" s="458">
        <v>10</v>
      </c>
      <c r="H12" s="458">
        <v>15</v>
      </c>
      <c r="I12" s="458">
        <v>15</v>
      </c>
      <c r="J12" s="458">
        <v>15</v>
      </c>
      <c r="K12" s="458">
        <v>23</v>
      </c>
      <c r="L12" s="458">
        <v>14</v>
      </c>
      <c r="M12" s="458">
        <v>26</v>
      </c>
      <c r="N12" s="458">
        <v>20</v>
      </c>
      <c r="O12" s="458">
        <v>18</v>
      </c>
      <c r="P12" s="458">
        <v>24</v>
      </c>
      <c r="Q12" s="458">
        <v>22</v>
      </c>
      <c r="R12" s="458">
        <v>26</v>
      </c>
      <c r="S12" s="458">
        <v>25</v>
      </c>
      <c r="T12" s="458">
        <v>19</v>
      </c>
      <c r="U12" s="458">
        <v>16</v>
      </c>
      <c r="V12" s="458">
        <v>23</v>
      </c>
      <c r="W12" s="277">
        <v>23</v>
      </c>
    </row>
    <row r="13" spans="1:23" x14ac:dyDescent="0.25">
      <c r="A13" s="474" t="s">
        <v>36</v>
      </c>
      <c r="B13" s="458">
        <v>31</v>
      </c>
      <c r="C13" s="458">
        <v>17</v>
      </c>
      <c r="D13" s="458">
        <v>23</v>
      </c>
      <c r="E13" s="458">
        <v>17</v>
      </c>
      <c r="F13" s="458">
        <v>15</v>
      </c>
      <c r="G13" s="458">
        <v>15</v>
      </c>
      <c r="H13" s="458">
        <v>13</v>
      </c>
      <c r="I13" s="458">
        <v>35</v>
      </c>
      <c r="J13" s="458">
        <v>18</v>
      </c>
      <c r="K13" s="458">
        <v>23</v>
      </c>
      <c r="L13" s="458">
        <v>17</v>
      </c>
      <c r="M13" s="458">
        <v>26</v>
      </c>
      <c r="N13" s="458">
        <v>21</v>
      </c>
      <c r="O13" s="458">
        <v>16</v>
      </c>
      <c r="P13" s="458">
        <v>22</v>
      </c>
      <c r="Q13" s="458">
        <v>17</v>
      </c>
      <c r="R13" s="458">
        <v>28</v>
      </c>
      <c r="S13" s="458">
        <v>23</v>
      </c>
      <c r="T13" s="458">
        <v>23</v>
      </c>
      <c r="U13" s="458">
        <v>16</v>
      </c>
      <c r="V13" s="458">
        <v>21</v>
      </c>
      <c r="W13" s="277">
        <v>23</v>
      </c>
    </row>
    <row r="14" spans="1:23" x14ac:dyDescent="0.25">
      <c r="A14" s="474" t="s">
        <v>1</v>
      </c>
      <c r="B14" s="458">
        <v>31</v>
      </c>
      <c r="C14" s="458">
        <v>17</v>
      </c>
      <c r="D14" s="458">
        <v>15</v>
      </c>
      <c r="E14" s="458">
        <v>16</v>
      </c>
      <c r="F14" s="458">
        <v>14</v>
      </c>
      <c r="G14" s="458">
        <v>12</v>
      </c>
      <c r="H14" s="458">
        <v>16</v>
      </c>
      <c r="I14" s="458">
        <v>29</v>
      </c>
      <c r="J14" s="458">
        <v>20</v>
      </c>
      <c r="K14" s="458">
        <v>21</v>
      </c>
      <c r="L14" s="458">
        <v>17</v>
      </c>
      <c r="M14" s="458">
        <v>25</v>
      </c>
      <c r="N14" s="458">
        <v>18</v>
      </c>
      <c r="O14" s="458">
        <v>17</v>
      </c>
      <c r="P14" s="458">
        <v>20</v>
      </c>
      <c r="Q14" s="458">
        <v>21</v>
      </c>
      <c r="R14" s="458">
        <v>18</v>
      </c>
      <c r="S14" s="458">
        <v>22</v>
      </c>
      <c r="T14" s="458">
        <v>16</v>
      </c>
      <c r="U14" s="458">
        <v>18</v>
      </c>
      <c r="V14" s="458">
        <v>21</v>
      </c>
      <c r="W14" s="277">
        <v>22</v>
      </c>
    </row>
    <row r="15" spans="1:23" ht="15.6" x14ac:dyDescent="0.25">
      <c r="A15" s="474" t="s">
        <v>313</v>
      </c>
      <c r="B15" s="56">
        <v>26.61</v>
      </c>
      <c r="C15" s="56">
        <v>16.940000000000001</v>
      </c>
      <c r="D15" s="56">
        <v>13.37</v>
      </c>
      <c r="E15" s="56">
        <v>18.989999999999998</v>
      </c>
      <c r="F15" s="56">
        <v>11.19</v>
      </c>
      <c r="G15" s="56">
        <v>21.23</v>
      </c>
      <c r="H15" s="56">
        <v>17.29</v>
      </c>
      <c r="I15" s="56">
        <v>18.91</v>
      </c>
      <c r="J15" s="56">
        <v>18.059999999999999</v>
      </c>
      <c r="K15" s="56">
        <v>27.09</v>
      </c>
      <c r="L15" s="56">
        <v>16.16</v>
      </c>
      <c r="M15" s="56">
        <v>23.43</v>
      </c>
      <c r="N15" s="56">
        <v>23.15</v>
      </c>
      <c r="O15" s="56">
        <v>20.63</v>
      </c>
      <c r="P15" s="56">
        <v>16.55</v>
      </c>
      <c r="Q15" s="56">
        <v>20.18</v>
      </c>
      <c r="R15" s="56">
        <v>25.84</v>
      </c>
      <c r="S15" s="56">
        <v>20.64</v>
      </c>
      <c r="T15" s="56">
        <v>19.350000000000001</v>
      </c>
      <c r="U15" s="56">
        <v>15.65</v>
      </c>
      <c r="V15" s="56">
        <v>18.63</v>
      </c>
      <c r="W15" s="110">
        <v>21.89</v>
      </c>
    </row>
    <row r="16" spans="1:23" x14ac:dyDescent="0.25">
      <c r="A16" s="474" t="s">
        <v>28</v>
      </c>
      <c r="B16" s="56">
        <v>30.52</v>
      </c>
      <c r="C16" s="56">
        <v>18.010000000000002</v>
      </c>
      <c r="D16" s="56">
        <v>16.55</v>
      </c>
      <c r="E16" s="56">
        <v>19.04</v>
      </c>
      <c r="F16" s="56">
        <v>16.21</v>
      </c>
      <c r="G16" s="56">
        <v>21.31</v>
      </c>
      <c r="H16" s="56">
        <v>17.84</v>
      </c>
      <c r="I16" s="56">
        <v>17.28</v>
      </c>
      <c r="J16" s="56">
        <v>21.74</v>
      </c>
      <c r="K16" s="56">
        <v>22.15</v>
      </c>
      <c r="L16" s="56">
        <v>20.79</v>
      </c>
      <c r="M16" s="56">
        <v>23.07</v>
      </c>
      <c r="N16" s="56">
        <v>16.28</v>
      </c>
      <c r="O16" s="56">
        <v>16.93</v>
      </c>
      <c r="P16" s="56">
        <v>21.34</v>
      </c>
      <c r="Q16" s="56">
        <v>16.63</v>
      </c>
      <c r="R16" s="56">
        <v>19.11</v>
      </c>
      <c r="S16" s="56">
        <v>22.84</v>
      </c>
      <c r="T16" s="56">
        <v>23.36</v>
      </c>
      <c r="U16" s="56">
        <v>13.97</v>
      </c>
      <c r="V16" s="56">
        <v>24.63</v>
      </c>
      <c r="W16" s="110">
        <v>22.15</v>
      </c>
    </row>
    <row r="17" spans="1:23" x14ac:dyDescent="0.25">
      <c r="A17" s="474" t="s">
        <v>57</v>
      </c>
      <c r="B17" s="110">
        <v>29.29</v>
      </c>
      <c r="C17" s="110">
        <v>15.2</v>
      </c>
      <c r="D17" s="110">
        <v>15.45</v>
      </c>
      <c r="E17" s="110">
        <v>14.2</v>
      </c>
      <c r="F17" s="110">
        <v>14.3</v>
      </c>
      <c r="G17" s="110">
        <v>21</v>
      </c>
      <c r="H17" s="110">
        <v>12.11</v>
      </c>
      <c r="I17" s="110">
        <v>22.55</v>
      </c>
      <c r="J17" s="110">
        <v>23.1</v>
      </c>
      <c r="K17" s="110">
        <v>23.99</v>
      </c>
      <c r="L17" s="110">
        <v>19.43</v>
      </c>
      <c r="M17" s="110">
        <v>23.45</v>
      </c>
      <c r="N17" s="110">
        <v>18.3</v>
      </c>
      <c r="O17" s="110">
        <v>14.94</v>
      </c>
      <c r="P17" s="110">
        <v>19.87</v>
      </c>
      <c r="Q17" s="110">
        <v>21.31</v>
      </c>
      <c r="R17" s="110">
        <v>21.83</v>
      </c>
      <c r="S17" s="110">
        <v>20.21</v>
      </c>
      <c r="T17" s="110">
        <v>18.07</v>
      </c>
      <c r="U17" s="110">
        <v>15.31</v>
      </c>
      <c r="V17" s="110">
        <v>24.79</v>
      </c>
      <c r="W17" s="110">
        <v>21.74</v>
      </c>
    </row>
    <row r="18" spans="1:23" x14ac:dyDescent="0.25">
      <c r="A18" s="474" t="s">
        <v>58</v>
      </c>
      <c r="B18" s="110">
        <v>26.28</v>
      </c>
      <c r="C18" s="110">
        <v>18.39</v>
      </c>
      <c r="D18" s="110">
        <v>16.68</v>
      </c>
      <c r="E18" s="110">
        <v>12.93</v>
      </c>
      <c r="F18" s="110">
        <v>12.84</v>
      </c>
      <c r="G18" s="110">
        <v>23.58</v>
      </c>
      <c r="H18" s="110">
        <v>10.89</v>
      </c>
      <c r="I18" s="110">
        <v>18.64</v>
      </c>
      <c r="J18" s="110">
        <v>21.23</v>
      </c>
      <c r="K18" s="110">
        <v>25.59</v>
      </c>
      <c r="L18" s="110">
        <v>22.93</v>
      </c>
      <c r="M18" s="110">
        <v>23.27</v>
      </c>
      <c r="N18" s="110">
        <v>21.23</v>
      </c>
      <c r="O18" s="110">
        <v>18.04</v>
      </c>
      <c r="P18" s="110">
        <v>21.49</v>
      </c>
      <c r="Q18" s="110">
        <v>22.1</v>
      </c>
      <c r="R18" s="110">
        <v>20.53</v>
      </c>
      <c r="S18" s="110">
        <v>16.82</v>
      </c>
      <c r="T18" s="110">
        <v>18.72</v>
      </c>
      <c r="U18" s="110">
        <v>12.29</v>
      </c>
      <c r="V18" s="110">
        <v>19.79</v>
      </c>
      <c r="W18" s="110">
        <v>21.33</v>
      </c>
    </row>
    <row r="19" spans="1:23" x14ac:dyDescent="0.25">
      <c r="A19" s="474" t="s">
        <v>39</v>
      </c>
      <c r="B19" s="56">
        <v>28.67</v>
      </c>
      <c r="C19" s="56">
        <v>16.7</v>
      </c>
      <c r="D19" s="56">
        <v>20.03</v>
      </c>
      <c r="E19" s="56">
        <v>23.1</v>
      </c>
      <c r="F19" s="56">
        <v>14.45</v>
      </c>
      <c r="G19" s="56">
        <v>18.29</v>
      </c>
      <c r="H19" s="56">
        <v>17.64</v>
      </c>
      <c r="I19" s="56">
        <v>18.64</v>
      </c>
      <c r="J19" s="56">
        <v>23.49</v>
      </c>
      <c r="K19" s="56">
        <v>27.18</v>
      </c>
      <c r="L19" s="56">
        <v>16.079999999999998</v>
      </c>
      <c r="M19" s="56">
        <v>23.24</v>
      </c>
      <c r="N19" s="56">
        <v>26.08</v>
      </c>
      <c r="O19" s="56">
        <v>15.17</v>
      </c>
      <c r="P19" s="56">
        <v>17.8</v>
      </c>
      <c r="Q19" s="56">
        <v>17.46</v>
      </c>
      <c r="R19" s="56">
        <v>19.62</v>
      </c>
      <c r="S19" s="56">
        <v>18.989999999999998</v>
      </c>
      <c r="T19" s="56">
        <v>19.100000000000001</v>
      </c>
      <c r="U19" s="56">
        <v>15.19</v>
      </c>
      <c r="V19" s="56">
        <v>21.64</v>
      </c>
      <c r="W19" s="110">
        <v>22.47</v>
      </c>
    </row>
    <row r="20" spans="1:23" x14ac:dyDescent="0.25">
      <c r="A20" s="474" t="s">
        <v>125</v>
      </c>
      <c r="B20" s="56">
        <v>25.72</v>
      </c>
      <c r="C20" s="56">
        <v>20.62</v>
      </c>
      <c r="D20" s="56">
        <v>21.92</v>
      </c>
      <c r="E20" s="56">
        <v>19.89</v>
      </c>
      <c r="F20" s="56">
        <v>14.39</v>
      </c>
      <c r="G20" s="56">
        <v>14.03</v>
      </c>
      <c r="H20" s="56">
        <v>13.13</v>
      </c>
      <c r="I20" s="56">
        <v>30.14</v>
      </c>
      <c r="J20" s="56">
        <v>21.53</v>
      </c>
      <c r="K20" s="56">
        <v>25.07</v>
      </c>
      <c r="L20" s="56">
        <v>12.56</v>
      </c>
      <c r="M20" s="56">
        <v>20.13</v>
      </c>
      <c r="N20" s="56">
        <v>20.95</v>
      </c>
      <c r="O20" s="56">
        <v>19.88</v>
      </c>
      <c r="P20" s="56">
        <v>21.06</v>
      </c>
      <c r="Q20" s="56">
        <v>20.8</v>
      </c>
      <c r="R20" s="56">
        <v>24.5</v>
      </c>
      <c r="S20" s="56">
        <v>20.079999999999998</v>
      </c>
      <c r="T20" s="56">
        <v>23.11</v>
      </c>
      <c r="U20" s="56">
        <v>14.94</v>
      </c>
      <c r="V20" s="56">
        <v>29.84</v>
      </c>
      <c r="W20" s="110">
        <v>21.56</v>
      </c>
    </row>
    <row r="21" spans="1:23" x14ac:dyDescent="0.25">
      <c r="A21" s="474" t="s">
        <v>72</v>
      </c>
      <c r="B21" s="56">
        <v>27.73</v>
      </c>
      <c r="C21" s="56">
        <v>15.82</v>
      </c>
      <c r="D21" s="56">
        <v>21.5</v>
      </c>
      <c r="E21" s="56">
        <v>20.43</v>
      </c>
      <c r="F21" s="56">
        <v>17.02</v>
      </c>
      <c r="G21" s="56">
        <v>24.17</v>
      </c>
      <c r="H21" s="56">
        <v>17.98</v>
      </c>
      <c r="I21" s="56">
        <v>16.57</v>
      </c>
      <c r="J21" s="56">
        <v>17.690000000000001</v>
      </c>
      <c r="K21" s="56">
        <v>26.31</v>
      </c>
      <c r="L21" s="56">
        <v>18.88</v>
      </c>
      <c r="M21" s="56">
        <v>22.78</v>
      </c>
      <c r="N21" s="56">
        <v>21.54</v>
      </c>
      <c r="O21" s="56">
        <v>20.99</v>
      </c>
      <c r="P21" s="56">
        <v>20.07</v>
      </c>
      <c r="Q21" s="56">
        <v>19.420000000000002</v>
      </c>
      <c r="R21" s="56">
        <v>23.77</v>
      </c>
      <c r="S21" s="56">
        <v>24.38</v>
      </c>
      <c r="T21" s="56">
        <v>13.48</v>
      </c>
      <c r="U21" s="56">
        <v>13.85</v>
      </c>
      <c r="V21" s="56">
        <v>19.03</v>
      </c>
      <c r="W21" s="110">
        <v>22.44</v>
      </c>
    </row>
    <row r="22" spans="1:23" x14ac:dyDescent="0.25">
      <c r="A22" s="474" t="s">
        <v>27</v>
      </c>
      <c r="B22" s="56">
        <v>28.5</v>
      </c>
      <c r="C22" s="56">
        <v>18.55</v>
      </c>
      <c r="D22" s="56">
        <v>26.11</v>
      </c>
      <c r="E22" s="56">
        <v>20.45</v>
      </c>
      <c r="F22" s="56">
        <v>13.75</v>
      </c>
      <c r="G22" s="56">
        <v>28.9</v>
      </c>
      <c r="H22" s="56">
        <v>18.170000000000002</v>
      </c>
      <c r="I22" s="56">
        <v>34.42</v>
      </c>
      <c r="J22" s="56">
        <v>20.49</v>
      </c>
      <c r="K22" s="56">
        <v>24.31</v>
      </c>
      <c r="L22" s="56">
        <v>21.52</v>
      </c>
      <c r="M22" s="56">
        <v>23.34</v>
      </c>
      <c r="N22" s="56">
        <v>24.16</v>
      </c>
      <c r="O22" s="56">
        <v>17.82</v>
      </c>
      <c r="P22" s="56">
        <v>18.920000000000002</v>
      </c>
      <c r="Q22" s="56">
        <v>17.43</v>
      </c>
      <c r="R22" s="56">
        <v>19.829999999999998</v>
      </c>
      <c r="S22" s="56">
        <v>20.58</v>
      </c>
      <c r="T22" s="56">
        <v>27.75</v>
      </c>
      <c r="U22" s="56">
        <v>16.64</v>
      </c>
      <c r="V22" s="56">
        <v>24.89</v>
      </c>
      <c r="W22" s="110">
        <v>22.98</v>
      </c>
    </row>
    <row r="23" spans="1:23" x14ac:dyDescent="0.25">
      <c r="A23" s="474" t="s">
        <v>30</v>
      </c>
      <c r="B23" s="56">
        <v>27.37</v>
      </c>
      <c r="C23" s="56">
        <v>18.53</v>
      </c>
      <c r="D23" s="56">
        <v>21.1</v>
      </c>
      <c r="E23" s="56">
        <v>18.68</v>
      </c>
      <c r="F23" s="56">
        <v>16.47</v>
      </c>
      <c r="G23" s="56">
        <v>21.63</v>
      </c>
      <c r="H23" s="56">
        <v>19.989999999999998</v>
      </c>
      <c r="I23" s="56">
        <v>16.5</v>
      </c>
      <c r="J23" s="56">
        <v>18.91</v>
      </c>
      <c r="K23" s="56">
        <v>25.25</v>
      </c>
      <c r="L23" s="56">
        <v>18.27</v>
      </c>
      <c r="M23" s="56">
        <v>25.34</v>
      </c>
      <c r="N23" s="56">
        <v>21.5</v>
      </c>
      <c r="O23" s="56">
        <v>20.6</v>
      </c>
      <c r="P23" s="56">
        <v>25.16</v>
      </c>
      <c r="Q23" s="56">
        <v>17.93</v>
      </c>
      <c r="R23" s="56">
        <v>22.78</v>
      </c>
      <c r="S23" s="56">
        <v>26.41</v>
      </c>
      <c r="T23" s="56">
        <v>19.91</v>
      </c>
      <c r="U23" s="56">
        <v>14.67</v>
      </c>
      <c r="V23" s="56">
        <v>23.2</v>
      </c>
      <c r="W23" s="110">
        <v>22.91</v>
      </c>
    </row>
    <row r="24" spans="1:23" x14ac:dyDescent="0.25">
      <c r="A24" s="474" t="s">
        <v>31</v>
      </c>
      <c r="B24" s="56">
        <v>26.44</v>
      </c>
      <c r="C24" s="56">
        <v>16.03</v>
      </c>
      <c r="D24" s="56">
        <v>22.52</v>
      </c>
      <c r="E24" s="56">
        <v>17.13</v>
      </c>
      <c r="F24" s="56">
        <v>14.2</v>
      </c>
      <c r="G24" s="56">
        <v>22.17</v>
      </c>
      <c r="H24" s="56">
        <v>21.8</v>
      </c>
      <c r="I24" s="56">
        <v>23.7</v>
      </c>
      <c r="J24" s="56">
        <v>23.28</v>
      </c>
      <c r="K24" s="56">
        <v>23.83</v>
      </c>
      <c r="L24" s="56">
        <v>19.66</v>
      </c>
      <c r="M24" s="56">
        <v>21.33</v>
      </c>
      <c r="N24" s="56">
        <v>23.55</v>
      </c>
      <c r="O24" s="56">
        <v>21.56</v>
      </c>
      <c r="P24" s="56">
        <v>25.27</v>
      </c>
      <c r="Q24" s="56">
        <v>19.920000000000002</v>
      </c>
      <c r="R24" s="56">
        <v>17.64</v>
      </c>
      <c r="S24" s="56">
        <v>22.97</v>
      </c>
      <c r="T24" s="56">
        <v>27.43</v>
      </c>
      <c r="U24" s="56">
        <v>18.02</v>
      </c>
      <c r="V24" s="56">
        <v>23.27</v>
      </c>
      <c r="W24" s="110">
        <v>22.08</v>
      </c>
    </row>
    <row r="25" spans="1:23" x14ac:dyDescent="0.25">
      <c r="A25" s="475" t="s">
        <v>149</v>
      </c>
      <c r="B25" s="56">
        <v>24.73</v>
      </c>
      <c r="C25" s="91">
        <v>18.260000000000002</v>
      </c>
      <c r="D25" s="91">
        <v>25.55</v>
      </c>
      <c r="E25" s="91">
        <v>19.170000000000002</v>
      </c>
      <c r="F25" s="91">
        <v>19.04</v>
      </c>
      <c r="G25" s="91">
        <v>19.98</v>
      </c>
      <c r="H25" s="91">
        <v>19.690000000000001</v>
      </c>
      <c r="I25" s="91">
        <v>24.77</v>
      </c>
      <c r="J25" s="91">
        <v>23.62</v>
      </c>
      <c r="K25" s="91">
        <v>28.06</v>
      </c>
      <c r="L25" s="91">
        <v>16.88</v>
      </c>
      <c r="M25" s="91">
        <v>22.29</v>
      </c>
      <c r="N25" s="91">
        <v>24.28</v>
      </c>
      <c r="O25" s="91">
        <v>18.579999999999998</v>
      </c>
      <c r="P25" s="91">
        <v>29.04</v>
      </c>
      <c r="Q25" s="91">
        <v>18.29</v>
      </c>
      <c r="R25" s="91">
        <v>25.59</v>
      </c>
      <c r="S25" s="91">
        <v>20.84</v>
      </c>
      <c r="T25" s="91">
        <v>22.01</v>
      </c>
      <c r="U25" s="91">
        <v>17.079999999999998</v>
      </c>
      <c r="V25" s="91">
        <v>23.93</v>
      </c>
      <c r="W25" s="110">
        <v>22.79</v>
      </c>
    </row>
    <row r="26" spans="1:23" x14ac:dyDescent="0.25">
      <c r="A26" s="474" t="s">
        <v>152</v>
      </c>
      <c r="B26" s="25">
        <v>25.5630765741784</v>
      </c>
      <c r="C26" s="25">
        <v>17.354471885188829</v>
      </c>
      <c r="D26" s="25">
        <v>23.448545863018779</v>
      </c>
      <c r="E26" s="25">
        <v>18.64359815251094</v>
      </c>
      <c r="F26" s="25">
        <v>17.794968135923217</v>
      </c>
      <c r="G26" s="25">
        <v>18.687714242184985</v>
      </c>
      <c r="H26" s="25">
        <v>14.538334131244813</v>
      </c>
      <c r="I26" s="25">
        <v>22.255796391010225</v>
      </c>
      <c r="J26" s="25">
        <v>20.898511162244766</v>
      </c>
      <c r="K26" s="25">
        <v>26.227391802022229</v>
      </c>
      <c r="L26" s="25">
        <v>17.147689795986658</v>
      </c>
      <c r="M26" s="25">
        <v>21.502827943594962</v>
      </c>
      <c r="N26" s="25">
        <v>25.530721146993631</v>
      </c>
      <c r="O26" s="25">
        <v>17.655955326714363</v>
      </c>
      <c r="P26" s="25">
        <v>23.725536877575546</v>
      </c>
      <c r="Q26" s="25">
        <v>17.859029313292051</v>
      </c>
      <c r="R26" s="25">
        <v>25.264041676209253</v>
      </c>
      <c r="S26" s="25">
        <v>22.280295517698576</v>
      </c>
      <c r="T26" s="25">
        <v>13.900424854046344</v>
      </c>
      <c r="U26" s="25">
        <v>16.554318268714002</v>
      </c>
      <c r="V26" s="25">
        <v>21.71728169167714</v>
      </c>
      <c r="W26" s="471">
        <v>21.916429560078257</v>
      </c>
    </row>
    <row r="27" spans="1:23" x14ac:dyDescent="0.25">
      <c r="A27" s="474" t="s">
        <v>163</v>
      </c>
      <c r="B27" s="25">
        <v>23.601277617181346</v>
      </c>
      <c r="C27" s="25">
        <v>17.543534225835749</v>
      </c>
      <c r="D27" s="25">
        <v>17.573026747389317</v>
      </c>
      <c r="E27" s="25">
        <v>19.348449005770981</v>
      </c>
      <c r="F27" s="25">
        <v>13.374463212495465</v>
      </c>
      <c r="G27" s="25">
        <v>25.011978492177192</v>
      </c>
      <c r="H27" s="25">
        <v>17.035139485890003</v>
      </c>
      <c r="I27" s="25">
        <v>20.502197720985535</v>
      </c>
      <c r="J27" s="25">
        <v>27.758983768220755</v>
      </c>
      <c r="K27" s="25">
        <v>20.639759732448752</v>
      </c>
      <c r="L27" s="25">
        <v>18.76086157046711</v>
      </c>
      <c r="M27" s="25">
        <v>21.621685393134644</v>
      </c>
      <c r="N27" s="25">
        <v>31.64019971821655</v>
      </c>
      <c r="O27" s="25">
        <v>19.041849760621204</v>
      </c>
      <c r="P27" s="25">
        <v>26.355717573238305</v>
      </c>
      <c r="Q27" s="25">
        <v>20.347972854340629</v>
      </c>
      <c r="R27" s="25">
        <v>18.238349425235764</v>
      </c>
      <c r="S27" s="25">
        <v>22.996844500149745</v>
      </c>
      <c r="T27" s="25">
        <v>25.055510757440469</v>
      </c>
      <c r="U27" s="25">
        <v>17.131802052246996</v>
      </c>
      <c r="V27" s="25">
        <v>17.756671248886502</v>
      </c>
      <c r="W27" s="471">
        <v>21.168945731371451</v>
      </c>
    </row>
    <row r="28" spans="1:23" x14ac:dyDescent="0.25">
      <c r="A28" s="474" t="s">
        <v>171</v>
      </c>
      <c r="B28" s="25">
        <v>22.130842319709437</v>
      </c>
      <c r="C28" s="6">
        <v>14.289289907054101</v>
      </c>
      <c r="D28" s="6">
        <v>16.273253497915363</v>
      </c>
      <c r="E28" s="6">
        <v>15.074727760923725</v>
      </c>
      <c r="F28" s="6">
        <v>12.902481764023147</v>
      </c>
      <c r="G28" s="6">
        <v>19.291275586886499</v>
      </c>
      <c r="H28" s="6">
        <v>15.931697989415548</v>
      </c>
      <c r="I28" s="6">
        <v>25.47901970569286</v>
      </c>
      <c r="J28" s="6">
        <v>21.487570776440091</v>
      </c>
      <c r="K28" s="6">
        <v>21.724562573401187</v>
      </c>
      <c r="L28" s="6">
        <v>17.546308063427997</v>
      </c>
      <c r="M28" s="6">
        <v>17.464462394128848</v>
      </c>
      <c r="N28" s="6">
        <v>16.078408947240401</v>
      </c>
      <c r="O28" s="6">
        <v>19.559332902108128</v>
      </c>
      <c r="P28" s="6">
        <v>20.059758744584709</v>
      </c>
      <c r="Q28" s="6">
        <v>19.365969186326488</v>
      </c>
      <c r="R28" s="6">
        <v>22.03422407323918</v>
      </c>
      <c r="S28" s="6">
        <v>29.759731039960755</v>
      </c>
      <c r="T28" s="6">
        <v>31.190927384694028</v>
      </c>
      <c r="U28" s="6">
        <v>15.796984987281709</v>
      </c>
      <c r="V28" s="6">
        <v>21.866449669311429</v>
      </c>
      <c r="W28" s="241">
        <v>19.492285729828197</v>
      </c>
    </row>
    <row r="29" spans="1:23" x14ac:dyDescent="0.25">
      <c r="A29" s="474" t="s">
        <v>195</v>
      </c>
      <c r="B29" s="25">
        <v>23.809890020798864</v>
      </c>
      <c r="C29" s="6">
        <v>11.850154097536409</v>
      </c>
      <c r="D29" s="6">
        <v>13.374329542425585</v>
      </c>
      <c r="E29" s="6">
        <v>13.787706036148434</v>
      </c>
      <c r="F29" s="6">
        <v>14.277653476388624</v>
      </c>
      <c r="G29" s="6">
        <v>17.025100356260122</v>
      </c>
      <c r="H29" s="6">
        <v>15.513404921127965</v>
      </c>
      <c r="I29" s="6">
        <v>24.650434305409281</v>
      </c>
      <c r="J29" s="6">
        <v>14.995573150931856</v>
      </c>
      <c r="K29" s="6">
        <v>21.852212982659875</v>
      </c>
      <c r="L29" s="6">
        <v>17.24123785170524</v>
      </c>
      <c r="M29" s="6">
        <v>17.704145321587262</v>
      </c>
      <c r="N29" s="6">
        <v>18.363141640242816</v>
      </c>
      <c r="O29" s="6">
        <v>19.562419489519964</v>
      </c>
      <c r="P29" s="6">
        <v>20.63787881352475</v>
      </c>
      <c r="Q29" s="6">
        <v>12.32072495895477</v>
      </c>
      <c r="R29" s="6">
        <v>18.003448886389563</v>
      </c>
      <c r="S29" s="6">
        <v>27.933692494042784</v>
      </c>
      <c r="T29" s="6">
        <v>22.861004770687806</v>
      </c>
      <c r="U29" s="6">
        <v>16.294268476927371</v>
      </c>
      <c r="V29" s="6">
        <v>15.467007668932816</v>
      </c>
      <c r="W29" s="241">
        <v>18.882073216241665</v>
      </c>
    </row>
    <row r="30" spans="1:23" x14ac:dyDescent="0.25">
      <c r="A30" s="475" t="s">
        <v>314</v>
      </c>
      <c r="B30" s="25">
        <v>19.564858301088677</v>
      </c>
      <c r="C30" s="6">
        <v>14.475070963026246</v>
      </c>
      <c r="D30" s="6">
        <v>19.725531868995045</v>
      </c>
      <c r="E30" s="6">
        <v>16.683383028327317</v>
      </c>
      <c r="F30" s="6">
        <v>16.890130880756331</v>
      </c>
      <c r="G30" s="6">
        <v>14.46025150913888</v>
      </c>
      <c r="H30" s="6">
        <v>18.869365255074705</v>
      </c>
      <c r="I30" s="6">
        <v>28.845780660457567</v>
      </c>
      <c r="J30" s="6">
        <v>21.470962262704912</v>
      </c>
      <c r="K30" s="6">
        <v>21.146747509951684</v>
      </c>
      <c r="L30" s="6">
        <v>12.263494185684728</v>
      </c>
      <c r="M30" s="6">
        <v>18</v>
      </c>
      <c r="N30" s="6">
        <v>18.665067916739066</v>
      </c>
      <c r="O30" s="6">
        <v>18.516953934355985</v>
      </c>
      <c r="P30" s="6">
        <v>19.506364763520686</v>
      </c>
      <c r="Q30" s="6">
        <v>21.199081005172346</v>
      </c>
      <c r="R30" s="6">
        <v>21.238508133795751</v>
      </c>
      <c r="S30" s="6">
        <v>18.076973824215724</v>
      </c>
      <c r="T30" s="6">
        <v>20.15452577869447</v>
      </c>
      <c r="U30" s="6">
        <v>14.266475980757775</v>
      </c>
      <c r="V30" s="6">
        <v>20.944838236095464</v>
      </c>
      <c r="W30" s="241">
        <v>18.543973124889064</v>
      </c>
    </row>
    <row r="31" spans="1:23" ht="18" customHeight="1" x14ac:dyDescent="0.25">
      <c r="A31" s="475" t="s">
        <v>315</v>
      </c>
      <c r="B31" s="471">
        <v>20</v>
      </c>
      <c r="C31" s="241">
        <v>17.177271713653028</v>
      </c>
      <c r="D31" s="241">
        <v>16.643917686528173</v>
      </c>
      <c r="E31" s="241">
        <v>14.653549754829372</v>
      </c>
      <c r="F31" s="241">
        <v>15.502002108664838</v>
      </c>
      <c r="G31" s="241">
        <v>15.939598110523661</v>
      </c>
      <c r="H31" s="241">
        <v>15.168384614710009</v>
      </c>
      <c r="I31" s="241">
        <v>24</v>
      </c>
      <c r="J31" s="241">
        <v>21.040577125700857</v>
      </c>
      <c r="K31" s="241">
        <v>18.946737059984475</v>
      </c>
      <c r="L31" s="241">
        <v>12.64903013720736</v>
      </c>
      <c r="M31" s="241">
        <v>18.066059447936624</v>
      </c>
      <c r="N31" s="241">
        <v>18.797562168848113</v>
      </c>
      <c r="O31" s="241">
        <v>18.843046673233733</v>
      </c>
      <c r="P31" s="241">
        <v>18.301390813325902</v>
      </c>
      <c r="Q31" s="241">
        <v>12.910674892920914</v>
      </c>
      <c r="R31" s="241">
        <v>13.283190743430222</v>
      </c>
      <c r="S31" s="241">
        <v>20.014730118274905</v>
      </c>
      <c r="T31" s="241">
        <v>25.299238998528409</v>
      </c>
      <c r="U31" s="241">
        <v>10.681392967976702</v>
      </c>
      <c r="V31" s="241">
        <v>15.79381361384338</v>
      </c>
      <c r="W31" s="241">
        <v>17.384434295123185</v>
      </c>
    </row>
    <row r="32" spans="1:23" s="306" customFormat="1" ht="18" customHeight="1" x14ac:dyDescent="0.25">
      <c r="A32" s="475" t="s">
        <v>672</v>
      </c>
      <c r="B32" s="471">
        <v>21</v>
      </c>
      <c r="C32" s="241">
        <v>13</v>
      </c>
      <c r="D32" s="241">
        <v>18</v>
      </c>
      <c r="E32" s="241">
        <v>16</v>
      </c>
      <c r="F32" s="241">
        <v>12</v>
      </c>
      <c r="G32" s="241">
        <v>11</v>
      </c>
      <c r="H32" s="241">
        <v>18</v>
      </c>
      <c r="I32" s="241">
        <v>20</v>
      </c>
      <c r="J32" s="241">
        <v>25</v>
      </c>
      <c r="K32" s="241">
        <v>20</v>
      </c>
      <c r="L32" s="241">
        <v>16</v>
      </c>
      <c r="M32" s="241">
        <v>21</v>
      </c>
      <c r="N32" s="241">
        <v>16</v>
      </c>
      <c r="O32" s="241">
        <v>19</v>
      </c>
      <c r="P32" s="241">
        <v>19</v>
      </c>
      <c r="Q32" s="241">
        <v>17</v>
      </c>
      <c r="R32" s="241">
        <v>19</v>
      </c>
      <c r="S32" s="241">
        <v>18</v>
      </c>
      <c r="T32" s="241">
        <v>18</v>
      </c>
      <c r="U32" s="241">
        <v>17</v>
      </c>
      <c r="V32" s="241">
        <v>18</v>
      </c>
      <c r="W32" s="241">
        <v>19</v>
      </c>
    </row>
    <row r="33" spans="1:23" s="306" customFormat="1" ht="18" customHeight="1" x14ac:dyDescent="0.25">
      <c r="A33" s="476" t="s">
        <v>673</v>
      </c>
      <c r="B33" s="360">
        <v>19</v>
      </c>
      <c r="C33" s="340">
        <v>14</v>
      </c>
      <c r="D33" s="340">
        <v>20</v>
      </c>
      <c r="E33" s="340">
        <v>15</v>
      </c>
      <c r="F33" s="340">
        <v>16</v>
      </c>
      <c r="G33" s="340">
        <v>17</v>
      </c>
      <c r="H33" s="340">
        <v>15</v>
      </c>
      <c r="I33" s="340">
        <v>19</v>
      </c>
      <c r="J33" s="340">
        <v>26</v>
      </c>
      <c r="K33" s="340">
        <v>18</v>
      </c>
      <c r="L33" s="340">
        <v>17</v>
      </c>
      <c r="M33" s="340">
        <v>18</v>
      </c>
      <c r="N33" s="340">
        <v>18</v>
      </c>
      <c r="O33" s="340">
        <v>18</v>
      </c>
      <c r="P33" s="340">
        <v>26</v>
      </c>
      <c r="Q33" s="340">
        <v>21</v>
      </c>
      <c r="R33" s="340">
        <v>22</v>
      </c>
      <c r="S33" s="340">
        <v>23</v>
      </c>
      <c r="T33" s="340">
        <v>24</v>
      </c>
      <c r="U33" s="340">
        <v>18</v>
      </c>
      <c r="V33" s="340">
        <v>23</v>
      </c>
      <c r="W33" s="340">
        <v>19</v>
      </c>
    </row>
    <row r="34" spans="1:23" ht="12.6" customHeight="1" x14ac:dyDescent="0.25">
      <c r="K34" s="300"/>
      <c r="L34" s="300"/>
    </row>
    <row r="35" spans="1:23" ht="12.75" customHeight="1" x14ac:dyDescent="0.25">
      <c r="A35" s="1100" t="s">
        <v>305</v>
      </c>
      <c r="B35" s="1101"/>
      <c r="C35" s="1101"/>
      <c r="D35" s="1101"/>
      <c r="E35" s="1101"/>
      <c r="K35" s="300"/>
      <c r="L35" s="300"/>
    </row>
    <row r="36" spans="1:23" ht="6" customHeight="1" x14ac:dyDescent="0.25">
      <c r="K36" s="300"/>
      <c r="L36" s="300"/>
    </row>
    <row r="37" spans="1:23" x14ac:dyDescent="0.25">
      <c r="A37" s="1100" t="s">
        <v>308</v>
      </c>
      <c r="B37" s="1101"/>
      <c r="C37" s="1101"/>
      <c r="D37" s="1101"/>
      <c r="E37" s="1101"/>
      <c r="F37" s="1101"/>
      <c r="G37" s="1101"/>
      <c r="H37" s="1101"/>
      <c r="I37" s="1101"/>
      <c r="J37" s="1101"/>
      <c r="K37" s="1101"/>
      <c r="L37" s="1101"/>
      <c r="M37" s="1101"/>
      <c r="N37" s="1101"/>
      <c r="O37" s="1101"/>
      <c r="P37" s="1101"/>
      <c r="Q37" s="1101"/>
      <c r="R37" s="1101"/>
      <c r="S37" s="1101"/>
    </row>
    <row r="38" spans="1:23" x14ac:dyDescent="0.25">
      <c r="K38" s="300"/>
      <c r="L38" s="300"/>
    </row>
    <row r="39" spans="1:23" x14ac:dyDescent="0.25">
      <c r="K39" s="300"/>
      <c r="L39" s="300"/>
    </row>
    <row r="40" spans="1:23" x14ac:dyDescent="0.25">
      <c r="K40" s="300"/>
      <c r="L40" s="300"/>
    </row>
    <row r="41" spans="1:23" x14ac:dyDescent="0.25">
      <c r="K41" s="300"/>
      <c r="L41" s="300"/>
    </row>
    <row r="42" spans="1:23" x14ac:dyDescent="0.25">
      <c r="K42" s="300"/>
      <c r="L42" s="300"/>
    </row>
    <row r="43" spans="1:23" x14ac:dyDescent="0.25">
      <c r="K43" s="300"/>
      <c r="L43" s="300"/>
    </row>
    <row r="44" spans="1:23" x14ac:dyDescent="0.25">
      <c r="K44" s="300"/>
      <c r="L44" s="300"/>
    </row>
    <row r="45" spans="1:23" x14ac:dyDescent="0.25">
      <c r="K45" s="300"/>
      <c r="L45" s="300"/>
    </row>
    <row r="46" spans="1:23" x14ac:dyDescent="0.25">
      <c r="K46" s="300"/>
      <c r="L46" s="300"/>
    </row>
    <row r="47" spans="1:23" x14ac:dyDescent="0.25">
      <c r="K47" s="300"/>
      <c r="L47" s="300"/>
    </row>
    <row r="48" spans="1:23" x14ac:dyDescent="0.25">
      <c r="K48" s="300"/>
      <c r="L48" s="300"/>
    </row>
    <row r="49" spans="11:12" x14ac:dyDescent="0.25">
      <c r="K49" s="300"/>
      <c r="L49" s="300"/>
    </row>
    <row r="50" spans="11:12" x14ac:dyDescent="0.25">
      <c r="K50" s="300"/>
      <c r="L50" s="300"/>
    </row>
    <row r="51" spans="11:12" x14ac:dyDescent="0.25">
      <c r="K51" s="300"/>
      <c r="L51" s="300"/>
    </row>
    <row r="52" spans="11:12" x14ac:dyDescent="0.25">
      <c r="K52" s="300"/>
      <c r="L52" s="300"/>
    </row>
    <row r="53" spans="11:12" x14ac:dyDescent="0.25">
      <c r="K53" s="300"/>
      <c r="L53" s="300"/>
    </row>
    <row r="54" spans="11:12" x14ac:dyDescent="0.25">
      <c r="K54" s="300"/>
      <c r="L54" s="300"/>
    </row>
    <row r="55" spans="11:12" x14ac:dyDescent="0.25">
      <c r="K55" s="300"/>
      <c r="L55" s="300"/>
    </row>
    <row r="56" spans="11:12" x14ac:dyDescent="0.25">
      <c r="K56" s="300"/>
      <c r="L56" s="300"/>
    </row>
  </sheetData>
  <mergeCells count="5">
    <mergeCell ref="A35:E35"/>
    <mergeCell ref="A37:S37"/>
    <mergeCell ref="A3:V3"/>
    <mergeCell ref="H1:I1"/>
    <mergeCell ref="E1:G1"/>
  </mergeCells>
  <hyperlinks>
    <hyperlink ref="E1:F1" location="Tabellförteckning!A1" display="Tillbaka till innehållsföreckningen "/>
  </hyperlinks>
  <pageMargins left="0.75" right="0.75" top="1" bottom="1" header="0.5" footer="0.5"/>
  <pageSetup paperSize="9" scale="73"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5"/>
  <sheetViews>
    <sheetView zoomScaleNormal="100" workbookViewId="0">
      <pane ySplit="4" topLeftCell="A5" activePane="bottomLeft" state="frozen"/>
      <selection activeCell="Q15" sqref="Q15"/>
      <selection pane="bottomLeft" activeCell="Q15" sqref="Q15"/>
    </sheetView>
  </sheetViews>
  <sheetFormatPr defaultColWidth="8.88671875" defaultRowHeight="13.2" x14ac:dyDescent="0.25"/>
  <cols>
    <col min="1" max="1" width="6.6640625" style="311" customWidth="1"/>
    <col min="2" max="6" width="10.6640625" style="62" customWidth="1"/>
    <col min="7" max="16384" width="8.88671875" style="62"/>
  </cols>
  <sheetData>
    <row r="1" spans="1:6" s="377" customFormat="1" ht="30" customHeight="1" x14ac:dyDescent="0.3">
      <c r="A1" s="978"/>
      <c r="B1" s="979"/>
      <c r="D1" s="974" t="s">
        <v>398</v>
      </c>
      <c r="E1" s="975"/>
      <c r="F1" s="975"/>
    </row>
    <row r="2" spans="1:6" s="377" customFormat="1" ht="6" customHeight="1" x14ac:dyDescent="0.25">
      <c r="A2" s="978"/>
      <c r="B2" s="979"/>
    </row>
    <row r="3" spans="1:6" ht="42.75" customHeight="1" x14ac:dyDescent="0.25">
      <c r="A3" s="1102" t="s">
        <v>570</v>
      </c>
      <c r="B3" s="1103"/>
      <c r="C3" s="1103"/>
      <c r="D3" s="1103"/>
      <c r="E3" s="1103"/>
      <c r="F3" s="1103"/>
    </row>
    <row r="4" spans="1:6" ht="42.75" customHeight="1" x14ac:dyDescent="0.25">
      <c r="A4" s="314" t="s">
        <v>100</v>
      </c>
      <c r="B4" s="321" t="s">
        <v>417</v>
      </c>
      <c r="C4" s="321" t="s">
        <v>107</v>
      </c>
      <c r="D4" s="315" t="s">
        <v>2</v>
      </c>
      <c r="E4" s="315" t="s">
        <v>3</v>
      </c>
      <c r="F4" s="315" t="s">
        <v>105</v>
      </c>
    </row>
    <row r="5" spans="1:6" ht="6" customHeight="1" x14ac:dyDescent="0.25">
      <c r="B5" s="312"/>
      <c r="C5" s="312"/>
      <c r="D5" s="304"/>
      <c r="E5" s="304"/>
      <c r="F5" s="304"/>
    </row>
    <row r="6" spans="1:6" x14ac:dyDescent="0.25">
      <c r="A6" s="311">
        <v>1956</v>
      </c>
      <c r="B6" s="53">
        <v>380</v>
      </c>
      <c r="C6" s="33" t="s">
        <v>46</v>
      </c>
      <c r="D6" s="53">
        <v>246</v>
      </c>
      <c r="E6" s="53">
        <v>134</v>
      </c>
      <c r="F6" s="33" t="s">
        <v>46</v>
      </c>
    </row>
    <row r="7" spans="1:6" x14ac:dyDescent="0.25">
      <c r="A7" s="311">
        <v>1957</v>
      </c>
      <c r="B7" s="53">
        <v>391</v>
      </c>
      <c r="C7" s="33" t="s">
        <v>46</v>
      </c>
      <c r="D7" s="53">
        <v>232</v>
      </c>
      <c r="E7" s="53">
        <v>159</v>
      </c>
      <c r="F7" s="33" t="s">
        <v>46</v>
      </c>
    </row>
    <row r="8" spans="1:6" x14ac:dyDescent="0.25">
      <c r="A8" s="311">
        <v>1958</v>
      </c>
      <c r="B8" s="53">
        <v>386</v>
      </c>
      <c r="C8" s="33" t="s">
        <v>46</v>
      </c>
      <c r="D8" s="53">
        <v>233</v>
      </c>
      <c r="E8" s="53">
        <v>153</v>
      </c>
      <c r="F8" s="33" t="s">
        <v>46</v>
      </c>
    </row>
    <row r="9" spans="1:6" x14ac:dyDescent="0.25">
      <c r="A9" s="311">
        <v>1959</v>
      </c>
      <c r="B9" s="53">
        <v>358</v>
      </c>
      <c r="C9" s="33" t="s">
        <v>46</v>
      </c>
      <c r="D9" s="53">
        <v>202</v>
      </c>
      <c r="E9" s="53">
        <v>156</v>
      </c>
      <c r="F9" s="33" t="s">
        <v>46</v>
      </c>
    </row>
    <row r="10" spans="1:6" x14ac:dyDescent="0.25">
      <c r="A10" s="311">
        <v>1960</v>
      </c>
      <c r="B10" s="53">
        <v>378</v>
      </c>
      <c r="C10" s="33" t="s">
        <v>46</v>
      </c>
      <c r="D10" s="53">
        <v>218</v>
      </c>
      <c r="E10" s="53">
        <v>160</v>
      </c>
      <c r="F10" s="33" t="s">
        <v>46</v>
      </c>
    </row>
    <row r="11" spans="1:6" x14ac:dyDescent="0.25">
      <c r="A11" s="311">
        <v>1961</v>
      </c>
      <c r="B11" s="53">
        <v>449</v>
      </c>
      <c r="C11" s="33" t="s">
        <v>46</v>
      </c>
      <c r="D11" s="53">
        <v>281</v>
      </c>
      <c r="E11" s="53">
        <v>168</v>
      </c>
      <c r="F11" s="33" t="s">
        <v>46</v>
      </c>
    </row>
    <row r="12" spans="1:6" x14ac:dyDescent="0.25">
      <c r="A12" s="311">
        <v>1962</v>
      </c>
      <c r="B12" s="53">
        <v>456</v>
      </c>
      <c r="C12" s="33" t="s">
        <v>46</v>
      </c>
      <c r="D12" s="53">
        <v>291</v>
      </c>
      <c r="E12" s="53">
        <v>165</v>
      </c>
      <c r="F12" s="33" t="s">
        <v>46</v>
      </c>
    </row>
    <row r="13" spans="1:6" x14ac:dyDescent="0.25">
      <c r="A13" s="311">
        <v>1963</v>
      </c>
      <c r="B13" s="53">
        <v>430</v>
      </c>
      <c r="C13" s="33" t="s">
        <v>46</v>
      </c>
      <c r="D13" s="53">
        <v>265</v>
      </c>
      <c r="E13" s="53">
        <v>165</v>
      </c>
      <c r="F13" s="33" t="s">
        <v>46</v>
      </c>
    </row>
    <row r="14" spans="1:6" x14ac:dyDescent="0.25">
      <c r="A14" s="311">
        <v>1964</v>
      </c>
      <c r="B14" s="53">
        <v>436</v>
      </c>
      <c r="C14" s="33" t="s">
        <v>46</v>
      </c>
      <c r="D14" s="53">
        <v>282</v>
      </c>
      <c r="E14" s="53">
        <v>154</v>
      </c>
      <c r="F14" s="33" t="s">
        <v>46</v>
      </c>
    </row>
    <row r="15" spans="1:6" x14ac:dyDescent="0.25">
      <c r="A15" s="311">
        <v>1965</v>
      </c>
      <c r="B15" s="53">
        <v>487</v>
      </c>
      <c r="C15" s="53">
        <v>432</v>
      </c>
      <c r="D15" s="53">
        <v>556</v>
      </c>
      <c r="E15" s="53">
        <v>363</v>
      </c>
      <c r="F15" s="53">
        <f>B15+C15</f>
        <v>919</v>
      </c>
    </row>
    <row r="16" spans="1:6" x14ac:dyDescent="0.25">
      <c r="A16" s="311">
        <v>1966</v>
      </c>
      <c r="B16" s="53">
        <v>534</v>
      </c>
      <c r="C16" s="53">
        <v>492</v>
      </c>
      <c r="D16" s="53">
        <v>651</v>
      </c>
      <c r="E16" s="53">
        <v>375</v>
      </c>
      <c r="F16" s="53">
        <f t="shared" ref="F16:F46" si="0">B16+C16</f>
        <v>1026</v>
      </c>
    </row>
    <row r="17" spans="1:6" x14ac:dyDescent="0.25">
      <c r="A17" s="311">
        <v>1967</v>
      </c>
      <c r="B17" s="53">
        <v>582</v>
      </c>
      <c r="C17" s="53">
        <v>462</v>
      </c>
      <c r="D17" s="53">
        <v>649</v>
      </c>
      <c r="E17" s="53">
        <v>395</v>
      </c>
      <c r="F17" s="53">
        <f t="shared" si="0"/>
        <v>1044</v>
      </c>
    </row>
    <row r="18" spans="1:6" x14ac:dyDescent="0.25">
      <c r="A18" s="311">
        <v>1968</v>
      </c>
      <c r="B18" s="53">
        <v>576</v>
      </c>
      <c r="C18" s="53">
        <v>582</v>
      </c>
      <c r="D18" s="53">
        <v>753</v>
      </c>
      <c r="E18" s="53">
        <v>405</v>
      </c>
      <c r="F18" s="53">
        <f t="shared" si="0"/>
        <v>1158</v>
      </c>
    </row>
    <row r="19" spans="1:6" x14ac:dyDescent="0.25">
      <c r="A19" s="311">
        <v>1969</v>
      </c>
      <c r="B19" s="53">
        <v>637</v>
      </c>
      <c r="C19" s="53">
        <v>592</v>
      </c>
      <c r="D19" s="53">
        <v>781</v>
      </c>
      <c r="E19" s="53">
        <v>448</v>
      </c>
      <c r="F19" s="53">
        <f t="shared" si="0"/>
        <v>1229</v>
      </c>
    </row>
    <row r="20" spans="1:6" x14ac:dyDescent="0.25">
      <c r="A20" s="311">
        <v>1970</v>
      </c>
      <c r="B20" s="53">
        <v>653</v>
      </c>
      <c r="C20" s="53">
        <v>597</v>
      </c>
      <c r="D20" s="53">
        <v>793</v>
      </c>
      <c r="E20" s="53">
        <v>457</v>
      </c>
      <c r="F20" s="53">
        <f t="shared" si="0"/>
        <v>1250</v>
      </c>
    </row>
    <row r="21" spans="1:6" x14ac:dyDescent="0.25">
      <c r="A21" s="311">
        <v>1971</v>
      </c>
      <c r="B21" s="53">
        <v>751</v>
      </c>
      <c r="C21" s="53">
        <v>575</v>
      </c>
      <c r="D21" s="53">
        <v>870</v>
      </c>
      <c r="E21" s="53">
        <v>456</v>
      </c>
      <c r="F21" s="53">
        <f t="shared" si="0"/>
        <v>1326</v>
      </c>
    </row>
    <row r="22" spans="1:6" x14ac:dyDescent="0.25">
      <c r="A22" s="311">
        <v>1972</v>
      </c>
      <c r="B22" s="53">
        <v>825</v>
      </c>
      <c r="C22" s="53">
        <v>556</v>
      </c>
      <c r="D22" s="53">
        <v>949</v>
      </c>
      <c r="E22" s="53">
        <v>432</v>
      </c>
      <c r="F22" s="53">
        <f t="shared" si="0"/>
        <v>1381</v>
      </c>
    </row>
    <row r="23" spans="1:6" x14ac:dyDescent="0.25">
      <c r="A23" s="311">
        <v>1973</v>
      </c>
      <c r="B23" s="53">
        <v>843</v>
      </c>
      <c r="C23" s="53">
        <v>613</v>
      </c>
      <c r="D23" s="53">
        <v>975</v>
      </c>
      <c r="E23" s="53">
        <v>481</v>
      </c>
      <c r="F23" s="53">
        <f t="shared" si="0"/>
        <v>1456</v>
      </c>
    </row>
    <row r="24" spans="1:6" x14ac:dyDescent="0.25">
      <c r="A24" s="311">
        <v>1974</v>
      </c>
      <c r="B24" s="53">
        <v>859</v>
      </c>
      <c r="C24" s="53">
        <v>611</v>
      </c>
      <c r="D24" s="53">
        <v>1022</v>
      </c>
      <c r="E24" s="53">
        <v>448</v>
      </c>
      <c r="F24" s="53">
        <f t="shared" si="0"/>
        <v>1470</v>
      </c>
    </row>
    <row r="25" spans="1:6" x14ac:dyDescent="0.25">
      <c r="A25" s="311">
        <v>1975</v>
      </c>
      <c r="B25" s="53">
        <v>998</v>
      </c>
      <c r="C25" s="53">
        <v>579</v>
      </c>
      <c r="D25" s="53">
        <v>1095</v>
      </c>
      <c r="E25" s="53">
        <v>482</v>
      </c>
      <c r="F25" s="53">
        <f t="shared" si="0"/>
        <v>1577</v>
      </c>
    </row>
    <row r="26" spans="1:6" x14ac:dyDescent="0.25">
      <c r="A26" s="311">
        <v>1976</v>
      </c>
      <c r="B26" s="53">
        <v>1062</v>
      </c>
      <c r="C26" s="53">
        <v>566</v>
      </c>
      <c r="D26" s="53">
        <v>1093</v>
      </c>
      <c r="E26" s="53">
        <v>535</v>
      </c>
      <c r="F26" s="53">
        <f t="shared" si="0"/>
        <v>1628</v>
      </c>
    </row>
    <row r="27" spans="1:6" x14ac:dyDescent="0.25">
      <c r="A27" s="311">
        <v>1977</v>
      </c>
      <c r="B27" s="53">
        <v>1022</v>
      </c>
      <c r="C27" s="53">
        <v>560</v>
      </c>
      <c r="D27" s="53">
        <v>1103</v>
      </c>
      <c r="E27" s="53">
        <v>479</v>
      </c>
      <c r="F27" s="53">
        <f t="shared" si="0"/>
        <v>1582</v>
      </c>
    </row>
    <row r="28" spans="1:6" x14ac:dyDescent="0.25">
      <c r="A28" s="311">
        <v>1978</v>
      </c>
      <c r="B28" s="53">
        <v>1031</v>
      </c>
      <c r="C28" s="53">
        <v>572</v>
      </c>
      <c r="D28" s="53">
        <v>1122</v>
      </c>
      <c r="E28" s="53">
        <v>481</v>
      </c>
      <c r="F28" s="53">
        <f t="shared" si="0"/>
        <v>1603</v>
      </c>
    </row>
    <row r="29" spans="1:6" x14ac:dyDescent="0.25">
      <c r="A29" s="311">
        <v>1979</v>
      </c>
      <c r="B29" s="53">
        <v>1013</v>
      </c>
      <c r="C29" s="53">
        <v>569</v>
      </c>
      <c r="D29" s="53">
        <v>1102</v>
      </c>
      <c r="E29" s="53">
        <v>480</v>
      </c>
      <c r="F29" s="53">
        <f t="shared" si="0"/>
        <v>1582</v>
      </c>
    </row>
    <row r="30" spans="1:6" x14ac:dyDescent="0.25">
      <c r="A30" s="311">
        <v>1980</v>
      </c>
      <c r="B30" s="53">
        <v>1013</v>
      </c>
      <c r="C30" s="53">
        <v>557</v>
      </c>
      <c r="D30" s="53">
        <v>1053</v>
      </c>
      <c r="E30" s="53">
        <v>517</v>
      </c>
      <c r="F30" s="53">
        <f t="shared" si="0"/>
        <v>1570</v>
      </c>
    </row>
    <row r="31" spans="1:6" x14ac:dyDescent="0.25">
      <c r="A31" s="311">
        <v>1981</v>
      </c>
      <c r="B31" s="53">
        <v>873</v>
      </c>
      <c r="C31" s="53">
        <v>550</v>
      </c>
      <c r="D31" s="53">
        <v>942</v>
      </c>
      <c r="E31" s="53">
        <v>481</v>
      </c>
      <c r="F31" s="53">
        <f t="shared" si="0"/>
        <v>1423</v>
      </c>
    </row>
    <row r="32" spans="1:6" x14ac:dyDescent="0.25">
      <c r="A32" s="311">
        <v>1982</v>
      </c>
      <c r="B32" s="53">
        <v>726</v>
      </c>
      <c r="C32" s="53">
        <v>623</v>
      </c>
      <c r="D32" s="53">
        <v>945</v>
      </c>
      <c r="E32" s="53">
        <v>404</v>
      </c>
      <c r="F32" s="53">
        <f t="shared" si="0"/>
        <v>1349</v>
      </c>
    </row>
    <row r="33" spans="1:6" x14ac:dyDescent="0.25">
      <c r="A33" s="311">
        <v>1983</v>
      </c>
      <c r="B33" s="53">
        <v>687</v>
      </c>
      <c r="C33" s="53">
        <v>594</v>
      </c>
      <c r="D33" s="53">
        <v>860</v>
      </c>
      <c r="E33" s="53">
        <v>421</v>
      </c>
      <c r="F33" s="53">
        <f t="shared" si="0"/>
        <v>1281</v>
      </c>
    </row>
    <row r="34" spans="1:6" x14ac:dyDescent="0.25">
      <c r="A34" s="311">
        <v>1984</v>
      </c>
      <c r="B34" s="53">
        <v>680</v>
      </c>
      <c r="C34" s="53">
        <v>568</v>
      </c>
      <c r="D34" s="53">
        <v>826</v>
      </c>
      <c r="E34" s="53">
        <v>422</v>
      </c>
      <c r="F34" s="53">
        <f t="shared" si="0"/>
        <v>1248</v>
      </c>
    </row>
    <row r="35" spans="1:6" x14ac:dyDescent="0.25">
      <c r="A35" s="311">
        <v>1985</v>
      </c>
      <c r="B35" s="53">
        <v>621</v>
      </c>
      <c r="C35" s="53">
        <v>539</v>
      </c>
      <c r="D35" s="53">
        <v>756</v>
      </c>
      <c r="E35" s="53">
        <v>404</v>
      </c>
      <c r="F35" s="53">
        <f t="shared" si="0"/>
        <v>1160</v>
      </c>
    </row>
    <row r="36" spans="1:6" x14ac:dyDescent="0.25">
      <c r="A36" s="311">
        <v>1986</v>
      </c>
      <c r="B36" s="53">
        <v>665</v>
      </c>
      <c r="C36" s="53">
        <v>568</v>
      </c>
      <c r="D36" s="53">
        <v>843</v>
      </c>
      <c r="E36" s="53">
        <v>390</v>
      </c>
      <c r="F36" s="53">
        <f t="shared" si="0"/>
        <v>1233</v>
      </c>
    </row>
    <row r="37" spans="1:6" x14ac:dyDescent="0.25">
      <c r="A37" s="311">
        <v>1987</v>
      </c>
      <c r="B37" s="53">
        <v>599</v>
      </c>
      <c r="C37" s="53">
        <v>534</v>
      </c>
      <c r="D37" s="53">
        <v>718</v>
      </c>
      <c r="E37" s="53">
        <v>415</v>
      </c>
      <c r="F37" s="53">
        <f t="shared" si="0"/>
        <v>1133</v>
      </c>
    </row>
    <row r="38" spans="1:6" x14ac:dyDescent="0.25">
      <c r="A38" s="311">
        <v>1988</v>
      </c>
      <c r="B38" s="53">
        <v>604</v>
      </c>
      <c r="C38" s="53">
        <v>530</v>
      </c>
      <c r="D38" s="53">
        <v>720</v>
      </c>
      <c r="E38" s="53">
        <v>414</v>
      </c>
      <c r="F38" s="53">
        <f t="shared" si="0"/>
        <v>1134</v>
      </c>
    </row>
    <row r="39" spans="1:6" x14ac:dyDescent="0.25">
      <c r="A39" s="311">
        <v>1989</v>
      </c>
      <c r="B39" s="53">
        <v>643</v>
      </c>
      <c r="C39" s="53">
        <v>520</v>
      </c>
      <c r="D39" s="53">
        <v>769</v>
      </c>
      <c r="E39" s="53">
        <v>394</v>
      </c>
      <c r="F39" s="53">
        <f t="shared" si="0"/>
        <v>1163</v>
      </c>
    </row>
    <row r="40" spans="1:6" x14ac:dyDescent="0.25">
      <c r="A40" s="311">
        <v>1990</v>
      </c>
      <c r="B40" s="53">
        <v>649</v>
      </c>
      <c r="C40" s="53">
        <v>513</v>
      </c>
      <c r="D40" s="53">
        <v>775</v>
      </c>
      <c r="E40" s="53">
        <v>387</v>
      </c>
      <c r="F40" s="53">
        <f t="shared" si="0"/>
        <v>1162</v>
      </c>
    </row>
    <row r="41" spans="1:6" x14ac:dyDescent="0.25">
      <c r="A41" s="311">
        <v>1991</v>
      </c>
      <c r="B41" s="53">
        <v>593</v>
      </c>
      <c r="C41" s="53">
        <v>545</v>
      </c>
      <c r="D41" s="53">
        <v>759</v>
      </c>
      <c r="E41" s="53">
        <v>379</v>
      </c>
      <c r="F41" s="53">
        <f t="shared" si="0"/>
        <v>1138</v>
      </c>
    </row>
    <row r="42" spans="1:6" x14ac:dyDescent="0.25">
      <c r="A42" s="311">
        <v>1992</v>
      </c>
      <c r="B42" s="53">
        <v>632</v>
      </c>
      <c r="C42" s="53">
        <v>487</v>
      </c>
      <c r="D42" s="53">
        <v>734</v>
      </c>
      <c r="E42" s="53">
        <v>385</v>
      </c>
      <c r="F42" s="53">
        <f t="shared" si="0"/>
        <v>1119</v>
      </c>
    </row>
    <row r="43" spans="1:6" x14ac:dyDescent="0.25">
      <c r="A43" s="311">
        <v>1993</v>
      </c>
      <c r="B43" s="53">
        <v>569</v>
      </c>
      <c r="C43" s="53">
        <v>586</v>
      </c>
      <c r="D43" s="53">
        <v>771</v>
      </c>
      <c r="E43" s="53">
        <v>384</v>
      </c>
      <c r="F43" s="53">
        <f t="shared" si="0"/>
        <v>1155</v>
      </c>
    </row>
    <row r="44" spans="1:6" x14ac:dyDescent="0.25">
      <c r="A44" s="311">
        <v>1994</v>
      </c>
      <c r="B44" s="53">
        <v>550</v>
      </c>
      <c r="C44" s="53">
        <v>587</v>
      </c>
      <c r="D44" s="53">
        <v>751</v>
      </c>
      <c r="E44" s="53">
        <v>386</v>
      </c>
      <c r="F44" s="53">
        <f t="shared" si="0"/>
        <v>1137</v>
      </c>
    </row>
    <row r="45" spans="1:6" x14ac:dyDescent="0.25">
      <c r="A45" s="311">
        <v>1995</v>
      </c>
      <c r="B45" s="53">
        <v>589</v>
      </c>
      <c r="C45" s="53">
        <v>576</v>
      </c>
      <c r="D45" s="53">
        <v>727</v>
      </c>
      <c r="E45" s="53">
        <v>438</v>
      </c>
      <c r="F45" s="53">
        <f t="shared" si="0"/>
        <v>1165</v>
      </c>
    </row>
    <row r="46" spans="1:6" x14ac:dyDescent="0.25">
      <c r="A46" s="311">
        <v>1996</v>
      </c>
      <c r="B46" s="53">
        <v>501</v>
      </c>
      <c r="C46" s="53">
        <v>588</v>
      </c>
      <c r="D46" s="53">
        <v>731</v>
      </c>
      <c r="E46" s="53">
        <v>358</v>
      </c>
      <c r="F46" s="53">
        <f t="shared" si="0"/>
        <v>1089</v>
      </c>
    </row>
    <row r="47" spans="1:6" x14ac:dyDescent="0.25">
      <c r="A47" s="311">
        <v>1997</v>
      </c>
      <c r="B47" s="304">
        <v>450</v>
      </c>
      <c r="C47" s="304">
        <v>461</v>
      </c>
      <c r="D47" s="304">
        <v>622</v>
      </c>
      <c r="E47" s="304">
        <v>289</v>
      </c>
      <c r="F47" s="304">
        <v>911</v>
      </c>
    </row>
    <row r="48" spans="1:6" x14ac:dyDescent="0.25">
      <c r="A48" s="311">
        <v>1998</v>
      </c>
      <c r="B48" s="304">
        <v>548</v>
      </c>
      <c r="C48" s="304">
        <v>467</v>
      </c>
      <c r="D48" s="304">
        <v>674</v>
      </c>
      <c r="E48" s="304">
        <v>341</v>
      </c>
      <c r="F48" s="53">
        <v>1015</v>
      </c>
    </row>
    <row r="49" spans="1:8" s="22" customFormat="1" x14ac:dyDescent="0.25">
      <c r="A49" s="311">
        <v>1999</v>
      </c>
      <c r="B49" s="304">
        <v>539</v>
      </c>
      <c r="C49" s="304">
        <v>403</v>
      </c>
      <c r="D49" s="304">
        <v>632</v>
      </c>
      <c r="E49" s="304">
        <v>310</v>
      </c>
      <c r="F49" s="53">
        <v>942</v>
      </c>
    </row>
    <row r="50" spans="1:8" ht="12.75" customHeight="1" x14ac:dyDescent="0.25">
      <c r="A50" s="311">
        <v>2000</v>
      </c>
      <c r="B50" s="304">
        <v>518</v>
      </c>
      <c r="C50" s="304">
        <v>406</v>
      </c>
      <c r="D50" s="304">
        <v>594</v>
      </c>
      <c r="E50" s="304">
        <v>330</v>
      </c>
      <c r="F50" s="53">
        <v>924</v>
      </c>
    </row>
    <row r="51" spans="1:8" s="22" customFormat="1" ht="12.75" customHeight="1" x14ac:dyDescent="0.25">
      <c r="A51" s="311">
        <v>2001</v>
      </c>
      <c r="B51" s="304">
        <v>580</v>
      </c>
      <c r="C51" s="304">
        <v>413</v>
      </c>
      <c r="D51" s="304">
        <v>651</v>
      </c>
      <c r="E51" s="304">
        <v>342</v>
      </c>
      <c r="F51" s="53">
        <v>993</v>
      </c>
    </row>
    <row r="52" spans="1:8" s="22" customFormat="1" ht="12.75" customHeight="1" x14ac:dyDescent="0.25">
      <c r="A52" s="311">
        <v>2002</v>
      </c>
      <c r="B52" s="304">
        <v>590</v>
      </c>
      <c r="C52" s="304">
        <v>477</v>
      </c>
      <c r="D52" s="304">
        <v>685</v>
      </c>
      <c r="E52" s="304">
        <v>382</v>
      </c>
      <c r="F52" s="53">
        <v>1067</v>
      </c>
    </row>
    <row r="53" spans="1:8" s="22" customFormat="1" ht="12.75" customHeight="1" x14ac:dyDescent="0.25">
      <c r="A53" s="311">
        <v>2003</v>
      </c>
      <c r="B53" s="304">
        <v>628</v>
      </c>
      <c r="C53" s="304">
        <v>494</v>
      </c>
      <c r="D53" s="304">
        <v>731</v>
      </c>
      <c r="E53" s="304">
        <v>391</v>
      </c>
      <c r="F53" s="53">
        <v>1122</v>
      </c>
    </row>
    <row r="54" spans="1:8" s="22" customFormat="1" ht="12.75" customHeight="1" x14ac:dyDescent="0.25">
      <c r="A54" s="311">
        <v>2004</v>
      </c>
      <c r="B54" s="304">
        <v>609</v>
      </c>
      <c r="C54" s="304">
        <v>485</v>
      </c>
      <c r="D54" s="304">
        <v>702</v>
      </c>
      <c r="E54" s="304">
        <v>392</v>
      </c>
      <c r="F54" s="53">
        <v>1094</v>
      </c>
    </row>
    <row r="55" spans="1:8" s="22" customFormat="1" ht="12.75" customHeight="1" x14ac:dyDescent="0.25">
      <c r="A55" s="311">
        <v>2005</v>
      </c>
      <c r="B55" s="304">
        <v>639</v>
      </c>
      <c r="C55" s="304">
        <v>540</v>
      </c>
      <c r="D55" s="304">
        <v>799</v>
      </c>
      <c r="E55" s="304">
        <v>380</v>
      </c>
      <c r="F55" s="53">
        <v>1179</v>
      </c>
    </row>
    <row r="56" spans="1:8" s="22" customFormat="1" ht="12.75" customHeight="1" x14ac:dyDescent="0.25">
      <c r="A56" s="311">
        <v>2006</v>
      </c>
      <c r="B56" s="304">
        <v>642</v>
      </c>
      <c r="C56" s="304">
        <v>510</v>
      </c>
      <c r="D56" s="304">
        <v>750</v>
      </c>
      <c r="E56" s="304">
        <v>402</v>
      </c>
      <c r="F56" s="53">
        <v>1152</v>
      </c>
    </row>
    <row r="57" spans="1:8" x14ac:dyDescent="0.25">
      <c r="A57" s="311">
        <v>2007</v>
      </c>
      <c r="B57" s="304">
        <v>624</v>
      </c>
      <c r="C57" s="304">
        <v>561</v>
      </c>
      <c r="D57" s="304">
        <v>792</v>
      </c>
      <c r="E57" s="304">
        <v>393</v>
      </c>
      <c r="F57" s="53">
        <v>1185</v>
      </c>
    </row>
    <row r="58" spans="1:8" s="200" customFormat="1" x14ac:dyDescent="0.25">
      <c r="A58" s="311">
        <v>2008</v>
      </c>
      <c r="B58" s="304">
        <v>644</v>
      </c>
      <c r="C58" s="304">
        <v>492</v>
      </c>
      <c r="D58" s="304">
        <v>780</v>
      </c>
      <c r="E58" s="304">
        <v>356</v>
      </c>
      <c r="F58" s="304">
        <v>1136</v>
      </c>
    </row>
    <row r="59" spans="1:8" s="200" customFormat="1" x14ac:dyDescent="0.25">
      <c r="A59" s="311">
        <v>2009</v>
      </c>
      <c r="B59" s="304">
        <v>612</v>
      </c>
      <c r="C59" s="304">
        <v>592</v>
      </c>
      <c r="D59" s="304">
        <v>811</v>
      </c>
      <c r="E59" s="304">
        <v>393</v>
      </c>
      <c r="F59" s="304">
        <v>1204</v>
      </c>
    </row>
    <row r="60" spans="1:8" s="200" customFormat="1" x14ac:dyDescent="0.25">
      <c r="A60" s="311">
        <v>2010</v>
      </c>
      <c r="B60" s="304">
        <v>601</v>
      </c>
      <c r="C60" s="304">
        <v>498</v>
      </c>
      <c r="D60" s="304">
        <v>762</v>
      </c>
      <c r="E60" s="304">
        <v>337</v>
      </c>
      <c r="F60" s="304">
        <v>1099</v>
      </c>
    </row>
    <row r="61" spans="1:8" s="200" customFormat="1" x14ac:dyDescent="0.25">
      <c r="A61" s="311">
        <v>2011</v>
      </c>
      <c r="B61" s="654">
        <v>596</v>
      </c>
      <c r="C61" s="654">
        <v>546</v>
      </c>
      <c r="D61" s="654">
        <v>768</v>
      </c>
      <c r="E61" s="654">
        <v>374</v>
      </c>
      <c r="F61" s="654">
        <v>1142</v>
      </c>
      <c r="H61" s="650"/>
    </row>
    <row r="62" spans="1:8" s="200" customFormat="1" x14ac:dyDescent="0.25">
      <c r="A62" s="311">
        <v>2012</v>
      </c>
      <c r="B62" s="654">
        <v>670</v>
      </c>
      <c r="C62" s="654">
        <v>567</v>
      </c>
      <c r="D62" s="654">
        <v>831</v>
      </c>
      <c r="E62" s="654">
        <v>406</v>
      </c>
      <c r="F62" s="654">
        <v>1237</v>
      </c>
      <c r="H62" s="650"/>
    </row>
    <row r="63" spans="1:8" s="200" customFormat="1" ht="17.399999999999999" customHeight="1" x14ac:dyDescent="0.25">
      <c r="A63" s="316">
        <v>2013</v>
      </c>
      <c r="B63" s="654">
        <v>607</v>
      </c>
      <c r="C63" s="654">
        <v>556</v>
      </c>
      <c r="D63" s="654">
        <v>767</v>
      </c>
      <c r="E63" s="654">
        <v>396</v>
      </c>
      <c r="F63" s="654">
        <v>1163</v>
      </c>
      <c r="H63" s="650"/>
    </row>
    <row r="64" spans="1:8" s="200" customFormat="1" ht="17.399999999999999" customHeight="1" x14ac:dyDescent="0.25">
      <c r="A64" s="316">
        <v>2014</v>
      </c>
      <c r="B64" s="654">
        <v>699</v>
      </c>
      <c r="C64" s="654">
        <v>570</v>
      </c>
      <c r="D64" s="654">
        <v>861</v>
      </c>
      <c r="E64" s="654">
        <v>408</v>
      </c>
      <c r="F64" s="654">
        <v>1269</v>
      </c>
      <c r="H64" s="650"/>
    </row>
    <row r="65" spans="1:8" s="200" customFormat="1" ht="17.399999999999999" customHeight="1" x14ac:dyDescent="0.25">
      <c r="A65" s="313">
        <v>2015</v>
      </c>
      <c r="B65" s="657">
        <v>644</v>
      </c>
      <c r="C65" s="657">
        <v>600</v>
      </c>
      <c r="D65" s="657">
        <v>816</v>
      </c>
      <c r="E65" s="657">
        <v>428</v>
      </c>
      <c r="F65" s="657">
        <v>1244</v>
      </c>
      <c r="H65" s="650"/>
    </row>
    <row r="66" spans="1:8" s="200" customFormat="1" ht="12.6" customHeight="1" x14ac:dyDescent="0.25">
      <c r="A66" s="311"/>
      <c r="B66" s="304"/>
      <c r="C66" s="304"/>
      <c r="D66" s="304"/>
      <c r="E66" s="304"/>
      <c r="F66" s="53"/>
      <c r="H66" s="650"/>
    </row>
    <row r="67" spans="1:8" ht="15" customHeight="1" x14ac:dyDescent="0.25">
      <c r="A67" s="1104" t="s">
        <v>165</v>
      </c>
      <c r="B67" s="1104"/>
      <c r="C67" s="1104"/>
      <c r="D67" s="1104"/>
      <c r="E67" s="1104"/>
      <c r="F67" s="1104"/>
      <c r="H67" s="650"/>
    </row>
    <row r="68" spans="1:8" s="411" customFormat="1" ht="6" customHeight="1" x14ac:dyDescent="0.25">
      <c r="A68" s="410"/>
      <c r="B68" s="410"/>
      <c r="C68" s="410"/>
      <c r="D68" s="410"/>
      <c r="E68" s="410"/>
      <c r="F68" s="410"/>
    </row>
    <row r="69" spans="1:8" ht="43.5" customHeight="1" x14ac:dyDescent="0.25">
      <c r="A69" s="1105" t="s">
        <v>160</v>
      </c>
      <c r="B69" s="1106"/>
      <c r="C69" s="1106"/>
      <c r="D69" s="1106"/>
      <c r="E69" s="1106"/>
      <c r="F69" s="1106"/>
    </row>
    <row r="71" spans="1:8" x14ac:dyDescent="0.25">
      <c r="A71" s="650"/>
      <c r="B71" s="650"/>
      <c r="C71" s="650"/>
      <c r="D71" s="650"/>
      <c r="E71" s="650"/>
      <c r="F71" s="650"/>
    </row>
    <row r="72" spans="1:8" x14ac:dyDescent="0.25">
      <c r="A72" s="650"/>
      <c r="B72" s="650"/>
      <c r="C72" s="650"/>
      <c r="D72" s="650"/>
      <c r="E72" s="650"/>
      <c r="F72" s="650"/>
    </row>
    <row r="73" spans="1:8" x14ac:dyDescent="0.25">
      <c r="A73" s="650"/>
      <c r="B73" s="650"/>
      <c r="C73" s="650"/>
      <c r="D73" s="650"/>
      <c r="E73" s="650"/>
      <c r="F73" s="650"/>
    </row>
    <row r="74" spans="1:8" x14ac:dyDescent="0.25">
      <c r="A74" s="650"/>
      <c r="B74" s="650"/>
      <c r="C74" s="650"/>
      <c r="D74" s="650"/>
      <c r="E74" s="650"/>
      <c r="F74" s="650"/>
    </row>
    <row r="75" spans="1:8" x14ac:dyDescent="0.25">
      <c r="A75" s="650"/>
      <c r="B75" s="650"/>
      <c r="C75" s="650"/>
      <c r="D75" s="650"/>
      <c r="E75" s="650"/>
      <c r="F75" s="650"/>
    </row>
  </sheetData>
  <mergeCells count="6">
    <mergeCell ref="A3:F3"/>
    <mergeCell ref="A67:F67"/>
    <mergeCell ref="A69:F69"/>
    <mergeCell ref="A1:B1"/>
    <mergeCell ref="A2:B2"/>
    <mergeCell ref="D1:F1"/>
  </mergeCells>
  <hyperlinks>
    <hyperlink ref="D1:F1" location="Tabellförteckning!A1" display="Tillbaka till innehållsföreckningen "/>
  </hyperlinks>
  <pageMargins left="0.75" right="0.75" top="1" bottom="1" header="0.5" footer="0.5"/>
  <pageSetup paperSize="9" scale="76"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11"/>
  <sheetViews>
    <sheetView zoomScaleNormal="100" workbookViewId="0">
      <pane ySplit="4" topLeftCell="A59" activePane="bottomLeft" state="frozen"/>
      <selection activeCell="Q15" sqref="Q15"/>
      <selection pane="bottomLeft" activeCell="Q15" sqref="Q15"/>
    </sheetView>
  </sheetViews>
  <sheetFormatPr defaultColWidth="8.88671875" defaultRowHeight="13.2" x14ac:dyDescent="0.25"/>
  <cols>
    <col min="1" max="1" width="6.6640625" style="209" customWidth="1"/>
    <col min="2" max="6" width="10.6640625" style="208" customWidth="1"/>
    <col min="7" max="16384" width="8.88671875" style="208"/>
  </cols>
  <sheetData>
    <row r="1" spans="1:6" s="307" customFormat="1" ht="30" customHeight="1" x14ac:dyDescent="0.3">
      <c r="A1" s="984"/>
      <c r="B1" s="979"/>
      <c r="C1" s="974" t="s">
        <v>398</v>
      </c>
      <c r="D1" s="975"/>
      <c r="E1" s="975"/>
    </row>
    <row r="2" spans="1:6" s="307" customFormat="1" ht="6" customHeight="1" x14ac:dyDescent="0.25">
      <c r="A2" s="984"/>
      <c r="B2" s="979"/>
    </row>
    <row r="3" spans="1:6" s="145" customFormat="1" ht="30" customHeight="1" x14ac:dyDescent="0.25">
      <c r="A3" s="1058" t="s">
        <v>571</v>
      </c>
      <c r="B3" s="1059"/>
      <c r="C3" s="1059"/>
      <c r="D3" s="1059"/>
      <c r="E3" s="1059"/>
      <c r="F3" s="1059"/>
    </row>
    <row r="4" spans="1:6" ht="42.75" customHeight="1" x14ac:dyDescent="0.25">
      <c r="A4" s="341" t="s">
        <v>100</v>
      </c>
      <c r="B4" s="343" t="s">
        <v>417</v>
      </c>
      <c r="C4" s="343" t="s">
        <v>107</v>
      </c>
      <c r="D4" s="339" t="s">
        <v>2</v>
      </c>
      <c r="E4" s="339" t="s">
        <v>3</v>
      </c>
      <c r="F4" s="339" t="s">
        <v>105</v>
      </c>
    </row>
    <row r="5" spans="1:6" s="307" customFormat="1" ht="6" customHeight="1" x14ac:dyDescent="0.25">
      <c r="A5" s="93"/>
      <c r="B5" s="303"/>
      <c r="C5" s="303"/>
      <c r="D5" s="220"/>
      <c r="E5" s="220"/>
      <c r="F5" s="220"/>
    </row>
    <row r="6" spans="1:6" x14ac:dyDescent="0.25">
      <c r="A6" s="362">
        <v>1956</v>
      </c>
      <c r="B6" s="364">
        <v>73</v>
      </c>
      <c r="C6" s="10" t="s">
        <v>46</v>
      </c>
      <c r="D6" s="364">
        <v>72</v>
      </c>
      <c r="E6" s="364">
        <v>1</v>
      </c>
      <c r="F6" s="10" t="s">
        <v>46</v>
      </c>
    </row>
    <row r="7" spans="1:6" x14ac:dyDescent="0.25">
      <c r="A7" s="362">
        <v>1957</v>
      </c>
      <c r="B7" s="364">
        <v>84</v>
      </c>
      <c r="C7" s="10" t="s">
        <v>46</v>
      </c>
      <c r="D7" s="364">
        <v>82</v>
      </c>
      <c r="E7" s="364">
        <v>2</v>
      </c>
      <c r="F7" s="10" t="s">
        <v>46</v>
      </c>
    </row>
    <row r="8" spans="1:6" x14ac:dyDescent="0.25">
      <c r="A8" s="362">
        <v>1958</v>
      </c>
      <c r="B8" s="364">
        <v>60</v>
      </c>
      <c r="C8" s="10" t="s">
        <v>46</v>
      </c>
      <c r="D8" s="364">
        <v>55</v>
      </c>
      <c r="E8" s="364">
        <v>5</v>
      </c>
      <c r="F8" s="10" t="s">
        <v>46</v>
      </c>
    </row>
    <row r="9" spans="1:6" x14ac:dyDescent="0.25">
      <c r="A9" s="362">
        <v>1959</v>
      </c>
      <c r="B9" s="364">
        <v>48</v>
      </c>
      <c r="C9" s="10" t="s">
        <v>46</v>
      </c>
      <c r="D9" s="364">
        <v>46</v>
      </c>
      <c r="E9" s="364">
        <v>2</v>
      </c>
      <c r="F9" s="10" t="s">
        <v>46</v>
      </c>
    </row>
    <row r="10" spans="1:6" x14ac:dyDescent="0.25">
      <c r="A10" s="362">
        <v>1960</v>
      </c>
      <c r="B10" s="364">
        <v>44</v>
      </c>
      <c r="C10" s="10" t="s">
        <v>46</v>
      </c>
      <c r="D10" s="364">
        <v>38</v>
      </c>
      <c r="E10" s="364">
        <v>6</v>
      </c>
      <c r="F10" s="10" t="s">
        <v>46</v>
      </c>
    </row>
    <row r="11" spans="1:6" x14ac:dyDescent="0.25">
      <c r="A11" s="362">
        <v>1961</v>
      </c>
      <c r="B11" s="364">
        <v>34</v>
      </c>
      <c r="C11" s="10" t="s">
        <v>46</v>
      </c>
      <c r="D11" s="364">
        <v>28</v>
      </c>
      <c r="E11" s="364">
        <v>6</v>
      </c>
      <c r="F11" s="10" t="s">
        <v>46</v>
      </c>
    </row>
    <row r="12" spans="1:6" x14ac:dyDescent="0.25">
      <c r="A12" s="205">
        <v>1962</v>
      </c>
      <c r="B12" s="211">
        <v>34</v>
      </c>
      <c r="C12" s="10" t="s">
        <v>46</v>
      </c>
      <c r="D12" s="211">
        <v>33</v>
      </c>
      <c r="E12" s="211">
        <v>1</v>
      </c>
      <c r="F12" s="10" t="s">
        <v>46</v>
      </c>
    </row>
    <row r="13" spans="1:6" x14ac:dyDescent="0.25">
      <c r="A13" s="205">
        <v>1963</v>
      </c>
      <c r="B13" s="211">
        <v>52</v>
      </c>
      <c r="C13" s="10" t="s">
        <v>46</v>
      </c>
      <c r="D13" s="211">
        <v>48</v>
      </c>
      <c r="E13" s="211">
        <v>4</v>
      </c>
      <c r="F13" s="10" t="s">
        <v>46</v>
      </c>
    </row>
    <row r="14" spans="1:6" x14ac:dyDescent="0.25">
      <c r="A14" s="205">
        <v>1964</v>
      </c>
      <c r="B14" s="211">
        <v>50</v>
      </c>
      <c r="C14" s="10" t="s">
        <v>46</v>
      </c>
      <c r="D14" s="211">
        <v>43</v>
      </c>
      <c r="E14" s="211">
        <v>7</v>
      </c>
      <c r="F14" s="10" t="s">
        <v>46</v>
      </c>
    </row>
    <row r="15" spans="1:6" x14ac:dyDescent="0.25">
      <c r="A15" s="205">
        <v>1965</v>
      </c>
      <c r="B15" s="211">
        <v>69</v>
      </c>
      <c r="C15" s="211">
        <v>174</v>
      </c>
      <c r="D15" s="211">
        <v>234</v>
      </c>
      <c r="E15" s="211">
        <v>19</v>
      </c>
      <c r="F15" s="211">
        <v>243</v>
      </c>
    </row>
    <row r="16" spans="1:6" x14ac:dyDescent="0.25">
      <c r="A16" s="205">
        <v>1966</v>
      </c>
      <c r="B16" s="211">
        <v>95</v>
      </c>
      <c r="C16" s="211">
        <v>187</v>
      </c>
      <c r="D16" s="211">
        <v>257</v>
      </c>
      <c r="E16" s="211">
        <v>25</v>
      </c>
      <c r="F16" s="211">
        <f t="shared" ref="F16:F46" si="0">B16+C16</f>
        <v>282</v>
      </c>
    </row>
    <row r="17" spans="1:6" x14ac:dyDescent="0.25">
      <c r="A17" s="205">
        <v>1967</v>
      </c>
      <c r="B17" s="211">
        <v>152</v>
      </c>
      <c r="C17" s="211">
        <v>190</v>
      </c>
      <c r="D17" s="211">
        <v>308</v>
      </c>
      <c r="E17" s="211">
        <v>34</v>
      </c>
      <c r="F17" s="211">
        <f t="shared" si="0"/>
        <v>342</v>
      </c>
    </row>
    <row r="18" spans="1:6" x14ac:dyDescent="0.25">
      <c r="A18" s="205">
        <v>1968</v>
      </c>
      <c r="B18" s="211">
        <v>145</v>
      </c>
      <c r="C18" s="211">
        <v>220</v>
      </c>
      <c r="D18" s="211">
        <v>345</v>
      </c>
      <c r="E18" s="211">
        <v>20</v>
      </c>
      <c r="F18" s="211">
        <f t="shared" si="0"/>
        <v>365</v>
      </c>
    </row>
    <row r="19" spans="1:6" x14ac:dyDescent="0.25">
      <c r="A19" s="205">
        <v>1969</v>
      </c>
      <c r="B19" s="211">
        <v>190</v>
      </c>
      <c r="C19" s="211">
        <v>238</v>
      </c>
      <c r="D19" s="211">
        <v>389</v>
      </c>
      <c r="E19" s="211">
        <v>39</v>
      </c>
      <c r="F19" s="211">
        <f t="shared" si="0"/>
        <v>428</v>
      </c>
    </row>
    <row r="20" spans="1:6" x14ac:dyDescent="0.25">
      <c r="A20" s="205">
        <v>1970</v>
      </c>
      <c r="B20" s="211">
        <v>224</v>
      </c>
      <c r="C20" s="211">
        <v>279</v>
      </c>
      <c r="D20" s="211">
        <v>445</v>
      </c>
      <c r="E20" s="211">
        <v>58</v>
      </c>
      <c r="F20" s="211">
        <f t="shared" si="0"/>
        <v>503</v>
      </c>
    </row>
    <row r="21" spans="1:6" x14ac:dyDescent="0.25">
      <c r="A21" s="205">
        <v>1971</v>
      </c>
      <c r="B21" s="211">
        <v>159</v>
      </c>
      <c r="C21" s="211">
        <v>509</v>
      </c>
      <c r="D21" s="211">
        <v>594</v>
      </c>
      <c r="E21" s="211">
        <v>74</v>
      </c>
      <c r="F21" s="211">
        <f t="shared" si="0"/>
        <v>668</v>
      </c>
    </row>
    <row r="22" spans="1:6" x14ac:dyDescent="0.25">
      <c r="A22" s="205">
        <v>1972</v>
      </c>
      <c r="B22" s="211">
        <v>159</v>
      </c>
      <c r="C22" s="211">
        <v>641</v>
      </c>
      <c r="D22" s="211">
        <v>717</v>
      </c>
      <c r="E22" s="211">
        <v>83</v>
      </c>
      <c r="F22" s="211">
        <f t="shared" si="0"/>
        <v>800</v>
      </c>
    </row>
    <row r="23" spans="1:6" x14ac:dyDescent="0.25">
      <c r="A23" s="205">
        <v>1973</v>
      </c>
      <c r="B23" s="211">
        <v>204</v>
      </c>
      <c r="C23" s="211">
        <v>650</v>
      </c>
      <c r="D23" s="211">
        <v>778</v>
      </c>
      <c r="E23" s="211">
        <v>76</v>
      </c>
      <c r="F23" s="211">
        <f t="shared" si="0"/>
        <v>854</v>
      </c>
    </row>
    <row r="24" spans="1:6" x14ac:dyDescent="0.25">
      <c r="A24" s="205">
        <v>1974</v>
      </c>
      <c r="B24" s="211">
        <v>213</v>
      </c>
      <c r="C24" s="211">
        <v>722</v>
      </c>
      <c r="D24" s="211">
        <v>840</v>
      </c>
      <c r="E24" s="211">
        <v>95</v>
      </c>
      <c r="F24" s="211">
        <f t="shared" si="0"/>
        <v>935</v>
      </c>
    </row>
    <row r="25" spans="1:6" x14ac:dyDescent="0.25">
      <c r="A25" s="205">
        <v>1975</v>
      </c>
      <c r="B25" s="211">
        <v>181</v>
      </c>
      <c r="C25" s="211">
        <v>694</v>
      </c>
      <c r="D25" s="211">
        <v>768</v>
      </c>
      <c r="E25" s="211">
        <v>107</v>
      </c>
      <c r="F25" s="211">
        <f t="shared" si="0"/>
        <v>875</v>
      </c>
    </row>
    <row r="26" spans="1:6" x14ac:dyDescent="0.25">
      <c r="A26" s="205">
        <v>1976</v>
      </c>
      <c r="B26" s="211">
        <v>237</v>
      </c>
      <c r="C26" s="211">
        <v>858</v>
      </c>
      <c r="D26" s="211">
        <v>936</v>
      </c>
      <c r="E26" s="211">
        <v>159</v>
      </c>
      <c r="F26" s="211">
        <f t="shared" si="0"/>
        <v>1095</v>
      </c>
    </row>
    <row r="27" spans="1:6" x14ac:dyDescent="0.25">
      <c r="A27" s="205">
        <v>1977</v>
      </c>
      <c r="B27" s="211">
        <v>254</v>
      </c>
      <c r="C27" s="211">
        <v>962</v>
      </c>
      <c r="D27" s="211">
        <v>1063</v>
      </c>
      <c r="E27" s="211">
        <v>153</v>
      </c>
      <c r="F27" s="211">
        <f t="shared" si="0"/>
        <v>1216</v>
      </c>
    </row>
    <row r="28" spans="1:6" x14ac:dyDescent="0.25">
      <c r="A28" s="209">
        <v>1978</v>
      </c>
      <c r="B28" s="8">
        <v>297</v>
      </c>
      <c r="C28" s="8">
        <v>1006</v>
      </c>
      <c r="D28" s="8">
        <v>1130</v>
      </c>
      <c r="E28" s="8">
        <v>173</v>
      </c>
      <c r="F28" s="8">
        <f t="shared" si="0"/>
        <v>1303</v>
      </c>
    </row>
    <row r="29" spans="1:6" x14ac:dyDescent="0.25">
      <c r="A29" s="209">
        <v>1979</v>
      </c>
      <c r="B29" s="8">
        <v>383</v>
      </c>
      <c r="C29" s="8">
        <v>1303</v>
      </c>
      <c r="D29" s="8">
        <v>1454</v>
      </c>
      <c r="E29" s="8">
        <v>232</v>
      </c>
      <c r="F29" s="8">
        <f t="shared" si="0"/>
        <v>1686</v>
      </c>
    </row>
    <row r="30" spans="1:6" x14ac:dyDescent="0.25">
      <c r="A30" s="209">
        <v>1980</v>
      </c>
      <c r="B30" s="8">
        <v>430</v>
      </c>
      <c r="C30" s="8">
        <v>1286</v>
      </c>
      <c r="D30" s="8">
        <v>1472</v>
      </c>
      <c r="E30" s="8">
        <v>244</v>
      </c>
      <c r="F30" s="8">
        <f t="shared" si="0"/>
        <v>1716</v>
      </c>
    </row>
    <row r="31" spans="1:6" x14ac:dyDescent="0.25">
      <c r="A31" s="209">
        <v>1981</v>
      </c>
      <c r="B31" s="8">
        <v>407</v>
      </c>
      <c r="C31" s="8">
        <v>1107</v>
      </c>
      <c r="D31" s="8">
        <v>1308</v>
      </c>
      <c r="E31" s="8">
        <v>206</v>
      </c>
      <c r="F31" s="8">
        <f t="shared" si="0"/>
        <v>1514</v>
      </c>
    </row>
    <row r="32" spans="1:6" x14ac:dyDescent="0.25">
      <c r="A32" s="209">
        <v>1982</v>
      </c>
      <c r="B32" s="8">
        <v>473</v>
      </c>
      <c r="C32" s="8">
        <v>1176</v>
      </c>
      <c r="D32" s="8">
        <v>1424</v>
      </c>
      <c r="E32" s="8">
        <v>225</v>
      </c>
      <c r="F32" s="8">
        <f t="shared" si="0"/>
        <v>1649</v>
      </c>
    </row>
    <row r="33" spans="1:6" x14ac:dyDescent="0.25">
      <c r="A33" s="209">
        <v>1983</v>
      </c>
      <c r="B33" s="8">
        <v>383</v>
      </c>
      <c r="C33" s="8">
        <v>1138</v>
      </c>
      <c r="D33" s="8">
        <v>1321</v>
      </c>
      <c r="E33" s="8">
        <v>200</v>
      </c>
      <c r="F33" s="8">
        <f t="shared" si="0"/>
        <v>1521</v>
      </c>
    </row>
    <row r="34" spans="1:6" x14ac:dyDescent="0.25">
      <c r="A34" s="209">
        <v>1984</v>
      </c>
      <c r="B34" s="8">
        <v>448</v>
      </c>
      <c r="C34" s="8">
        <v>1039</v>
      </c>
      <c r="D34" s="8">
        <v>1282</v>
      </c>
      <c r="E34" s="8">
        <v>205</v>
      </c>
      <c r="F34" s="8">
        <f t="shared" si="0"/>
        <v>1487</v>
      </c>
    </row>
    <row r="35" spans="1:6" x14ac:dyDescent="0.25">
      <c r="A35" s="209">
        <v>1985</v>
      </c>
      <c r="B35" s="8">
        <v>442</v>
      </c>
      <c r="C35" s="8">
        <v>1006</v>
      </c>
      <c r="D35" s="8">
        <v>1223</v>
      </c>
      <c r="E35" s="8">
        <v>225</v>
      </c>
      <c r="F35" s="8">
        <f t="shared" si="0"/>
        <v>1448</v>
      </c>
    </row>
    <row r="36" spans="1:6" x14ac:dyDescent="0.25">
      <c r="A36" s="209">
        <v>1986</v>
      </c>
      <c r="B36" s="8">
        <v>519</v>
      </c>
      <c r="C36" s="8">
        <v>1011</v>
      </c>
      <c r="D36" s="8">
        <v>1299</v>
      </c>
      <c r="E36" s="8">
        <v>231</v>
      </c>
      <c r="F36" s="8">
        <f t="shared" si="0"/>
        <v>1530</v>
      </c>
    </row>
    <row r="37" spans="1:6" x14ac:dyDescent="0.25">
      <c r="A37" s="209">
        <v>1987</v>
      </c>
      <c r="B37" s="8">
        <v>341</v>
      </c>
      <c r="C37" s="8">
        <v>1033</v>
      </c>
      <c r="D37" s="8">
        <v>1167</v>
      </c>
      <c r="E37" s="8">
        <v>207</v>
      </c>
      <c r="F37" s="8">
        <f t="shared" si="0"/>
        <v>1374</v>
      </c>
    </row>
    <row r="38" spans="1:6" x14ac:dyDescent="0.25">
      <c r="A38" s="209">
        <v>1988</v>
      </c>
      <c r="B38" s="8">
        <v>339</v>
      </c>
      <c r="C38" s="8">
        <v>1038</v>
      </c>
      <c r="D38" s="8">
        <v>1115</v>
      </c>
      <c r="E38" s="8">
        <v>222</v>
      </c>
      <c r="F38" s="8">
        <f t="shared" si="0"/>
        <v>1377</v>
      </c>
    </row>
    <row r="39" spans="1:6" x14ac:dyDescent="0.25">
      <c r="A39" s="209">
        <v>1989</v>
      </c>
      <c r="B39" s="8">
        <v>350</v>
      </c>
      <c r="C39" s="8">
        <v>999</v>
      </c>
      <c r="D39" s="8">
        <v>1171</v>
      </c>
      <c r="E39" s="8">
        <v>178</v>
      </c>
      <c r="F39" s="8">
        <f t="shared" si="0"/>
        <v>1349</v>
      </c>
    </row>
    <row r="40" spans="1:6" x14ac:dyDescent="0.25">
      <c r="A40" s="209">
        <v>1990</v>
      </c>
      <c r="B40" s="8">
        <v>388</v>
      </c>
      <c r="C40" s="8">
        <v>1025</v>
      </c>
      <c r="D40" s="8">
        <v>1204</v>
      </c>
      <c r="E40" s="8">
        <v>209</v>
      </c>
      <c r="F40" s="8">
        <f t="shared" si="0"/>
        <v>1413</v>
      </c>
    </row>
    <row r="41" spans="1:6" x14ac:dyDescent="0.25">
      <c r="A41" s="209">
        <v>1991</v>
      </c>
      <c r="B41" s="8">
        <v>376</v>
      </c>
      <c r="C41" s="8">
        <v>1139</v>
      </c>
      <c r="D41" s="8">
        <v>1271</v>
      </c>
      <c r="E41" s="8">
        <v>244</v>
      </c>
      <c r="F41" s="8">
        <f t="shared" si="0"/>
        <v>1515</v>
      </c>
    </row>
    <row r="42" spans="1:6" x14ac:dyDescent="0.25">
      <c r="A42" s="209">
        <v>1992</v>
      </c>
      <c r="B42" s="8">
        <v>301</v>
      </c>
      <c r="C42" s="8">
        <v>1230</v>
      </c>
      <c r="D42" s="8">
        <v>1295</v>
      </c>
      <c r="E42" s="8">
        <v>236</v>
      </c>
      <c r="F42" s="8">
        <f t="shared" si="0"/>
        <v>1531</v>
      </c>
    </row>
    <row r="43" spans="1:6" x14ac:dyDescent="0.25">
      <c r="A43" s="209">
        <v>1993</v>
      </c>
      <c r="B43" s="8">
        <v>320</v>
      </c>
      <c r="C43" s="8">
        <v>1175</v>
      </c>
      <c r="D43" s="8">
        <v>1288</v>
      </c>
      <c r="E43" s="8">
        <v>207</v>
      </c>
      <c r="F43" s="8">
        <f t="shared" si="0"/>
        <v>1495</v>
      </c>
    </row>
    <row r="44" spans="1:6" x14ac:dyDescent="0.25">
      <c r="A44" s="209">
        <v>1994</v>
      </c>
      <c r="B44" s="8">
        <v>319</v>
      </c>
      <c r="C44" s="8">
        <v>1161</v>
      </c>
      <c r="D44" s="8">
        <v>1237</v>
      </c>
      <c r="E44" s="8">
        <v>243</v>
      </c>
      <c r="F44" s="8">
        <f t="shared" si="0"/>
        <v>1480</v>
      </c>
    </row>
    <row r="45" spans="1:6" x14ac:dyDescent="0.25">
      <c r="A45" s="209">
        <v>1995</v>
      </c>
      <c r="B45" s="8">
        <v>289</v>
      </c>
      <c r="C45" s="8">
        <v>1155</v>
      </c>
      <c r="D45" s="8">
        <v>1188</v>
      </c>
      <c r="E45" s="8">
        <v>256</v>
      </c>
      <c r="F45" s="8">
        <f t="shared" si="0"/>
        <v>1444</v>
      </c>
    </row>
    <row r="46" spans="1:6" x14ac:dyDescent="0.25">
      <c r="A46" s="209">
        <v>1996</v>
      </c>
      <c r="B46" s="8">
        <v>260</v>
      </c>
      <c r="C46" s="24">
        <v>1179</v>
      </c>
      <c r="D46" s="24">
        <v>1200</v>
      </c>
      <c r="E46" s="24">
        <v>239</v>
      </c>
      <c r="F46" s="24">
        <f t="shared" si="0"/>
        <v>1439</v>
      </c>
    </row>
    <row r="47" spans="1:6" s="145" customFormat="1" ht="13.5" customHeight="1" x14ac:dyDescent="0.25">
      <c r="A47" s="205">
        <v>1997</v>
      </c>
      <c r="B47" s="207">
        <v>391</v>
      </c>
      <c r="C47" s="207">
        <v>628</v>
      </c>
      <c r="D47" s="207">
        <v>852</v>
      </c>
      <c r="E47" s="207">
        <v>167</v>
      </c>
      <c r="F47" s="53">
        <v>1019</v>
      </c>
    </row>
    <row r="48" spans="1:6" s="145" customFormat="1" x14ac:dyDescent="0.25">
      <c r="A48" s="205">
        <v>1998</v>
      </c>
      <c r="B48" s="207">
        <v>407</v>
      </c>
      <c r="C48" s="207">
        <v>628</v>
      </c>
      <c r="D48" s="207">
        <v>860</v>
      </c>
      <c r="E48" s="207">
        <v>175</v>
      </c>
      <c r="F48" s="53">
        <v>1035</v>
      </c>
    </row>
    <row r="49" spans="1:6" s="3" customFormat="1" x14ac:dyDescent="0.25">
      <c r="A49" s="205">
        <v>1999</v>
      </c>
      <c r="B49" s="207">
        <v>386</v>
      </c>
      <c r="C49" s="207">
        <v>587</v>
      </c>
      <c r="D49" s="207">
        <v>802</v>
      </c>
      <c r="E49" s="207">
        <v>171</v>
      </c>
      <c r="F49" s="53">
        <v>973</v>
      </c>
    </row>
    <row r="50" spans="1:6" ht="12.75" customHeight="1" x14ac:dyDescent="0.25">
      <c r="A50" s="205">
        <v>2000</v>
      </c>
      <c r="B50" s="207">
        <v>363</v>
      </c>
      <c r="C50" s="207">
        <v>619</v>
      </c>
      <c r="D50" s="207">
        <v>811</v>
      </c>
      <c r="E50" s="207">
        <v>171</v>
      </c>
      <c r="F50" s="53">
        <v>982</v>
      </c>
    </row>
    <row r="51" spans="1:6" s="3" customFormat="1" ht="12.75" customHeight="1" x14ac:dyDescent="0.25">
      <c r="A51" s="205">
        <v>2001</v>
      </c>
      <c r="B51" s="207">
        <v>256</v>
      </c>
      <c r="C51" s="207">
        <v>742</v>
      </c>
      <c r="D51" s="207">
        <v>830</v>
      </c>
      <c r="E51" s="207">
        <v>168</v>
      </c>
      <c r="F51" s="53">
        <v>998</v>
      </c>
    </row>
    <row r="52" spans="1:6" s="3" customFormat="1" ht="12.75" customHeight="1" x14ac:dyDescent="0.25">
      <c r="A52" s="205">
        <v>2002</v>
      </c>
      <c r="B52" s="207">
        <v>278</v>
      </c>
      <c r="C52" s="207">
        <v>679</v>
      </c>
      <c r="D52" s="207">
        <v>782</v>
      </c>
      <c r="E52" s="207">
        <v>175</v>
      </c>
      <c r="F52" s="53">
        <v>957</v>
      </c>
    </row>
    <row r="53" spans="1:6" s="3" customFormat="1" ht="12.75" customHeight="1" x14ac:dyDescent="0.25">
      <c r="A53" s="205">
        <v>2003</v>
      </c>
      <c r="B53" s="207">
        <v>301</v>
      </c>
      <c r="C53" s="207">
        <v>653</v>
      </c>
      <c r="D53" s="207">
        <v>791</v>
      </c>
      <c r="E53" s="207">
        <v>163</v>
      </c>
      <c r="F53" s="53">
        <v>954</v>
      </c>
    </row>
    <row r="54" spans="1:6" s="3" customFormat="1" ht="12.75" customHeight="1" x14ac:dyDescent="0.25">
      <c r="A54" s="205">
        <v>2004</v>
      </c>
      <c r="B54" s="207">
        <v>312</v>
      </c>
      <c r="C54" s="207">
        <v>615</v>
      </c>
      <c r="D54" s="207">
        <v>789</v>
      </c>
      <c r="E54" s="207">
        <v>138</v>
      </c>
      <c r="F54" s="53">
        <v>927</v>
      </c>
    </row>
    <row r="55" spans="1:6" s="3" customFormat="1" ht="12.75" customHeight="1" x14ac:dyDescent="0.25">
      <c r="A55" s="205">
        <v>2005</v>
      </c>
      <c r="B55" s="207">
        <v>248</v>
      </c>
      <c r="C55" s="207">
        <v>626</v>
      </c>
      <c r="D55" s="207">
        <v>712</v>
      </c>
      <c r="E55" s="207">
        <v>162</v>
      </c>
      <c r="F55" s="53">
        <v>874</v>
      </c>
    </row>
    <row r="56" spans="1:6" s="3" customFormat="1" ht="12.75" customHeight="1" x14ac:dyDescent="0.25">
      <c r="A56" s="205">
        <v>2006</v>
      </c>
      <c r="B56" s="207">
        <v>221</v>
      </c>
      <c r="C56" s="207">
        <v>591</v>
      </c>
      <c r="D56" s="207">
        <v>659</v>
      </c>
      <c r="E56" s="207">
        <v>153</v>
      </c>
      <c r="F56" s="53">
        <v>812</v>
      </c>
    </row>
    <row r="57" spans="1:6" s="3" customFormat="1" ht="12.75" customHeight="1" x14ac:dyDescent="0.25">
      <c r="A57" s="205">
        <v>2007</v>
      </c>
      <c r="B57" s="207">
        <v>235</v>
      </c>
      <c r="C57" s="207">
        <v>634</v>
      </c>
      <c r="D57" s="207">
        <v>698</v>
      </c>
      <c r="E57" s="207">
        <v>171</v>
      </c>
      <c r="F57" s="53">
        <v>869</v>
      </c>
    </row>
    <row r="58" spans="1:6" s="21" customFormat="1" x14ac:dyDescent="0.25">
      <c r="A58" s="32">
        <v>2008</v>
      </c>
      <c r="B58" s="210">
        <v>202</v>
      </c>
      <c r="C58" s="210">
        <v>539</v>
      </c>
      <c r="D58" s="210">
        <v>609</v>
      </c>
      <c r="E58" s="210">
        <v>132</v>
      </c>
      <c r="F58" s="210">
        <v>741</v>
      </c>
    </row>
    <row r="59" spans="1:6" s="21" customFormat="1" x14ac:dyDescent="0.25">
      <c r="A59" s="32">
        <v>2009</v>
      </c>
      <c r="B59" s="210">
        <v>182</v>
      </c>
      <c r="C59" s="210">
        <v>537</v>
      </c>
      <c r="D59" s="210">
        <v>588</v>
      </c>
      <c r="E59" s="210">
        <v>131</v>
      </c>
      <c r="F59" s="210">
        <v>719</v>
      </c>
    </row>
    <row r="60" spans="1:6" x14ac:dyDescent="0.25">
      <c r="A60" s="209">
        <v>2010</v>
      </c>
      <c r="B60" s="206">
        <v>185</v>
      </c>
      <c r="C60" s="206">
        <v>516</v>
      </c>
      <c r="D60" s="206">
        <v>599</v>
      </c>
      <c r="E60" s="206">
        <v>102</v>
      </c>
      <c r="F60" s="206">
        <v>701</v>
      </c>
    </row>
    <row r="61" spans="1:6" x14ac:dyDescent="0.25">
      <c r="A61" s="209">
        <v>2011</v>
      </c>
      <c r="B61" s="654">
        <v>146</v>
      </c>
      <c r="C61" s="654">
        <v>454</v>
      </c>
      <c r="D61" s="654">
        <v>503</v>
      </c>
      <c r="E61" s="654">
        <v>97</v>
      </c>
      <c r="F61" s="654">
        <v>600</v>
      </c>
    </row>
    <row r="62" spans="1:6" x14ac:dyDescent="0.25">
      <c r="A62" s="209">
        <v>2012</v>
      </c>
      <c r="B62" s="654">
        <v>92</v>
      </c>
      <c r="C62" s="654">
        <v>447</v>
      </c>
      <c r="D62" s="654">
        <v>435</v>
      </c>
      <c r="E62" s="654">
        <v>104</v>
      </c>
      <c r="F62" s="654">
        <v>539</v>
      </c>
    </row>
    <row r="63" spans="1:6" x14ac:dyDescent="0.25">
      <c r="A63" s="646">
        <v>2013</v>
      </c>
      <c r="B63" s="654">
        <v>91</v>
      </c>
      <c r="C63" s="654">
        <v>420</v>
      </c>
      <c r="D63" s="654">
        <v>416</v>
      </c>
      <c r="E63" s="654">
        <v>95</v>
      </c>
      <c r="F63" s="654">
        <v>511</v>
      </c>
    </row>
    <row r="64" spans="1:6" s="307" customFormat="1" x14ac:dyDescent="0.25">
      <c r="A64" s="646">
        <v>2014</v>
      </c>
      <c r="B64" s="654">
        <v>111</v>
      </c>
      <c r="C64" s="654">
        <v>470</v>
      </c>
      <c r="D64" s="654">
        <v>458</v>
      </c>
      <c r="E64" s="654">
        <v>123</v>
      </c>
      <c r="F64" s="654">
        <v>581</v>
      </c>
    </row>
    <row r="65" spans="1:6" s="307" customFormat="1" x14ac:dyDescent="0.25">
      <c r="A65" s="331">
        <v>2015</v>
      </c>
      <c r="B65" s="657">
        <v>121</v>
      </c>
      <c r="C65" s="657">
        <v>463</v>
      </c>
      <c r="D65" s="657">
        <v>466</v>
      </c>
      <c r="E65" s="657">
        <v>118</v>
      </c>
      <c r="F65" s="657">
        <v>584</v>
      </c>
    </row>
    <row r="66" spans="1:6" ht="7.2" customHeight="1" x14ac:dyDescent="0.25">
      <c r="A66" s="205"/>
      <c r="B66" s="207"/>
      <c r="C66" s="207"/>
      <c r="D66" s="207"/>
      <c r="E66" s="207"/>
      <c r="F66" s="53"/>
    </row>
    <row r="67" spans="1:6" s="16" customFormat="1" ht="15" customHeight="1" x14ac:dyDescent="0.25">
      <c r="A67" s="1057" t="s">
        <v>165</v>
      </c>
      <c r="B67" s="1057"/>
      <c r="C67" s="1057"/>
      <c r="D67" s="1057"/>
      <c r="E67" s="1057"/>
      <c r="F67" s="1057"/>
    </row>
    <row r="68" spans="1:6" s="16" customFormat="1" ht="6" customHeight="1" x14ac:dyDescent="0.25">
      <c r="A68" s="405"/>
      <c r="B68" s="405"/>
      <c r="C68" s="405"/>
      <c r="D68" s="405"/>
      <c r="E68" s="405"/>
      <c r="F68" s="405"/>
    </row>
    <row r="69" spans="1:6" s="3" customFormat="1" ht="43.5" customHeight="1" x14ac:dyDescent="0.25">
      <c r="A69" s="1107" t="s">
        <v>161</v>
      </c>
      <c r="B69" s="971"/>
      <c r="C69" s="971"/>
      <c r="D69" s="971"/>
      <c r="E69" s="971"/>
      <c r="F69" s="971"/>
    </row>
    <row r="71" spans="1:6" x14ac:dyDescent="0.25">
      <c r="A71" s="650"/>
      <c r="B71" s="650"/>
      <c r="C71" s="650"/>
      <c r="D71" s="650"/>
      <c r="E71" s="650"/>
      <c r="F71" s="650"/>
    </row>
    <row r="72" spans="1:6" x14ac:dyDescent="0.25">
      <c r="A72" s="650"/>
      <c r="B72" s="650"/>
      <c r="C72" s="650"/>
      <c r="D72" s="650"/>
      <c r="E72" s="650"/>
      <c r="F72" s="650"/>
    </row>
    <row r="73" spans="1:6" x14ac:dyDescent="0.25">
      <c r="A73" s="650"/>
      <c r="B73" s="650"/>
      <c r="C73" s="650"/>
      <c r="D73" s="650"/>
      <c r="E73" s="650"/>
      <c r="F73" s="650"/>
    </row>
    <row r="74" spans="1:6" x14ac:dyDescent="0.25">
      <c r="A74" s="650"/>
      <c r="B74" s="650"/>
      <c r="C74" s="650"/>
      <c r="D74" s="650"/>
      <c r="E74" s="650"/>
      <c r="F74" s="650"/>
    </row>
    <row r="75" spans="1:6" x14ac:dyDescent="0.25">
      <c r="A75" s="650"/>
      <c r="B75" s="650"/>
      <c r="C75" s="650"/>
      <c r="D75" s="650"/>
      <c r="E75" s="650"/>
      <c r="F75" s="650"/>
    </row>
    <row r="76" spans="1:6" x14ac:dyDescent="0.25">
      <c r="A76" s="208"/>
    </row>
    <row r="77" spans="1:6" x14ac:dyDescent="0.25">
      <c r="A77" s="208"/>
    </row>
    <row r="78" spans="1:6" x14ac:dyDescent="0.25">
      <c r="A78" s="208"/>
    </row>
    <row r="79" spans="1:6" x14ac:dyDescent="0.25">
      <c r="A79" s="208"/>
    </row>
    <row r="80" spans="1:6" x14ac:dyDescent="0.25">
      <c r="A80" s="208"/>
    </row>
    <row r="81" spans="1:1" x14ac:dyDescent="0.25">
      <c r="A81" s="208"/>
    </row>
    <row r="82" spans="1:1" x14ac:dyDescent="0.25">
      <c r="A82" s="208"/>
    </row>
    <row r="83" spans="1:1" x14ac:dyDescent="0.25">
      <c r="A83" s="208"/>
    </row>
    <row r="84" spans="1:1" x14ac:dyDescent="0.25">
      <c r="A84" s="208"/>
    </row>
    <row r="85" spans="1:1" x14ac:dyDescent="0.25">
      <c r="A85" s="208"/>
    </row>
    <row r="86" spans="1:1" x14ac:dyDescent="0.25">
      <c r="A86" s="208"/>
    </row>
    <row r="87" spans="1:1" x14ac:dyDescent="0.25">
      <c r="A87" s="208"/>
    </row>
    <row r="88" spans="1:1" x14ac:dyDescent="0.25">
      <c r="A88" s="208"/>
    </row>
    <row r="89" spans="1:1" x14ac:dyDescent="0.25">
      <c r="A89" s="208"/>
    </row>
    <row r="90" spans="1:1" x14ac:dyDescent="0.25">
      <c r="A90" s="208"/>
    </row>
    <row r="91" spans="1:1" x14ac:dyDescent="0.25">
      <c r="A91" s="208"/>
    </row>
    <row r="92" spans="1:1" x14ac:dyDescent="0.25">
      <c r="A92" s="208"/>
    </row>
    <row r="93" spans="1:1" x14ac:dyDescent="0.25">
      <c r="A93" s="208"/>
    </row>
    <row r="94" spans="1:1" x14ac:dyDescent="0.25">
      <c r="A94" s="208"/>
    </row>
    <row r="95" spans="1:1" x14ac:dyDescent="0.25">
      <c r="A95" s="208"/>
    </row>
    <row r="96" spans="1:1" x14ac:dyDescent="0.25">
      <c r="A96" s="208"/>
    </row>
    <row r="97" spans="1:1" x14ac:dyDescent="0.25">
      <c r="A97" s="208"/>
    </row>
    <row r="98" spans="1:1" x14ac:dyDescent="0.25">
      <c r="A98" s="208"/>
    </row>
    <row r="99" spans="1:1" x14ac:dyDescent="0.25">
      <c r="A99" s="208"/>
    </row>
    <row r="100" spans="1:1" x14ac:dyDescent="0.25">
      <c r="A100" s="208"/>
    </row>
    <row r="101" spans="1:1" x14ac:dyDescent="0.25">
      <c r="A101" s="208"/>
    </row>
    <row r="102" spans="1:1" x14ac:dyDescent="0.25">
      <c r="A102" s="208"/>
    </row>
    <row r="103" spans="1:1" x14ac:dyDescent="0.25">
      <c r="A103" s="208"/>
    </row>
    <row r="104" spans="1:1" x14ac:dyDescent="0.25">
      <c r="A104" s="208"/>
    </row>
    <row r="105" spans="1:1" x14ac:dyDescent="0.25">
      <c r="A105" s="208"/>
    </row>
    <row r="106" spans="1:1" x14ac:dyDescent="0.25">
      <c r="A106" s="208"/>
    </row>
    <row r="107" spans="1:1" x14ac:dyDescent="0.25">
      <c r="A107" s="208"/>
    </row>
    <row r="108" spans="1:1" x14ac:dyDescent="0.25">
      <c r="A108" s="208"/>
    </row>
    <row r="109" spans="1:1" x14ac:dyDescent="0.25">
      <c r="A109" s="208"/>
    </row>
    <row r="110" spans="1:1" x14ac:dyDescent="0.25">
      <c r="A110" s="208"/>
    </row>
    <row r="111" spans="1:1" x14ac:dyDescent="0.25">
      <c r="A111" s="208"/>
    </row>
    <row r="112" spans="1:1" x14ac:dyDescent="0.25">
      <c r="A112" s="208"/>
    </row>
    <row r="113" spans="1:1" x14ac:dyDescent="0.25">
      <c r="A113" s="208"/>
    </row>
    <row r="114" spans="1:1" x14ac:dyDescent="0.25">
      <c r="A114" s="208"/>
    </row>
    <row r="115" spans="1:1" x14ac:dyDescent="0.25">
      <c r="A115" s="208"/>
    </row>
    <row r="116" spans="1:1" x14ac:dyDescent="0.25">
      <c r="A116" s="208"/>
    </row>
    <row r="117" spans="1:1" x14ac:dyDescent="0.25">
      <c r="A117" s="208"/>
    </row>
    <row r="118" spans="1:1" x14ac:dyDescent="0.25">
      <c r="A118" s="208"/>
    </row>
    <row r="119" spans="1:1" x14ac:dyDescent="0.25">
      <c r="A119" s="208"/>
    </row>
    <row r="120" spans="1:1" x14ac:dyDescent="0.25">
      <c r="A120" s="208"/>
    </row>
    <row r="121" spans="1:1" x14ac:dyDescent="0.25">
      <c r="A121" s="208"/>
    </row>
    <row r="122" spans="1:1" x14ac:dyDescent="0.25">
      <c r="A122" s="208"/>
    </row>
    <row r="123" spans="1:1" x14ac:dyDescent="0.25">
      <c r="A123" s="208"/>
    </row>
    <row r="124" spans="1:1" x14ac:dyDescent="0.25">
      <c r="A124" s="208"/>
    </row>
    <row r="125" spans="1:1" x14ac:dyDescent="0.25">
      <c r="A125" s="208"/>
    </row>
    <row r="126" spans="1:1" x14ac:dyDescent="0.25">
      <c r="A126" s="208"/>
    </row>
    <row r="127" spans="1:1" x14ac:dyDescent="0.25">
      <c r="A127" s="208"/>
    </row>
    <row r="128" spans="1:1" x14ac:dyDescent="0.25">
      <c r="A128" s="208"/>
    </row>
    <row r="129" spans="1:1" x14ac:dyDescent="0.25">
      <c r="A129" s="208"/>
    </row>
    <row r="130" spans="1:1" x14ac:dyDescent="0.25">
      <c r="A130" s="208"/>
    </row>
    <row r="131" spans="1:1" x14ac:dyDescent="0.25">
      <c r="A131" s="208"/>
    </row>
    <row r="132" spans="1:1" x14ac:dyDescent="0.25">
      <c r="A132" s="208"/>
    </row>
    <row r="133" spans="1:1" x14ac:dyDescent="0.25">
      <c r="A133" s="208"/>
    </row>
    <row r="134" spans="1:1" x14ac:dyDescent="0.25">
      <c r="A134" s="208"/>
    </row>
    <row r="135" spans="1:1" x14ac:dyDescent="0.25">
      <c r="A135" s="208"/>
    </row>
    <row r="136" spans="1:1" x14ac:dyDescent="0.25">
      <c r="A136" s="208"/>
    </row>
    <row r="137" spans="1:1" x14ac:dyDescent="0.25">
      <c r="A137" s="208"/>
    </row>
    <row r="138" spans="1:1" x14ac:dyDescent="0.25">
      <c r="A138" s="208"/>
    </row>
    <row r="139" spans="1:1" x14ac:dyDescent="0.25">
      <c r="A139" s="208"/>
    </row>
    <row r="140" spans="1:1" x14ac:dyDescent="0.25">
      <c r="A140" s="208"/>
    </row>
    <row r="141" spans="1:1" x14ac:dyDescent="0.25">
      <c r="A141" s="208"/>
    </row>
    <row r="142" spans="1:1" x14ac:dyDescent="0.25">
      <c r="A142" s="208"/>
    </row>
    <row r="143" spans="1:1" x14ac:dyDescent="0.25">
      <c r="A143" s="208"/>
    </row>
    <row r="144" spans="1:1" x14ac:dyDescent="0.25">
      <c r="A144" s="208"/>
    </row>
    <row r="145" spans="1:1" x14ac:dyDescent="0.25">
      <c r="A145" s="208"/>
    </row>
    <row r="146" spans="1:1" x14ac:dyDescent="0.25">
      <c r="A146" s="208"/>
    </row>
    <row r="147" spans="1:1" x14ac:dyDescent="0.25">
      <c r="A147" s="208"/>
    </row>
    <row r="148" spans="1:1" x14ac:dyDescent="0.25">
      <c r="A148" s="208"/>
    </row>
    <row r="149" spans="1:1" x14ac:dyDescent="0.25">
      <c r="A149" s="208"/>
    </row>
    <row r="150" spans="1:1" x14ac:dyDescent="0.25">
      <c r="A150" s="208"/>
    </row>
    <row r="151" spans="1:1" x14ac:dyDescent="0.25">
      <c r="A151" s="208"/>
    </row>
    <row r="152" spans="1:1" x14ac:dyDescent="0.25">
      <c r="A152" s="208"/>
    </row>
    <row r="153" spans="1:1" x14ac:dyDescent="0.25">
      <c r="A153" s="208"/>
    </row>
    <row r="154" spans="1:1" x14ac:dyDescent="0.25">
      <c r="A154" s="208"/>
    </row>
    <row r="155" spans="1:1" x14ac:dyDescent="0.25">
      <c r="A155" s="208"/>
    </row>
    <row r="156" spans="1:1" x14ac:dyDescent="0.25">
      <c r="A156" s="208"/>
    </row>
    <row r="157" spans="1:1" x14ac:dyDescent="0.25">
      <c r="A157" s="208"/>
    </row>
    <row r="158" spans="1:1" x14ac:dyDescent="0.25">
      <c r="A158" s="208"/>
    </row>
    <row r="159" spans="1:1" x14ac:dyDescent="0.25">
      <c r="A159" s="208"/>
    </row>
    <row r="160" spans="1:1" x14ac:dyDescent="0.25">
      <c r="A160" s="208"/>
    </row>
    <row r="161" spans="1:1" x14ac:dyDescent="0.25">
      <c r="A161" s="208"/>
    </row>
    <row r="162" spans="1:1" x14ac:dyDescent="0.25">
      <c r="A162" s="208"/>
    </row>
    <row r="163" spans="1:1" x14ac:dyDescent="0.25">
      <c r="A163" s="208"/>
    </row>
    <row r="164" spans="1:1" x14ac:dyDescent="0.25">
      <c r="A164" s="208"/>
    </row>
    <row r="165" spans="1:1" x14ac:dyDescent="0.25">
      <c r="A165" s="208"/>
    </row>
    <row r="166" spans="1:1" x14ac:dyDescent="0.25">
      <c r="A166" s="208"/>
    </row>
    <row r="167" spans="1:1" x14ac:dyDescent="0.25">
      <c r="A167" s="208"/>
    </row>
    <row r="168" spans="1:1" x14ac:dyDescent="0.25">
      <c r="A168" s="208"/>
    </row>
    <row r="169" spans="1:1" x14ac:dyDescent="0.25">
      <c r="A169" s="208"/>
    </row>
    <row r="170" spans="1:1" x14ac:dyDescent="0.25">
      <c r="A170" s="208"/>
    </row>
    <row r="171" spans="1:1" x14ac:dyDescent="0.25">
      <c r="A171" s="208"/>
    </row>
    <row r="172" spans="1:1" x14ac:dyDescent="0.25">
      <c r="A172" s="208"/>
    </row>
    <row r="173" spans="1:1" x14ac:dyDescent="0.25">
      <c r="A173" s="208"/>
    </row>
    <row r="174" spans="1:1" x14ac:dyDescent="0.25">
      <c r="A174" s="208"/>
    </row>
    <row r="175" spans="1:1" x14ac:dyDescent="0.25">
      <c r="A175" s="208"/>
    </row>
    <row r="176" spans="1:1" x14ac:dyDescent="0.25">
      <c r="A176" s="208"/>
    </row>
    <row r="177" spans="1:1" x14ac:dyDescent="0.25">
      <c r="A177" s="208"/>
    </row>
    <row r="178" spans="1:1" x14ac:dyDescent="0.25">
      <c r="A178" s="208"/>
    </row>
    <row r="179" spans="1:1" x14ac:dyDescent="0.25">
      <c r="A179" s="208"/>
    </row>
    <row r="180" spans="1:1" x14ac:dyDescent="0.25">
      <c r="A180" s="208"/>
    </row>
    <row r="181" spans="1:1" x14ac:dyDescent="0.25">
      <c r="A181" s="208"/>
    </row>
    <row r="182" spans="1:1" x14ac:dyDescent="0.25">
      <c r="A182" s="208"/>
    </row>
    <row r="183" spans="1:1" x14ac:dyDescent="0.25">
      <c r="A183" s="208"/>
    </row>
    <row r="184" spans="1:1" x14ac:dyDescent="0.25">
      <c r="A184" s="208"/>
    </row>
    <row r="185" spans="1:1" x14ac:dyDescent="0.25">
      <c r="A185" s="208"/>
    </row>
    <row r="186" spans="1:1" x14ac:dyDescent="0.25">
      <c r="A186" s="208"/>
    </row>
    <row r="187" spans="1:1" x14ac:dyDescent="0.25">
      <c r="A187" s="208"/>
    </row>
    <row r="188" spans="1:1" x14ac:dyDescent="0.25">
      <c r="A188" s="208"/>
    </row>
    <row r="189" spans="1:1" x14ac:dyDescent="0.25">
      <c r="A189" s="208"/>
    </row>
    <row r="190" spans="1:1" x14ac:dyDescent="0.25">
      <c r="A190" s="208"/>
    </row>
    <row r="191" spans="1:1" x14ac:dyDescent="0.25">
      <c r="A191" s="208"/>
    </row>
    <row r="192" spans="1:1" x14ac:dyDescent="0.25">
      <c r="A192" s="208"/>
    </row>
    <row r="193" spans="1:1" x14ac:dyDescent="0.25">
      <c r="A193" s="208"/>
    </row>
    <row r="194" spans="1:1" x14ac:dyDescent="0.25">
      <c r="A194" s="208"/>
    </row>
    <row r="195" spans="1:1" x14ac:dyDescent="0.25">
      <c r="A195" s="208"/>
    </row>
    <row r="196" spans="1:1" x14ac:dyDescent="0.25">
      <c r="A196" s="208"/>
    </row>
    <row r="197" spans="1:1" x14ac:dyDescent="0.25">
      <c r="A197" s="208"/>
    </row>
    <row r="198" spans="1:1" x14ac:dyDescent="0.25">
      <c r="A198" s="208"/>
    </row>
    <row r="199" spans="1:1" x14ac:dyDescent="0.25">
      <c r="A199" s="208"/>
    </row>
    <row r="200" spans="1:1" x14ac:dyDescent="0.25">
      <c r="A200" s="208"/>
    </row>
    <row r="201" spans="1:1" x14ac:dyDescent="0.25">
      <c r="A201" s="208"/>
    </row>
    <row r="202" spans="1:1" x14ac:dyDescent="0.25">
      <c r="A202" s="208"/>
    </row>
    <row r="203" spans="1:1" x14ac:dyDescent="0.25">
      <c r="A203" s="208"/>
    </row>
    <row r="204" spans="1:1" x14ac:dyDescent="0.25">
      <c r="A204" s="208"/>
    </row>
    <row r="205" spans="1:1" x14ac:dyDescent="0.25">
      <c r="A205" s="208"/>
    </row>
    <row r="206" spans="1:1" x14ac:dyDescent="0.25">
      <c r="A206" s="208"/>
    </row>
    <row r="207" spans="1:1" x14ac:dyDescent="0.25">
      <c r="A207" s="208"/>
    </row>
    <row r="208" spans="1:1" x14ac:dyDescent="0.25">
      <c r="A208" s="208"/>
    </row>
    <row r="209" spans="1:1" x14ac:dyDescent="0.25">
      <c r="A209" s="208"/>
    </row>
    <row r="210" spans="1:1" x14ac:dyDescent="0.25">
      <c r="A210" s="208"/>
    </row>
    <row r="211" spans="1:1" x14ac:dyDescent="0.25">
      <c r="A211" s="208"/>
    </row>
    <row r="212" spans="1:1" x14ac:dyDescent="0.25">
      <c r="A212" s="208"/>
    </row>
    <row r="213" spans="1:1" x14ac:dyDescent="0.25">
      <c r="A213" s="208"/>
    </row>
    <row r="214" spans="1:1" x14ac:dyDescent="0.25">
      <c r="A214" s="208"/>
    </row>
    <row r="215" spans="1:1" x14ac:dyDescent="0.25">
      <c r="A215" s="208"/>
    </row>
    <row r="216" spans="1:1" x14ac:dyDescent="0.25">
      <c r="A216" s="208"/>
    </row>
    <row r="217" spans="1:1" x14ac:dyDescent="0.25">
      <c r="A217" s="208"/>
    </row>
    <row r="218" spans="1:1" x14ac:dyDescent="0.25">
      <c r="A218" s="208"/>
    </row>
    <row r="219" spans="1:1" x14ac:dyDescent="0.25">
      <c r="A219" s="208"/>
    </row>
    <row r="220" spans="1:1" x14ac:dyDescent="0.25">
      <c r="A220" s="208"/>
    </row>
    <row r="221" spans="1:1" x14ac:dyDescent="0.25">
      <c r="A221" s="208"/>
    </row>
    <row r="222" spans="1:1" x14ac:dyDescent="0.25">
      <c r="A222" s="208"/>
    </row>
    <row r="223" spans="1:1" x14ac:dyDescent="0.25">
      <c r="A223" s="208"/>
    </row>
    <row r="224" spans="1:1" x14ac:dyDescent="0.25">
      <c r="A224" s="208"/>
    </row>
    <row r="225" spans="1:1" x14ac:dyDescent="0.25">
      <c r="A225" s="208"/>
    </row>
    <row r="226" spans="1:1" x14ac:dyDescent="0.25">
      <c r="A226" s="208"/>
    </row>
    <row r="227" spans="1:1" x14ac:dyDescent="0.25">
      <c r="A227" s="208"/>
    </row>
    <row r="228" spans="1:1" x14ac:dyDescent="0.25">
      <c r="A228" s="208"/>
    </row>
    <row r="229" spans="1:1" x14ac:dyDescent="0.25">
      <c r="A229" s="208"/>
    </row>
    <row r="230" spans="1:1" x14ac:dyDescent="0.25">
      <c r="A230" s="208"/>
    </row>
    <row r="231" spans="1:1" x14ac:dyDescent="0.25">
      <c r="A231" s="208"/>
    </row>
    <row r="232" spans="1:1" x14ac:dyDescent="0.25">
      <c r="A232" s="208"/>
    </row>
    <row r="233" spans="1:1" x14ac:dyDescent="0.25">
      <c r="A233" s="208"/>
    </row>
    <row r="234" spans="1:1" x14ac:dyDescent="0.25">
      <c r="A234" s="208"/>
    </row>
    <row r="235" spans="1:1" x14ac:dyDescent="0.25">
      <c r="A235" s="208"/>
    </row>
    <row r="236" spans="1:1" x14ac:dyDescent="0.25">
      <c r="A236" s="208"/>
    </row>
    <row r="237" spans="1:1" x14ac:dyDescent="0.25">
      <c r="A237" s="208"/>
    </row>
    <row r="238" spans="1:1" x14ac:dyDescent="0.25">
      <c r="A238" s="208"/>
    </row>
    <row r="239" spans="1:1" x14ac:dyDescent="0.25">
      <c r="A239" s="208"/>
    </row>
    <row r="240" spans="1:1" x14ac:dyDescent="0.25">
      <c r="A240" s="208"/>
    </row>
    <row r="241" spans="1:1" x14ac:dyDescent="0.25">
      <c r="A241" s="208"/>
    </row>
    <row r="242" spans="1:1" x14ac:dyDescent="0.25">
      <c r="A242" s="208"/>
    </row>
    <row r="243" spans="1:1" x14ac:dyDescent="0.25">
      <c r="A243" s="208"/>
    </row>
    <row r="244" spans="1:1" x14ac:dyDescent="0.25">
      <c r="A244" s="208"/>
    </row>
    <row r="245" spans="1:1" x14ac:dyDescent="0.25">
      <c r="A245" s="208"/>
    </row>
    <row r="246" spans="1:1" x14ac:dyDescent="0.25">
      <c r="A246" s="208"/>
    </row>
    <row r="247" spans="1:1" x14ac:dyDescent="0.25">
      <c r="A247" s="208"/>
    </row>
    <row r="248" spans="1:1" x14ac:dyDescent="0.25">
      <c r="A248" s="208"/>
    </row>
    <row r="249" spans="1:1" x14ac:dyDescent="0.25">
      <c r="A249" s="208"/>
    </row>
    <row r="250" spans="1:1" x14ac:dyDescent="0.25">
      <c r="A250" s="208"/>
    </row>
    <row r="251" spans="1:1" x14ac:dyDescent="0.25">
      <c r="A251" s="208"/>
    </row>
    <row r="252" spans="1:1" x14ac:dyDescent="0.25">
      <c r="A252" s="208"/>
    </row>
    <row r="253" spans="1:1" x14ac:dyDescent="0.25">
      <c r="A253" s="208"/>
    </row>
    <row r="254" spans="1:1" x14ac:dyDescent="0.25">
      <c r="A254" s="208"/>
    </row>
    <row r="255" spans="1:1" x14ac:dyDescent="0.25">
      <c r="A255" s="208"/>
    </row>
    <row r="256" spans="1:1" x14ac:dyDescent="0.25">
      <c r="A256" s="208"/>
    </row>
    <row r="257" spans="1:1" x14ac:dyDescent="0.25">
      <c r="A257" s="208"/>
    </row>
    <row r="258" spans="1:1" x14ac:dyDescent="0.25">
      <c r="A258" s="208"/>
    </row>
    <row r="259" spans="1:1" x14ac:dyDescent="0.25">
      <c r="A259" s="208"/>
    </row>
    <row r="260" spans="1:1" x14ac:dyDescent="0.25">
      <c r="A260" s="208"/>
    </row>
    <row r="261" spans="1:1" x14ac:dyDescent="0.25">
      <c r="A261" s="208"/>
    </row>
    <row r="262" spans="1:1" x14ac:dyDescent="0.25">
      <c r="A262" s="208"/>
    </row>
    <row r="263" spans="1:1" x14ac:dyDescent="0.25">
      <c r="A263" s="208"/>
    </row>
    <row r="264" spans="1:1" x14ac:dyDescent="0.25">
      <c r="A264" s="208"/>
    </row>
    <row r="265" spans="1:1" x14ac:dyDescent="0.25">
      <c r="A265" s="208"/>
    </row>
    <row r="266" spans="1:1" x14ac:dyDescent="0.25">
      <c r="A266" s="208"/>
    </row>
    <row r="267" spans="1:1" x14ac:dyDescent="0.25">
      <c r="A267" s="208"/>
    </row>
    <row r="268" spans="1:1" x14ac:dyDescent="0.25">
      <c r="A268" s="208"/>
    </row>
    <row r="269" spans="1:1" x14ac:dyDescent="0.25">
      <c r="A269" s="208"/>
    </row>
    <row r="270" spans="1:1" x14ac:dyDescent="0.25">
      <c r="A270" s="208"/>
    </row>
    <row r="271" spans="1:1" x14ac:dyDescent="0.25">
      <c r="A271" s="208"/>
    </row>
    <row r="272" spans="1:1" x14ac:dyDescent="0.25">
      <c r="A272" s="208"/>
    </row>
    <row r="273" spans="1:1" x14ac:dyDescent="0.25">
      <c r="A273" s="208"/>
    </row>
    <row r="274" spans="1:1" x14ac:dyDescent="0.25">
      <c r="A274" s="208"/>
    </row>
    <row r="275" spans="1:1" x14ac:dyDescent="0.25">
      <c r="A275" s="208"/>
    </row>
    <row r="276" spans="1:1" x14ac:dyDescent="0.25">
      <c r="A276" s="208"/>
    </row>
    <row r="277" spans="1:1" x14ac:dyDescent="0.25">
      <c r="A277" s="208"/>
    </row>
    <row r="278" spans="1:1" x14ac:dyDescent="0.25">
      <c r="A278" s="208"/>
    </row>
    <row r="279" spans="1:1" x14ac:dyDescent="0.25">
      <c r="A279" s="208"/>
    </row>
    <row r="280" spans="1:1" x14ac:dyDescent="0.25">
      <c r="A280" s="208"/>
    </row>
    <row r="281" spans="1:1" x14ac:dyDescent="0.25">
      <c r="A281" s="208"/>
    </row>
    <row r="282" spans="1:1" x14ac:dyDescent="0.25">
      <c r="A282" s="208"/>
    </row>
    <row r="283" spans="1:1" x14ac:dyDescent="0.25">
      <c r="A283" s="208"/>
    </row>
    <row r="284" spans="1:1" x14ac:dyDescent="0.25">
      <c r="A284" s="208"/>
    </row>
    <row r="285" spans="1:1" x14ac:dyDescent="0.25">
      <c r="A285" s="208"/>
    </row>
    <row r="286" spans="1:1" x14ac:dyDescent="0.25">
      <c r="A286" s="208"/>
    </row>
    <row r="287" spans="1:1" x14ac:dyDescent="0.25">
      <c r="A287" s="208"/>
    </row>
    <row r="288" spans="1:1" x14ac:dyDescent="0.25">
      <c r="A288" s="208"/>
    </row>
    <row r="289" spans="1:1" x14ac:dyDescent="0.25">
      <c r="A289" s="208"/>
    </row>
    <row r="290" spans="1:1" x14ac:dyDescent="0.25">
      <c r="A290" s="208"/>
    </row>
    <row r="291" spans="1:1" x14ac:dyDescent="0.25">
      <c r="A291" s="208"/>
    </row>
    <row r="292" spans="1:1" x14ac:dyDescent="0.25">
      <c r="A292" s="208"/>
    </row>
    <row r="293" spans="1:1" x14ac:dyDescent="0.25">
      <c r="A293" s="208"/>
    </row>
    <row r="294" spans="1:1" x14ac:dyDescent="0.25">
      <c r="A294" s="208"/>
    </row>
    <row r="295" spans="1:1" x14ac:dyDescent="0.25">
      <c r="A295" s="208"/>
    </row>
    <row r="296" spans="1:1" x14ac:dyDescent="0.25">
      <c r="A296" s="208"/>
    </row>
    <row r="297" spans="1:1" x14ac:dyDescent="0.25">
      <c r="A297" s="208"/>
    </row>
    <row r="298" spans="1:1" x14ac:dyDescent="0.25">
      <c r="A298" s="208"/>
    </row>
    <row r="299" spans="1:1" x14ac:dyDescent="0.25">
      <c r="A299" s="208"/>
    </row>
    <row r="300" spans="1:1" x14ac:dyDescent="0.25">
      <c r="A300" s="208"/>
    </row>
    <row r="301" spans="1:1" x14ac:dyDescent="0.25">
      <c r="A301" s="208"/>
    </row>
    <row r="302" spans="1:1" x14ac:dyDescent="0.25">
      <c r="A302" s="208"/>
    </row>
    <row r="303" spans="1:1" x14ac:dyDescent="0.25">
      <c r="A303" s="208"/>
    </row>
    <row r="304" spans="1:1" x14ac:dyDescent="0.25">
      <c r="A304" s="208"/>
    </row>
    <row r="305" spans="1:1" x14ac:dyDescent="0.25">
      <c r="A305" s="208"/>
    </row>
    <row r="306" spans="1:1" x14ac:dyDescent="0.25">
      <c r="A306" s="208"/>
    </row>
    <row r="307" spans="1:1" x14ac:dyDescent="0.25">
      <c r="A307" s="208"/>
    </row>
    <row r="308" spans="1:1" x14ac:dyDescent="0.25">
      <c r="A308" s="208"/>
    </row>
    <row r="309" spans="1:1" x14ac:dyDescent="0.25">
      <c r="A309" s="208"/>
    </row>
    <row r="310" spans="1:1" x14ac:dyDescent="0.25">
      <c r="A310" s="208"/>
    </row>
    <row r="311" spans="1:1" x14ac:dyDescent="0.25">
      <c r="A311" s="208"/>
    </row>
    <row r="312" spans="1:1" x14ac:dyDescent="0.25">
      <c r="A312" s="208"/>
    </row>
    <row r="313" spans="1:1" x14ac:dyDescent="0.25">
      <c r="A313" s="208"/>
    </row>
    <row r="314" spans="1:1" x14ac:dyDescent="0.25">
      <c r="A314" s="208"/>
    </row>
    <row r="315" spans="1:1" x14ac:dyDescent="0.25">
      <c r="A315" s="208"/>
    </row>
    <row r="316" spans="1:1" x14ac:dyDescent="0.25">
      <c r="A316" s="208"/>
    </row>
    <row r="317" spans="1:1" x14ac:dyDescent="0.25">
      <c r="A317" s="208"/>
    </row>
    <row r="318" spans="1:1" x14ac:dyDescent="0.25">
      <c r="A318" s="208"/>
    </row>
    <row r="319" spans="1:1" x14ac:dyDescent="0.25">
      <c r="A319" s="208"/>
    </row>
    <row r="320" spans="1:1" x14ac:dyDescent="0.25">
      <c r="A320" s="208"/>
    </row>
    <row r="321" spans="1:1" x14ac:dyDescent="0.25">
      <c r="A321" s="208"/>
    </row>
    <row r="322" spans="1:1" x14ac:dyDescent="0.25">
      <c r="A322" s="208"/>
    </row>
    <row r="323" spans="1:1" x14ac:dyDescent="0.25">
      <c r="A323" s="208"/>
    </row>
    <row r="324" spans="1:1" x14ac:dyDescent="0.25">
      <c r="A324" s="208"/>
    </row>
    <row r="325" spans="1:1" x14ac:dyDescent="0.25">
      <c r="A325" s="208"/>
    </row>
    <row r="326" spans="1:1" x14ac:dyDescent="0.25">
      <c r="A326" s="208"/>
    </row>
    <row r="327" spans="1:1" x14ac:dyDescent="0.25">
      <c r="A327" s="208"/>
    </row>
    <row r="328" spans="1:1" x14ac:dyDescent="0.25">
      <c r="A328" s="208"/>
    </row>
    <row r="329" spans="1:1" x14ac:dyDescent="0.25">
      <c r="A329" s="208"/>
    </row>
    <row r="330" spans="1:1" x14ac:dyDescent="0.25">
      <c r="A330" s="208"/>
    </row>
    <row r="331" spans="1:1" x14ac:dyDescent="0.25">
      <c r="A331" s="208"/>
    </row>
    <row r="332" spans="1:1" x14ac:dyDescent="0.25">
      <c r="A332" s="208"/>
    </row>
    <row r="333" spans="1:1" x14ac:dyDescent="0.25">
      <c r="A333" s="208"/>
    </row>
    <row r="334" spans="1:1" x14ac:dyDescent="0.25">
      <c r="A334" s="208"/>
    </row>
    <row r="335" spans="1:1" x14ac:dyDescent="0.25">
      <c r="A335" s="208"/>
    </row>
    <row r="336" spans="1:1" x14ac:dyDescent="0.25">
      <c r="A336" s="208"/>
    </row>
    <row r="337" spans="1:1" x14ac:dyDescent="0.25">
      <c r="A337" s="208"/>
    </row>
    <row r="338" spans="1:1" x14ac:dyDescent="0.25">
      <c r="A338" s="208"/>
    </row>
    <row r="339" spans="1:1" x14ac:dyDescent="0.25">
      <c r="A339" s="208"/>
    </row>
    <row r="340" spans="1:1" x14ac:dyDescent="0.25">
      <c r="A340" s="208"/>
    </row>
    <row r="341" spans="1:1" x14ac:dyDescent="0.25">
      <c r="A341" s="208"/>
    </row>
    <row r="342" spans="1:1" x14ac:dyDescent="0.25">
      <c r="A342" s="208"/>
    </row>
    <row r="343" spans="1:1" x14ac:dyDescent="0.25">
      <c r="A343" s="208"/>
    </row>
    <row r="344" spans="1:1" x14ac:dyDescent="0.25">
      <c r="A344" s="208"/>
    </row>
    <row r="345" spans="1:1" x14ac:dyDescent="0.25">
      <c r="A345" s="208"/>
    </row>
    <row r="346" spans="1:1" x14ac:dyDescent="0.25">
      <c r="A346" s="208"/>
    </row>
    <row r="347" spans="1:1" x14ac:dyDescent="0.25">
      <c r="A347" s="208"/>
    </row>
    <row r="348" spans="1:1" x14ac:dyDescent="0.25">
      <c r="A348" s="208"/>
    </row>
    <row r="349" spans="1:1" x14ac:dyDescent="0.25">
      <c r="A349" s="208"/>
    </row>
    <row r="350" spans="1:1" x14ac:dyDescent="0.25">
      <c r="A350" s="208"/>
    </row>
    <row r="351" spans="1:1" x14ac:dyDescent="0.25">
      <c r="A351" s="208"/>
    </row>
    <row r="352" spans="1:1" x14ac:dyDescent="0.25">
      <c r="A352" s="208"/>
    </row>
    <row r="353" spans="1:1" x14ac:dyDescent="0.25">
      <c r="A353" s="208"/>
    </row>
    <row r="354" spans="1:1" x14ac:dyDescent="0.25">
      <c r="A354" s="208"/>
    </row>
    <row r="355" spans="1:1" x14ac:dyDescent="0.25">
      <c r="A355" s="208"/>
    </row>
    <row r="356" spans="1:1" x14ac:dyDescent="0.25">
      <c r="A356" s="208"/>
    </row>
    <row r="357" spans="1:1" x14ac:dyDescent="0.25">
      <c r="A357" s="208"/>
    </row>
    <row r="358" spans="1:1" x14ac:dyDescent="0.25">
      <c r="A358" s="208"/>
    </row>
    <row r="359" spans="1:1" x14ac:dyDescent="0.25">
      <c r="A359" s="208"/>
    </row>
    <row r="360" spans="1:1" x14ac:dyDescent="0.25">
      <c r="A360" s="208"/>
    </row>
    <row r="361" spans="1:1" x14ac:dyDescent="0.25">
      <c r="A361" s="208"/>
    </row>
    <row r="362" spans="1:1" x14ac:dyDescent="0.25">
      <c r="A362" s="208"/>
    </row>
    <row r="363" spans="1:1" x14ac:dyDescent="0.25">
      <c r="A363" s="208"/>
    </row>
    <row r="364" spans="1:1" x14ac:dyDescent="0.25">
      <c r="A364" s="208"/>
    </row>
    <row r="365" spans="1:1" x14ac:dyDescent="0.25">
      <c r="A365" s="208"/>
    </row>
    <row r="366" spans="1:1" x14ac:dyDescent="0.25">
      <c r="A366" s="208"/>
    </row>
    <row r="367" spans="1:1" x14ac:dyDescent="0.25">
      <c r="A367" s="208"/>
    </row>
    <row r="368" spans="1:1" x14ac:dyDescent="0.25">
      <c r="A368" s="208"/>
    </row>
    <row r="369" spans="1:1" x14ac:dyDescent="0.25">
      <c r="A369" s="208"/>
    </row>
    <row r="370" spans="1:1" x14ac:dyDescent="0.25">
      <c r="A370" s="208"/>
    </row>
    <row r="371" spans="1:1" x14ac:dyDescent="0.25">
      <c r="A371" s="208"/>
    </row>
    <row r="372" spans="1:1" x14ac:dyDescent="0.25">
      <c r="A372" s="208"/>
    </row>
    <row r="373" spans="1:1" x14ac:dyDescent="0.25">
      <c r="A373" s="208"/>
    </row>
    <row r="374" spans="1:1" x14ac:dyDescent="0.25">
      <c r="A374" s="208"/>
    </row>
    <row r="375" spans="1:1" x14ac:dyDescent="0.25">
      <c r="A375" s="208"/>
    </row>
    <row r="376" spans="1:1" x14ac:dyDescent="0.25">
      <c r="A376" s="208"/>
    </row>
    <row r="377" spans="1:1" x14ac:dyDescent="0.25">
      <c r="A377" s="208"/>
    </row>
    <row r="378" spans="1:1" x14ac:dyDescent="0.25">
      <c r="A378" s="208"/>
    </row>
    <row r="379" spans="1:1" x14ac:dyDescent="0.25">
      <c r="A379" s="208"/>
    </row>
    <row r="380" spans="1:1" x14ac:dyDescent="0.25">
      <c r="A380" s="208"/>
    </row>
    <row r="381" spans="1:1" x14ac:dyDescent="0.25">
      <c r="A381" s="208"/>
    </row>
    <row r="382" spans="1:1" x14ac:dyDescent="0.25">
      <c r="A382" s="208"/>
    </row>
    <row r="383" spans="1:1" x14ac:dyDescent="0.25">
      <c r="A383" s="208"/>
    </row>
    <row r="384" spans="1:1" x14ac:dyDescent="0.25">
      <c r="A384" s="208"/>
    </row>
    <row r="385" spans="1:1" x14ac:dyDescent="0.25">
      <c r="A385" s="208"/>
    </row>
    <row r="386" spans="1:1" x14ac:dyDescent="0.25">
      <c r="A386" s="208"/>
    </row>
    <row r="387" spans="1:1" x14ac:dyDescent="0.25">
      <c r="A387" s="208"/>
    </row>
    <row r="388" spans="1:1" x14ac:dyDescent="0.25">
      <c r="A388" s="208"/>
    </row>
    <row r="389" spans="1:1" x14ac:dyDescent="0.25">
      <c r="A389" s="208"/>
    </row>
    <row r="390" spans="1:1" x14ac:dyDescent="0.25">
      <c r="A390" s="208"/>
    </row>
    <row r="391" spans="1:1" x14ac:dyDescent="0.25">
      <c r="A391" s="208"/>
    </row>
    <row r="392" spans="1:1" x14ac:dyDescent="0.25">
      <c r="A392" s="208"/>
    </row>
    <row r="393" spans="1:1" x14ac:dyDescent="0.25">
      <c r="A393" s="208"/>
    </row>
    <row r="394" spans="1:1" x14ac:dyDescent="0.25">
      <c r="A394" s="208"/>
    </row>
    <row r="395" spans="1:1" x14ac:dyDescent="0.25">
      <c r="A395" s="208"/>
    </row>
    <row r="396" spans="1:1" x14ac:dyDescent="0.25">
      <c r="A396" s="208"/>
    </row>
    <row r="397" spans="1:1" x14ac:dyDescent="0.25">
      <c r="A397" s="208"/>
    </row>
    <row r="398" spans="1:1" x14ac:dyDescent="0.25">
      <c r="A398" s="208"/>
    </row>
    <row r="399" spans="1:1" x14ac:dyDescent="0.25">
      <c r="A399" s="208"/>
    </row>
    <row r="400" spans="1:1" x14ac:dyDescent="0.25">
      <c r="A400" s="208"/>
    </row>
    <row r="401" spans="1:1" x14ac:dyDescent="0.25">
      <c r="A401" s="208"/>
    </row>
    <row r="402" spans="1:1" x14ac:dyDescent="0.25">
      <c r="A402" s="208"/>
    </row>
    <row r="403" spans="1:1" x14ac:dyDescent="0.25">
      <c r="A403" s="208"/>
    </row>
    <row r="404" spans="1:1" x14ac:dyDescent="0.25">
      <c r="A404" s="208"/>
    </row>
    <row r="405" spans="1:1" x14ac:dyDescent="0.25">
      <c r="A405" s="208"/>
    </row>
    <row r="406" spans="1:1" x14ac:dyDescent="0.25">
      <c r="A406" s="208"/>
    </row>
    <row r="407" spans="1:1" x14ac:dyDescent="0.25">
      <c r="A407" s="208"/>
    </row>
    <row r="408" spans="1:1" x14ac:dyDescent="0.25">
      <c r="A408" s="208"/>
    </row>
    <row r="409" spans="1:1" x14ac:dyDescent="0.25">
      <c r="A409" s="208"/>
    </row>
    <row r="410" spans="1:1" x14ac:dyDescent="0.25">
      <c r="A410" s="208"/>
    </row>
    <row r="411" spans="1:1" x14ac:dyDescent="0.25">
      <c r="A411" s="208"/>
    </row>
    <row r="412" spans="1:1" x14ac:dyDescent="0.25">
      <c r="A412" s="208"/>
    </row>
    <row r="413" spans="1:1" x14ac:dyDescent="0.25">
      <c r="A413" s="208"/>
    </row>
    <row r="414" spans="1:1" x14ac:dyDescent="0.25">
      <c r="A414" s="208"/>
    </row>
    <row r="415" spans="1:1" x14ac:dyDescent="0.25">
      <c r="A415" s="208"/>
    </row>
    <row r="416" spans="1:1" x14ac:dyDescent="0.25">
      <c r="A416" s="208"/>
    </row>
    <row r="417" spans="1:1" x14ac:dyDescent="0.25">
      <c r="A417" s="208"/>
    </row>
    <row r="418" spans="1:1" x14ac:dyDescent="0.25">
      <c r="A418" s="208"/>
    </row>
    <row r="419" spans="1:1" x14ac:dyDescent="0.25">
      <c r="A419" s="208"/>
    </row>
    <row r="420" spans="1:1" x14ac:dyDescent="0.25">
      <c r="A420" s="208"/>
    </row>
    <row r="421" spans="1:1" x14ac:dyDescent="0.25">
      <c r="A421" s="208"/>
    </row>
    <row r="422" spans="1:1" x14ac:dyDescent="0.25">
      <c r="A422" s="208"/>
    </row>
    <row r="423" spans="1:1" x14ac:dyDescent="0.25">
      <c r="A423" s="208"/>
    </row>
    <row r="424" spans="1:1" x14ac:dyDescent="0.25">
      <c r="A424" s="208"/>
    </row>
    <row r="425" spans="1:1" x14ac:dyDescent="0.25">
      <c r="A425" s="208"/>
    </row>
    <row r="426" spans="1:1" x14ac:dyDescent="0.25">
      <c r="A426" s="208"/>
    </row>
    <row r="427" spans="1:1" x14ac:dyDescent="0.25">
      <c r="A427" s="208"/>
    </row>
    <row r="428" spans="1:1" x14ac:dyDescent="0.25">
      <c r="A428" s="208"/>
    </row>
    <row r="429" spans="1:1" x14ac:dyDescent="0.25">
      <c r="A429" s="208"/>
    </row>
    <row r="430" spans="1:1" x14ac:dyDescent="0.25">
      <c r="A430" s="208"/>
    </row>
    <row r="431" spans="1:1" x14ac:dyDescent="0.25">
      <c r="A431" s="208"/>
    </row>
    <row r="432" spans="1:1" x14ac:dyDescent="0.25">
      <c r="A432" s="208"/>
    </row>
    <row r="433" spans="1:1" x14ac:dyDescent="0.25">
      <c r="A433" s="208"/>
    </row>
    <row r="434" spans="1:1" x14ac:dyDescent="0.25">
      <c r="A434" s="208"/>
    </row>
    <row r="435" spans="1:1" x14ac:dyDescent="0.25">
      <c r="A435" s="208"/>
    </row>
    <row r="436" spans="1:1" x14ac:dyDescent="0.25">
      <c r="A436" s="208"/>
    </row>
    <row r="437" spans="1:1" x14ac:dyDescent="0.25">
      <c r="A437" s="208"/>
    </row>
    <row r="438" spans="1:1" x14ac:dyDescent="0.25">
      <c r="A438" s="208"/>
    </row>
    <row r="439" spans="1:1" x14ac:dyDescent="0.25">
      <c r="A439" s="208"/>
    </row>
    <row r="440" spans="1:1" x14ac:dyDescent="0.25">
      <c r="A440" s="208"/>
    </row>
    <row r="441" spans="1:1" x14ac:dyDescent="0.25">
      <c r="A441" s="208"/>
    </row>
    <row r="442" spans="1:1" x14ac:dyDescent="0.25">
      <c r="A442" s="208"/>
    </row>
    <row r="443" spans="1:1" x14ac:dyDescent="0.25">
      <c r="A443" s="208"/>
    </row>
    <row r="444" spans="1:1" x14ac:dyDescent="0.25">
      <c r="A444" s="208"/>
    </row>
    <row r="445" spans="1:1" x14ac:dyDescent="0.25">
      <c r="A445" s="208"/>
    </row>
    <row r="446" spans="1:1" x14ac:dyDescent="0.25">
      <c r="A446" s="208"/>
    </row>
    <row r="447" spans="1:1" x14ac:dyDescent="0.25">
      <c r="A447" s="208"/>
    </row>
    <row r="448" spans="1:1" x14ac:dyDescent="0.25">
      <c r="A448" s="208"/>
    </row>
    <row r="449" spans="1:1" x14ac:dyDescent="0.25">
      <c r="A449" s="208"/>
    </row>
    <row r="450" spans="1:1" x14ac:dyDescent="0.25">
      <c r="A450" s="208"/>
    </row>
    <row r="451" spans="1:1" x14ac:dyDescent="0.25">
      <c r="A451" s="208"/>
    </row>
    <row r="452" spans="1:1" x14ac:dyDescent="0.25">
      <c r="A452" s="208"/>
    </row>
    <row r="453" spans="1:1" x14ac:dyDescent="0.25">
      <c r="A453" s="208"/>
    </row>
    <row r="454" spans="1:1" x14ac:dyDescent="0.25">
      <c r="A454" s="208"/>
    </row>
    <row r="455" spans="1:1" x14ac:dyDescent="0.25">
      <c r="A455" s="208"/>
    </row>
    <row r="456" spans="1:1" x14ac:dyDescent="0.25">
      <c r="A456" s="208"/>
    </row>
    <row r="457" spans="1:1" x14ac:dyDescent="0.25">
      <c r="A457" s="208"/>
    </row>
    <row r="458" spans="1:1" x14ac:dyDescent="0.25">
      <c r="A458" s="208"/>
    </row>
    <row r="459" spans="1:1" x14ac:dyDescent="0.25">
      <c r="A459" s="208"/>
    </row>
    <row r="460" spans="1:1" x14ac:dyDescent="0.25">
      <c r="A460" s="208"/>
    </row>
    <row r="461" spans="1:1" x14ac:dyDescent="0.25">
      <c r="A461" s="208"/>
    </row>
    <row r="462" spans="1:1" x14ac:dyDescent="0.25">
      <c r="A462" s="208"/>
    </row>
    <row r="463" spans="1:1" x14ac:dyDescent="0.25">
      <c r="A463" s="208"/>
    </row>
    <row r="464" spans="1:1" x14ac:dyDescent="0.25">
      <c r="A464" s="208"/>
    </row>
    <row r="465" spans="1:1" x14ac:dyDescent="0.25">
      <c r="A465" s="208"/>
    </row>
    <row r="466" spans="1:1" x14ac:dyDescent="0.25">
      <c r="A466" s="208"/>
    </row>
    <row r="467" spans="1:1" x14ac:dyDescent="0.25">
      <c r="A467" s="208"/>
    </row>
    <row r="468" spans="1:1" x14ac:dyDescent="0.25">
      <c r="A468" s="208"/>
    </row>
    <row r="469" spans="1:1" x14ac:dyDescent="0.25">
      <c r="A469" s="208"/>
    </row>
    <row r="470" spans="1:1" x14ac:dyDescent="0.25">
      <c r="A470" s="208"/>
    </row>
    <row r="471" spans="1:1" x14ac:dyDescent="0.25">
      <c r="A471" s="208"/>
    </row>
    <row r="472" spans="1:1" x14ac:dyDescent="0.25">
      <c r="A472" s="208"/>
    </row>
    <row r="473" spans="1:1" x14ac:dyDescent="0.25">
      <c r="A473" s="208"/>
    </row>
    <row r="474" spans="1:1" x14ac:dyDescent="0.25">
      <c r="A474" s="208"/>
    </row>
    <row r="475" spans="1:1" x14ac:dyDescent="0.25">
      <c r="A475" s="208"/>
    </row>
    <row r="476" spans="1:1" x14ac:dyDescent="0.25">
      <c r="A476" s="208"/>
    </row>
    <row r="477" spans="1:1" x14ac:dyDescent="0.25">
      <c r="A477" s="208"/>
    </row>
    <row r="478" spans="1:1" x14ac:dyDescent="0.25">
      <c r="A478" s="208"/>
    </row>
    <row r="479" spans="1:1" x14ac:dyDescent="0.25">
      <c r="A479" s="208"/>
    </row>
    <row r="480" spans="1:1" x14ac:dyDescent="0.25">
      <c r="A480" s="208"/>
    </row>
    <row r="481" spans="1:1" x14ac:dyDescent="0.25">
      <c r="A481" s="208"/>
    </row>
    <row r="482" spans="1:1" x14ac:dyDescent="0.25">
      <c r="A482" s="208"/>
    </row>
    <row r="483" spans="1:1" x14ac:dyDescent="0.25">
      <c r="A483" s="208"/>
    </row>
    <row r="484" spans="1:1" x14ac:dyDescent="0.25">
      <c r="A484" s="208"/>
    </row>
    <row r="485" spans="1:1" x14ac:dyDescent="0.25">
      <c r="A485" s="208"/>
    </row>
    <row r="486" spans="1:1" x14ac:dyDescent="0.25">
      <c r="A486" s="208"/>
    </row>
    <row r="487" spans="1:1" x14ac:dyDescent="0.25">
      <c r="A487" s="208"/>
    </row>
    <row r="488" spans="1:1" x14ac:dyDescent="0.25">
      <c r="A488" s="208"/>
    </row>
    <row r="489" spans="1:1" x14ac:dyDescent="0.25">
      <c r="A489" s="208"/>
    </row>
    <row r="490" spans="1:1" x14ac:dyDescent="0.25">
      <c r="A490" s="208"/>
    </row>
    <row r="491" spans="1:1" x14ac:dyDescent="0.25">
      <c r="A491" s="208"/>
    </row>
    <row r="492" spans="1:1" x14ac:dyDescent="0.25">
      <c r="A492" s="208"/>
    </row>
    <row r="493" spans="1:1" x14ac:dyDescent="0.25">
      <c r="A493" s="208"/>
    </row>
    <row r="494" spans="1:1" x14ac:dyDescent="0.25">
      <c r="A494" s="208"/>
    </row>
    <row r="495" spans="1:1" x14ac:dyDescent="0.25">
      <c r="A495" s="208"/>
    </row>
    <row r="496" spans="1:1" x14ac:dyDescent="0.25">
      <c r="A496" s="208"/>
    </row>
    <row r="497" spans="1:1" x14ac:dyDescent="0.25">
      <c r="A497" s="208"/>
    </row>
    <row r="498" spans="1:1" x14ac:dyDescent="0.25">
      <c r="A498" s="208"/>
    </row>
    <row r="499" spans="1:1" x14ac:dyDescent="0.25">
      <c r="A499" s="208"/>
    </row>
    <row r="500" spans="1:1" x14ac:dyDescent="0.25">
      <c r="A500" s="208"/>
    </row>
    <row r="501" spans="1:1" x14ac:dyDescent="0.25">
      <c r="A501" s="208"/>
    </row>
    <row r="502" spans="1:1" x14ac:dyDescent="0.25">
      <c r="A502" s="208"/>
    </row>
    <row r="503" spans="1:1" x14ac:dyDescent="0.25">
      <c r="A503" s="208"/>
    </row>
    <row r="504" spans="1:1" x14ac:dyDescent="0.25">
      <c r="A504" s="208"/>
    </row>
    <row r="505" spans="1:1" x14ac:dyDescent="0.25">
      <c r="A505" s="208"/>
    </row>
    <row r="506" spans="1:1" x14ac:dyDescent="0.25">
      <c r="A506" s="208"/>
    </row>
    <row r="507" spans="1:1" x14ac:dyDescent="0.25">
      <c r="A507" s="208"/>
    </row>
    <row r="508" spans="1:1" x14ac:dyDescent="0.25">
      <c r="A508" s="208"/>
    </row>
    <row r="509" spans="1:1" x14ac:dyDescent="0.25">
      <c r="A509" s="208"/>
    </row>
    <row r="510" spans="1:1" x14ac:dyDescent="0.25">
      <c r="A510" s="208"/>
    </row>
    <row r="511" spans="1:1" x14ac:dyDescent="0.25">
      <c r="A511" s="208"/>
    </row>
    <row r="512" spans="1:1" x14ac:dyDescent="0.25">
      <c r="A512" s="208"/>
    </row>
    <row r="513" spans="1:1" x14ac:dyDescent="0.25">
      <c r="A513" s="208"/>
    </row>
    <row r="514" spans="1:1" x14ac:dyDescent="0.25">
      <c r="A514" s="208"/>
    </row>
    <row r="515" spans="1:1" x14ac:dyDescent="0.25">
      <c r="A515" s="208"/>
    </row>
    <row r="516" spans="1:1" x14ac:dyDescent="0.25">
      <c r="A516" s="208"/>
    </row>
    <row r="517" spans="1:1" x14ac:dyDescent="0.25">
      <c r="A517" s="208"/>
    </row>
    <row r="518" spans="1:1" x14ac:dyDescent="0.25">
      <c r="A518" s="208"/>
    </row>
    <row r="519" spans="1:1" x14ac:dyDescent="0.25">
      <c r="A519" s="208"/>
    </row>
    <row r="520" spans="1:1" x14ac:dyDescent="0.25">
      <c r="A520" s="208"/>
    </row>
    <row r="521" spans="1:1" x14ac:dyDescent="0.25">
      <c r="A521" s="208"/>
    </row>
    <row r="522" spans="1:1" x14ac:dyDescent="0.25">
      <c r="A522" s="208"/>
    </row>
    <row r="523" spans="1:1" x14ac:dyDescent="0.25">
      <c r="A523" s="208"/>
    </row>
    <row r="524" spans="1:1" x14ac:dyDescent="0.25">
      <c r="A524" s="208"/>
    </row>
    <row r="525" spans="1:1" x14ac:dyDescent="0.25">
      <c r="A525" s="208"/>
    </row>
    <row r="526" spans="1:1" x14ac:dyDescent="0.25">
      <c r="A526" s="208"/>
    </row>
    <row r="527" spans="1:1" x14ac:dyDescent="0.25">
      <c r="A527" s="208"/>
    </row>
    <row r="528" spans="1:1" x14ac:dyDescent="0.25">
      <c r="A528" s="208"/>
    </row>
    <row r="529" spans="1:1" x14ac:dyDescent="0.25">
      <c r="A529" s="208"/>
    </row>
    <row r="530" spans="1:1" x14ac:dyDescent="0.25">
      <c r="A530" s="208"/>
    </row>
    <row r="531" spans="1:1" x14ac:dyDescent="0.25">
      <c r="A531" s="208"/>
    </row>
    <row r="532" spans="1:1" x14ac:dyDescent="0.25">
      <c r="A532" s="208"/>
    </row>
    <row r="533" spans="1:1" x14ac:dyDescent="0.25">
      <c r="A533" s="208"/>
    </row>
    <row r="534" spans="1:1" x14ac:dyDescent="0.25">
      <c r="A534" s="208"/>
    </row>
    <row r="535" spans="1:1" x14ac:dyDescent="0.25">
      <c r="A535" s="208"/>
    </row>
    <row r="536" spans="1:1" x14ac:dyDescent="0.25">
      <c r="A536" s="208"/>
    </row>
    <row r="537" spans="1:1" x14ac:dyDescent="0.25">
      <c r="A537" s="208"/>
    </row>
    <row r="538" spans="1:1" x14ac:dyDescent="0.25">
      <c r="A538" s="208"/>
    </row>
    <row r="539" spans="1:1" x14ac:dyDescent="0.25">
      <c r="A539" s="208"/>
    </row>
    <row r="540" spans="1:1" x14ac:dyDescent="0.25">
      <c r="A540" s="208"/>
    </row>
    <row r="541" spans="1:1" x14ac:dyDescent="0.25">
      <c r="A541" s="208"/>
    </row>
    <row r="542" spans="1:1" x14ac:dyDescent="0.25">
      <c r="A542" s="208"/>
    </row>
    <row r="543" spans="1:1" x14ac:dyDescent="0.25">
      <c r="A543" s="208"/>
    </row>
    <row r="544" spans="1:1" x14ac:dyDescent="0.25">
      <c r="A544" s="208"/>
    </row>
    <row r="545" spans="1:1" x14ac:dyDescent="0.25">
      <c r="A545" s="208"/>
    </row>
    <row r="546" spans="1:1" x14ac:dyDescent="0.25">
      <c r="A546" s="208"/>
    </row>
    <row r="547" spans="1:1" x14ac:dyDescent="0.25">
      <c r="A547" s="208"/>
    </row>
    <row r="548" spans="1:1" x14ac:dyDescent="0.25">
      <c r="A548" s="208"/>
    </row>
    <row r="549" spans="1:1" x14ac:dyDescent="0.25">
      <c r="A549" s="208"/>
    </row>
    <row r="550" spans="1:1" x14ac:dyDescent="0.25">
      <c r="A550" s="208"/>
    </row>
    <row r="551" spans="1:1" x14ac:dyDescent="0.25">
      <c r="A551" s="208"/>
    </row>
    <row r="552" spans="1:1" x14ac:dyDescent="0.25">
      <c r="A552" s="208"/>
    </row>
    <row r="553" spans="1:1" x14ac:dyDescent="0.25">
      <c r="A553" s="208"/>
    </row>
    <row r="554" spans="1:1" x14ac:dyDescent="0.25">
      <c r="A554" s="208"/>
    </row>
    <row r="555" spans="1:1" x14ac:dyDescent="0.25">
      <c r="A555" s="208"/>
    </row>
    <row r="556" spans="1:1" x14ac:dyDescent="0.25">
      <c r="A556" s="208"/>
    </row>
    <row r="557" spans="1:1" x14ac:dyDescent="0.25">
      <c r="A557" s="208"/>
    </row>
    <row r="558" spans="1:1" x14ac:dyDescent="0.25">
      <c r="A558" s="208"/>
    </row>
    <row r="559" spans="1:1" x14ac:dyDescent="0.25">
      <c r="A559" s="208"/>
    </row>
    <row r="560" spans="1:1" x14ac:dyDescent="0.25">
      <c r="A560" s="208"/>
    </row>
    <row r="561" spans="1:1" x14ac:dyDescent="0.25">
      <c r="A561" s="208"/>
    </row>
    <row r="562" spans="1:1" x14ac:dyDescent="0.25">
      <c r="A562" s="208"/>
    </row>
    <row r="563" spans="1:1" x14ac:dyDescent="0.25">
      <c r="A563" s="208"/>
    </row>
    <row r="564" spans="1:1" x14ac:dyDescent="0.25">
      <c r="A564" s="208"/>
    </row>
    <row r="565" spans="1:1" x14ac:dyDescent="0.25">
      <c r="A565" s="208"/>
    </row>
    <row r="566" spans="1:1" x14ac:dyDescent="0.25">
      <c r="A566" s="208"/>
    </row>
    <row r="567" spans="1:1" x14ac:dyDescent="0.25">
      <c r="A567" s="208"/>
    </row>
    <row r="568" spans="1:1" x14ac:dyDescent="0.25">
      <c r="A568" s="208"/>
    </row>
    <row r="569" spans="1:1" x14ac:dyDescent="0.25">
      <c r="A569" s="208"/>
    </row>
    <row r="570" spans="1:1" x14ac:dyDescent="0.25">
      <c r="A570" s="208"/>
    </row>
    <row r="571" spans="1:1" x14ac:dyDescent="0.25">
      <c r="A571" s="208"/>
    </row>
    <row r="572" spans="1:1" x14ac:dyDescent="0.25">
      <c r="A572" s="208"/>
    </row>
    <row r="573" spans="1:1" x14ac:dyDescent="0.25">
      <c r="A573" s="208"/>
    </row>
    <row r="574" spans="1:1" x14ac:dyDescent="0.25">
      <c r="A574" s="208"/>
    </row>
    <row r="575" spans="1:1" x14ac:dyDescent="0.25">
      <c r="A575" s="208"/>
    </row>
    <row r="576" spans="1:1" x14ac:dyDescent="0.25">
      <c r="A576" s="208"/>
    </row>
    <row r="577" spans="1:1" x14ac:dyDescent="0.25">
      <c r="A577" s="208"/>
    </row>
    <row r="578" spans="1:1" x14ac:dyDescent="0.25">
      <c r="A578" s="208"/>
    </row>
    <row r="579" spans="1:1" x14ac:dyDescent="0.25">
      <c r="A579" s="208"/>
    </row>
    <row r="580" spans="1:1" x14ac:dyDescent="0.25">
      <c r="A580" s="208"/>
    </row>
    <row r="581" spans="1:1" x14ac:dyDescent="0.25">
      <c r="A581" s="208"/>
    </row>
    <row r="582" spans="1:1" x14ac:dyDescent="0.25">
      <c r="A582" s="208"/>
    </row>
    <row r="583" spans="1:1" x14ac:dyDescent="0.25">
      <c r="A583" s="208"/>
    </row>
    <row r="584" spans="1:1" x14ac:dyDescent="0.25">
      <c r="A584" s="208"/>
    </row>
    <row r="585" spans="1:1" x14ac:dyDescent="0.25">
      <c r="A585" s="208"/>
    </row>
    <row r="586" spans="1:1" x14ac:dyDescent="0.25">
      <c r="A586" s="208"/>
    </row>
    <row r="587" spans="1:1" x14ac:dyDescent="0.25">
      <c r="A587" s="208"/>
    </row>
    <row r="588" spans="1:1" x14ac:dyDescent="0.25">
      <c r="A588" s="208"/>
    </row>
    <row r="589" spans="1:1" x14ac:dyDescent="0.25">
      <c r="A589" s="208"/>
    </row>
    <row r="590" spans="1:1" x14ac:dyDescent="0.25">
      <c r="A590" s="208"/>
    </row>
    <row r="591" spans="1:1" x14ac:dyDescent="0.25">
      <c r="A591" s="208"/>
    </row>
    <row r="592" spans="1:1" x14ac:dyDescent="0.25">
      <c r="A592" s="208"/>
    </row>
    <row r="593" spans="1:1" x14ac:dyDescent="0.25">
      <c r="A593" s="208"/>
    </row>
    <row r="594" spans="1:1" x14ac:dyDescent="0.25">
      <c r="A594" s="208"/>
    </row>
    <row r="595" spans="1:1" x14ac:dyDescent="0.25">
      <c r="A595" s="208"/>
    </row>
    <row r="596" spans="1:1" x14ac:dyDescent="0.25">
      <c r="A596" s="208"/>
    </row>
    <row r="597" spans="1:1" x14ac:dyDescent="0.25">
      <c r="A597" s="208"/>
    </row>
    <row r="598" spans="1:1" x14ac:dyDescent="0.25">
      <c r="A598" s="208"/>
    </row>
    <row r="599" spans="1:1" x14ac:dyDescent="0.25">
      <c r="A599" s="208"/>
    </row>
    <row r="600" spans="1:1" x14ac:dyDescent="0.25">
      <c r="A600" s="208"/>
    </row>
    <row r="601" spans="1:1" x14ac:dyDescent="0.25">
      <c r="A601" s="208"/>
    </row>
    <row r="602" spans="1:1" x14ac:dyDescent="0.25">
      <c r="A602" s="208"/>
    </row>
    <row r="603" spans="1:1" x14ac:dyDescent="0.25">
      <c r="A603" s="208"/>
    </row>
    <row r="604" spans="1:1" x14ac:dyDescent="0.25">
      <c r="A604" s="208"/>
    </row>
    <row r="605" spans="1:1" x14ac:dyDescent="0.25">
      <c r="A605" s="208"/>
    </row>
    <row r="606" spans="1:1" x14ac:dyDescent="0.25">
      <c r="A606" s="208"/>
    </row>
    <row r="607" spans="1:1" x14ac:dyDescent="0.25">
      <c r="A607" s="208"/>
    </row>
    <row r="608" spans="1:1" x14ac:dyDescent="0.25">
      <c r="A608" s="208"/>
    </row>
    <row r="609" spans="1:1" x14ac:dyDescent="0.25">
      <c r="A609" s="208"/>
    </row>
    <row r="610" spans="1:1" x14ac:dyDescent="0.25">
      <c r="A610" s="208"/>
    </row>
    <row r="611" spans="1:1" x14ac:dyDescent="0.25">
      <c r="A611" s="208"/>
    </row>
  </sheetData>
  <mergeCells count="6">
    <mergeCell ref="A3:F3"/>
    <mergeCell ref="A67:F67"/>
    <mergeCell ref="A69:F69"/>
    <mergeCell ref="A1:B1"/>
    <mergeCell ref="A2:B2"/>
    <mergeCell ref="C1:E1"/>
  </mergeCells>
  <hyperlinks>
    <hyperlink ref="C1:E1" location="Tabellförteckning!A1" display="Tillbaka till innehållsföreckningen "/>
  </hyperlinks>
  <pageMargins left="0.75" right="0.75" top="1" bottom="1" header="0.5" footer="0.5"/>
  <pageSetup paperSize="9" scale="77"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6"/>
  <sheetViews>
    <sheetView zoomScaleNormal="100" workbookViewId="0">
      <pane ySplit="4" topLeftCell="A59" activePane="bottomLeft" state="frozen"/>
      <selection activeCell="Q15" sqref="Q15"/>
      <selection pane="bottomLeft" activeCell="Q15" sqref="Q15"/>
    </sheetView>
  </sheetViews>
  <sheetFormatPr defaultColWidth="8.88671875" defaultRowHeight="13.2" x14ac:dyDescent="0.25"/>
  <cols>
    <col min="1" max="1" width="6.6640625" style="209" customWidth="1"/>
    <col min="2" max="6" width="10.6640625" style="208" customWidth="1"/>
    <col min="7" max="16384" width="8.88671875" style="208"/>
  </cols>
  <sheetData>
    <row r="1" spans="1:6" s="307" customFormat="1" ht="30" customHeight="1" x14ac:dyDescent="0.3">
      <c r="A1" s="984"/>
      <c r="B1" s="979"/>
      <c r="D1" s="974" t="s">
        <v>398</v>
      </c>
      <c r="E1" s="975"/>
      <c r="F1" s="975"/>
    </row>
    <row r="2" spans="1:6" s="307" customFormat="1" ht="6" customHeight="1" x14ac:dyDescent="0.25">
      <c r="A2" s="984"/>
      <c r="B2" s="979"/>
    </row>
    <row r="3" spans="1:6" s="145" customFormat="1" ht="30" customHeight="1" x14ac:dyDescent="0.25">
      <c r="A3" s="1058" t="s">
        <v>572</v>
      </c>
      <c r="B3" s="1059"/>
      <c r="C3" s="1059"/>
      <c r="D3" s="1059"/>
      <c r="E3" s="1059"/>
      <c r="F3" s="1059"/>
    </row>
    <row r="4" spans="1:6" ht="42.75" customHeight="1" x14ac:dyDescent="0.25">
      <c r="A4" s="341" t="s">
        <v>100</v>
      </c>
      <c r="B4" s="343" t="s">
        <v>417</v>
      </c>
      <c r="C4" s="343" t="s">
        <v>107</v>
      </c>
      <c r="D4" s="339" t="s">
        <v>2</v>
      </c>
      <c r="E4" s="339" t="s">
        <v>3</v>
      </c>
      <c r="F4" s="339" t="s">
        <v>105</v>
      </c>
    </row>
    <row r="5" spans="1:6" s="307" customFormat="1" ht="6" customHeight="1" x14ac:dyDescent="0.25">
      <c r="A5" s="93"/>
      <c r="B5" s="303"/>
      <c r="C5" s="303"/>
      <c r="D5" s="220"/>
      <c r="E5" s="220"/>
      <c r="F5" s="220"/>
    </row>
    <row r="6" spans="1:6" x14ac:dyDescent="0.25">
      <c r="A6" s="362">
        <v>1956</v>
      </c>
      <c r="B6" s="364">
        <v>28</v>
      </c>
      <c r="C6" s="10" t="s">
        <v>46</v>
      </c>
      <c r="D6" s="10" t="s">
        <v>46</v>
      </c>
      <c r="E6" s="10" t="s">
        <v>46</v>
      </c>
      <c r="F6" s="10" t="s">
        <v>46</v>
      </c>
    </row>
    <row r="7" spans="1:6" x14ac:dyDescent="0.25">
      <c r="A7" s="362">
        <v>1957</v>
      </c>
      <c r="B7" s="364">
        <v>15</v>
      </c>
      <c r="C7" s="10" t="s">
        <v>46</v>
      </c>
      <c r="D7" s="10" t="s">
        <v>46</v>
      </c>
      <c r="E7" s="10" t="s">
        <v>46</v>
      </c>
      <c r="F7" s="10" t="s">
        <v>46</v>
      </c>
    </row>
    <row r="8" spans="1:6" x14ac:dyDescent="0.25">
      <c r="A8" s="362">
        <v>1958</v>
      </c>
      <c r="B8" s="364">
        <v>17</v>
      </c>
      <c r="C8" s="10" t="s">
        <v>46</v>
      </c>
      <c r="D8" s="10" t="s">
        <v>46</v>
      </c>
      <c r="E8" s="10" t="s">
        <v>46</v>
      </c>
      <c r="F8" s="10" t="s">
        <v>46</v>
      </c>
    </row>
    <row r="9" spans="1:6" x14ac:dyDescent="0.25">
      <c r="A9" s="362">
        <v>1959</v>
      </c>
      <c r="B9" s="364">
        <v>20</v>
      </c>
      <c r="C9" s="10" t="s">
        <v>46</v>
      </c>
      <c r="D9" s="10" t="s">
        <v>46</v>
      </c>
      <c r="E9" s="10" t="s">
        <v>46</v>
      </c>
      <c r="F9" s="10" t="s">
        <v>46</v>
      </c>
    </row>
    <row r="10" spans="1:6" x14ac:dyDescent="0.25">
      <c r="A10" s="362">
        <v>1960</v>
      </c>
      <c r="B10" s="364">
        <v>8</v>
      </c>
      <c r="C10" s="10" t="s">
        <v>46</v>
      </c>
      <c r="D10" s="10" t="s">
        <v>46</v>
      </c>
      <c r="E10" s="10" t="s">
        <v>46</v>
      </c>
      <c r="F10" s="10" t="s">
        <v>46</v>
      </c>
    </row>
    <row r="11" spans="1:6" x14ac:dyDescent="0.25">
      <c r="A11" s="362">
        <v>1961</v>
      </c>
      <c r="B11" s="364">
        <v>20</v>
      </c>
      <c r="C11" s="10" t="s">
        <v>46</v>
      </c>
      <c r="D11" s="10" t="s">
        <v>46</v>
      </c>
      <c r="E11" s="10" t="s">
        <v>46</v>
      </c>
      <c r="F11" s="10" t="s">
        <v>46</v>
      </c>
    </row>
    <row r="12" spans="1:6" x14ac:dyDescent="0.25">
      <c r="A12" s="205">
        <v>1962</v>
      </c>
      <c r="B12" s="364">
        <v>12</v>
      </c>
      <c r="C12" s="10" t="s">
        <v>46</v>
      </c>
      <c r="D12" s="10" t="s">
        <v>46</v>
      </c>
      <c r="E12" s="10" t="s">
        <v>46</v>
      </c>
      <c r="F12" s="10" t="s">
        <v>46</v>
      </c>
    </row>
    <row r="13" spans="1:6" x14ac:dyDescent="0.25">
      <c r="A13" s="205">
        <v>1963</v>
      </c>
      <c r="B13" s="211">
        <v>16</v>
      </c>
      <c r="C13" s="10" t="s">
        <v>46</v>
      </c>
      <c r="D13" s="10" t="s">
        <v>46</v>
      </c>
      <c r="E13" s="10" t="s">
        <v>46</v>
      </c>
      <c r="F13" s="10" t="s">
        <v>46</v>
      </c>
    </row>
    <row r="14" spans="1:6" x14ac:dyDescent="0.25">
      <c r="A14" s="205">
        <v>1964</v>
      </c>
      <c r="B14" s="211">
        <v>17</v>
      </c>
      <c r="C14" s="10" t="s">
        <v>46</v>
      </c>
      <c r="D14" s="10" t="s">
        <v>46</v>
      </c>
      <c r="E14" s="10" t="s">
        <v>46</v>
      </c>
      <c r="F14" s="10" t="s">
        <v>46</v>
      </c>
    </row>
    <row r="15" spans="1:6" x14ac:dyDescent="0.25">
      <c r="A15" s="205">
        <v>1965</v>
      </c>
      <c r="B15" s="211">
        <v>10</v>
      </c>
      <c r="C15" s="211">
        <v>19</v>
      </c>
      <c r="D15" s="211">
        <v>26</v>
      </c>
      <c r="E15" s="211">
        <v>3</v>
      </c>
      <c r="F15" s="211">
        <f t="shared" ref="F15:F46" si="0">B15+C15</f>
        <v>29</v>
      </c>
    </row>
    <row r="16" spans="1:6" x14ac:dyDescent="0.25">
      <c r="A16" s="205">
        <v>1966</v>
      </c>
      <c r="B16" s="211">
        <v>13</v>
      </c>
      <c r="C16" s="211">
        <v>23</v>
      </c>
      <c r="D16" s="211">
        <v>34</v>
      </c>
      <c r="E16" s="211">
        <v>2</v>
      </c>
      <c r="F16" s="211">
        <f t="shared" si="0"/>
        <v>36</v>
      </c>
    </row>
    <row r="17" spans="1:6" x14ac:dyDescent="0.25">
      <c r="A17" s="205">
        <v>1967</v>
      </c>
      <c r="B17" s="211">
        <v>17</v>
      </c>
      <c r="C17" s="211">
        <v>14</v>
      </c>
      <c r="D17" s="211">
        <v>29</v>
      </c>
      <c r="E17" s="211">
        <v>2</v>
      </c>
      <c r="F17" s="211">
        <f t="shared" si="0"/>
        <v>31</v>
      </c>
    </row>
    <row r="18" spans="1:6" x14ac:dyDescent="0.25">
      <c r="A18" s="205">
        <v>1968</v>
      </c>
      <c r="B18" s="211">
        <v>11</v>
      </c>
      <c r="C18" s="211">
        <v>20</v>
      </c>
      <c r="D18" s="211">
        <v>28</v>
      </c>
      <c r="E18" s="211">
        <v>3</v>
      </c>
      <c r="F18" s="211">
        <f t="shared" si="0"/>
        <v>31</v>
      </c>
    </row>
    <row r="19" spans="1:6" x14ac:dyDescent="0.25">
      <c r="A19" s="205">
        <v>1969</v>
      </c>
      <c r="B19" s="211">
        <v>15</v>
      </c>
      <c r="C19" s="211">
        <v>19</v>
      </c>
      <c r="D19" s="211">
        <v>29</v>
      </c>
      <c r="E19" s="211">
        <v>5</v>
      </c>
      <c r="F19" s="211">
        <f t="shared" si="0"/>
        <v>34</v>
      </c>
    </row>
    <row r="20" spans="1:6" x14ac:dyDescent="0.25">
      <c r="A20" s="205">
        <v>1970</v>
      </c>
      <c r="B20" s="211">
        <v>9</v>
      </c>
      <c r="C20" s="211">
        <v>17</v>
      </c>
      <c r="D20" s="211">
        <v>24</v>
      </c>
      <c r="E20" s="211">
        <v>2</v>
      </c>
      <c r="F20" s="211">
        <f t="shared" si="0"/>
        <v>26</v>
      </c>
    </row>
    <row r="21" spans="1:6" x14ac:dyDescent="0.25">
      <c r="A21" s="205">
        <v>1971</v>
      </c>
      <c r="B21" s="211">
        <v>12</v>
      </c>
      <c r="C21" s="211">
        <v>25</v>
      </c>
      <c r="D21" s="211">
        <v>35</v>
      </c>
      <c r="E21" s="211">
        <v>2</v>
      </c>
      <c r="F21" s="211">
        <f t="shared" si="0"/>
        <v>37</v>
      </c>
    </row>
    <row r="22" spans="1:6" x14ac:dyDescent="0.25">
      <c r="A22" s="205">
        <v>1972</v>
      </c>
      <c r="B22" s="211">
        <v>16</v>
      </c>
      <c r="C22" s="211">
        <v>26</v>
      </c>
      <c r="D22" s="211">
        <v>39</v>
      </c>
      <c r="E22" s="211">
        <v>3</v>
      </c>
      <c r="F22" s="211">
        <f t="shared" si="0"/>
        <v>42</v>
      </c>
    </row>
    <row r="23" spans="1:6" x14ac:dyDescent="0.25">
      <c r="A23" s="205">
        <v>1973</v>
      </c>
      <c r="B23" s="211">
        <v>10</v>
      </c>
      <c r="C23" s="211">
        <v>30</v>
      </c>
      <c r="D23" s="211">
        <v>38</v>
      </c>
      <c r="E23" s="211">
        <v>2</v>
      </c>
      <c r="F23" s="211">
        <f t="shared" si="0"/>
        <v>40</v>
      </c>
    </row>
    <row r="24" spans="1:6" x14ac:dyDescent="0.25">
      <c r="A24" s="205">
        <v>1974</v>
      </c>
      <c r="B24" s="211">
        <v>18</v>
      </c>
      <c r="C24" s="211">
        <v>26</v>
      </c>
      <c r="D24" s="211">
        <v>41</v>
      </c>
      <c r="E24" s="211">
        <v>3</v>
      </c>
      <c r="F24" s="211">
        <f t="shared" si="0"/>
        <v>44</v>
      </c>
    </row>
    <row r="25" spans="1:6" x14ac:dyDescent="0.25">
      <c r="A25" s="205">
        <v>1975</v>
      </c>
      <c r="B25" s="211">
        <v>11</v>
      </c>
      <c r="C25" s="211">
        <v>27</v>
      </c>
      <c r="D25" s="211">
        <v>35</v>
      </c>
      <c r="E25" s="211">
        <v>3</v>
      </c>
      <c r="F25" s="211">
        <f t="shared" si="0"/>
        <v>38</v>
      </c>
    </row>
    <row r="26" spans="1:6" x14ac:dyDescent="0.25">
      <c r="A26" s="205">
        <v>1976</v>
      </c>
      <c r="B26" s="211">
        <v>31</v>
      </c>
      <c r="C26" s="211">
        <v>19</v>
      </c>
      <c r="D26" s="211">
        <v>42</v>
      </c>
      <c r="E26" s="211">
        <v>8</v>
      </c>
      <c r="F26" s="211">
        <f t="shared" si="0"/>
        <v>50</v>
      </c>
    </row>
    <row r="27" spans="1:6" x14ac:dyDescent="0.25">
      <c r="A27" s="205">
        <v>1977</v>
      </c>
      <c r="B27" s="211">
        <v>8</v>
      </c>
      <c r="C27" s="211">
        <v>45</v>
      </c>
      <c r="D27" s="211">
        <v>48</v>
      </c>
      <c r="E27" s="211">
        <v>5</v>
      </c>
      <c r="F27" s="211">
        <f t="shared" si="0"/>
        <v>53</v>
      </c>
    </row>
    <row r="28" spans="1:6" x14ac:dyDescent="0.25">
      <c r="A28" s="209">
        <v>1978</v>
      </c>
      <c r="B28" s="8">
        <v>9</v>
      </c>
      <c r="C28" s="8">
        <v>34</v>
      </c>
      <c r="D28" s="8">
        <v>39</v>
      </c>
      <c r="E28" s="8">
        <v>4</v>
      </c>
      <c r="F28" s="8">
        <f t="shared" si="0"/>
        <v>43</v>
      </c>
    </row>
    <row r="29" spans="1:6" x14ac:dyDescent="0.25">
      <c r="A29" s="209">
        <v>1979</v>
      </c>
      <c r="B29" s="8">
        <v>11</v>
      </c>
      <c r="C29" s="8">
        <v>25</v>
      </c>
      <c r="D29" s="8">
        <v>35</v>
      </c>
      <c r="E29" s="8">
        <v>1</v>
      </c>
      <c r="F29" s="8">
        <f t="shared" si="0"/>
        <v>36</v>
      </c>
    </row>
    <row r="30" spans="1:6" x14ac:dyDescent="0.25">
      <c r="A30" s="209">
        <v>1980</v>
      </c>
      <c r="B30" s="8">
        <v>14</v>
      </c>
      <c r="C30" s="8">
        <v>27</v>
      </c>
      <c r="D30" s="8">
        <v>34</v>
      </c>
      <c r="E30" s="8">
        <v>7</v>
      </c>
      <c r="F30" s="8">
        <f t="shared" si="0"/>
        <v>41</v>
      </c>
    </row>
    <row r="31" spans="1:6" x14ac:dyDescent="0.25">
      <c r="A31" s="209">
        <v>1981</v>
      </c>
      <c r="B31" s="8">
        <v>10</v>
      </c>
      <c r="C31" s="8">
        <v>24</v>
      </c>
      <c r="D31" s="8">
        <v>29</v>
      </c>
      <c r="E31" s="8">
        <v>5</v>
      </c>
      <c r="F31" s="8">
        <f t="shared" si="0"/>
        <v>34</v>
      </c>
    </row>
    <row r="32" spans="1:6" x14ac:dyDescent="0.25">
      <c r="A32" s="209">
        <v>1982</v>
      </c>
      <c r="B32" s="8">
        <v>7</v>
      </c>
      <c r="C32" s="8">
        <v>32</v>
      </c>
      <c r="D32" s="8">
        <v>35</v>
      </c>
      <c r="E32" s="8">
        <v>4</v>
      </c>
      <c r="F32" s="8">
        <f t="shared" si="0"/>
        <v>39</v>
      </c>
    </row>
    <row r="33" spans="1:6" x14ac:dyDescent="0.25">
      <c r="A33" s="209">
        <v>1983</v>
      </c>
      <c r="B33" s="8">
        <v>11</v>
      </c>
      <c r="C33" s="8">
        <v>35</v>
      </c>
      <c r="D33" s="8">
        <v>36</v>
      </c>
      <c r="E33" s="8">
        <v>10</v>
      </c>
      <c r="F33" s="8">
        <f t="shared" si="0"/>
        <v>46</v>
      </c>
    </row>
    <row r="34" spans="1:6" x14ac:dyDescent="0.25">
      <c r="A34" s="209">
        <v>1984</v>
      </c>
      <c r="B34" s="8">
        <v>10</v>
      </c>
      <c r="C34" s="8">
        <v>35</v>
      </c>
      <c r="D34" s="8">
        <v>39</v>
      </c>
      <c r="E34" s="8">
        <v>6</v>
      </c>
      <c r="F34" s="8">
        <f t="shared" si="0"/>
        <v>45</v>
      </c>
    </row>
    <row r="35" spans="1:6" x14ac:dyDescent="0.25">
      <c r="A35" s="209">
        <v>1985</v>
      </c>
      <c r="B35" s="8">
        <v>14</v>
      </c>
      <c r="C35" s="8">
        <v>38</v>
      </c>
      <c r="D35" s="8">
        <v>48</v>
      </c>
      <c r="E35" s="8">
        <v>4</v>
      </c>
      <c r="F35" s="8">
        <f t="shared" si="0"/>
        <v>52</v>
      </c>
    </row>
    <row r="36" spans="1:6" x14ac:dyDescent="0.25">
      <c r="A36" s="209">
        <v>1986</v>
      </c>
      <c r="B36" s="8">
        <v>14</v>
      </c>
      <c r="C36" s="8">
        <v>36</v>
      </c>
      <c r="D36" s="8">
        <v>42</v>
      </c>
      <c r="E36" s="8">
        <v>8</v>
      </c>
      <c r="F36" s="8">
        <f t="shared" si="0"/>
        <v>50</v>
      </c>
    </row>
    <row r="37" spans="1:6" x14ac:dyDescent="0.25">
      <c r="A37" s="209">
        <v>1987</v>
      </c>
      <c r="B37" s="8">
        <v>11</v>
      </c>
      <c r="C37" s="8">
        <v>25</v>
      </c>
      <c r="D37" s="8">
        <v>36</v>
      </c>
      <c r="E37" s="8">
        <v>0</v>
      </c>
      <c r="F37" s="8">
        <f t="shared" si="0"/>
        <v>36</v>
      </c>
    </row>
    <row r="38" spans="1:6" x14ac:dyDescent="0.25">
      <c r="A38" s="209">
        <v>1988</v>
      </c>
      <c r="B38" s="8">
        <v>14</v>
      </c>
      <c r="C38" s="8">
        <v>38</v>
      </c>
      <c r="D38" s="8">
        <v>48</v>
      </c>
      <c r="E38" s="8">
        <v>4</v>
      </c>
      <c r="F38" s="8">
        <f t="shared" si="0"/>
        <v>52</v>
      </c>
    </row>
    <row r="39" spans="1:6" x14ac:dyDescent="0.25">
      <c r="A39" s="209">
        <v>1989</v>
      </c>
      <c r="B39" s="8">
        <v>17</v>
      </c>
      <c r="C39" s="8">
        <v>34</v>
      </c>
      <c r="D39" s="8">
        <v>44</v>
      </c>
      <c r="E39" s="8">
        <v>7</v>
      </c>
      <c r="F39" s="8">
        <f t="shared" si="0"/>
        <v>51</v>
      </c>
    </row>
    <row r="40" spans="1:6" x14ac:dyDescent="0.25">
      <c r="A40" s="209">
        <v>1990</v>
      </c>
      <c r="B40" s="8">
        <v>27</v>
      </c>
      <c r="C40" s="8">
        <v>35</v>
      </c>
      <c r="D40" s="8">
        <v>53</v>
      </c>
      <c r="E40" s="8">
        <v>9</v>
      </c>
      <c r="F40" s="8">
        <f t="shared" si="0"/>
        <v>62</v>
      </c>
    </row>
    <row r="41" spans="1:6" x14ac:dyDescent="0.25">
      <c r="A41" s="209">
        <v>1991</v>
      </c>
      <c r="B41" s="8">
        <v>18</v>
      </c>
      <c r="C41" s="8">
        <v>28</v>
      </c>
      <c r="D41" s="8">
        <v>38</v>
      </c>
      <c r="E41" s="8">
        <v>8</v>
      </c>
      <c r="F41" s="8">
        <f t="shared" si="0"/>
        <v>46</v>
      </c>
    </row>
    <row r="42" spans="1:6" x14ac:dyDescent="0.25">
      <c r="A42" s="209">
        <v>1992</v>
      </c>
      <c r="B42" s="8">
        <v>23</v>
      </c>
      <c r="C42" s="8">
        <v>37</v>
      </c>
      <c r="D42" s="8">
        <v>55</v>
      </c>
      <c r="E42" s="8">
        <v>5</v>
      </c>
      <c r="F42" s="8">
        <f t="shared" si="0"/>
        <v>60</v>
      </c>
    </row>
    <row r="43" spans="1:6" x14ac:dyDescent="0.25">
      <c r="A43" s="209">
        <v>1993</v>
      </c>
      <c r="B43" s="8">
        <v>29</v>
      </c>
      <c r="C43" s="8">
        <v>46</v>
      </c>
      <c r="D43" s="8">
        <v>66</v>
      </c>
      <c r="E43" s="8">
        <v>9</v>
      </c>
      <c r="F43" s="8">
        <f t="shared" si="0"/>
        <v>75</v>
      </c>
    </row>
    <row r="44" spans="1:6" x14ac:dyDescent="0.25">
      <c r="A44" s="209">
        <v>1994</v>
      </c>
      <c r="B44" s="8">
        <v>23</v>
      </c>
      <c r="C44" s="8">
        <v>34</v>
      </c>
      <c r="D44" s="8">
        <v>42</v>
      </c>
      <c r="E44" s="8">
        <v>15</v>
      </c>
      <c r="F44" s="8">
        <f t="shared" si="0"/>
        <v>57</v>
      </c>
    </row>
    <row r="45" spans="1:6" x14ac:dyDescent="0.25">
      <c r="A45" s="209">
        <v>1995</v>
      </c>
      <c r="B45" s="8">
        <v>19</v>
      </c>
      <c r="C45" s="8">
        <v>45</v>
      </c>
      <c r="D45" s="8">
        <v>48</v>
      </c>
      <c r="E45" s="8">
        <v>16</v>
      </c>
      <c r="F45" s="8">
        <f t="shared" si="0"/>
        <v>64</v>
      </c>
    </row>
    <row r="46" spans="1:6" x14ac:dyDescent="0.25">
      <c r="A46" s="209">
        <v>1996</v>
      </c>
      <c r="B46" s="8">
        <v>24</v>
      </c>
      <c r="C46" s="8">
        <v>42</v>
      </c>
      <c r="D46" s="8">
        <v>55</v>
      </c>
      <c r="E46" s="8">
        <v>11</v>
      </c>
      <c r="F46" s="8">
        <f t="shared" si="0"/>
        <v>66</v>
      </c>
    </row>
    <row r="47" spans="1:6" s="145" customFormat="1" x14ac:dyDescent="0.25">
      <c r="A47" s="205">
        <v>1997</v>
      </c>
      <c r="B47" s="203">
        <v>20</v>
      </c>
      <c r="C47" s="203">
        <v>41</v>
      </c>
      <c r="D47" s="203">
        <v>49</v>
      </c>
      <c r="E47" s="203">
        <v>12</v>
      </c>
      <c r="F47" s="203">
        <v>61</v>
      </c>
    </row>
    <row r="48" spans="1:6" s="145" customFormat="1" x14ac:dyDescent="0.25">
      <c r="A48" s="205">
        <v>1998</v>
      </c>
      <c r="B48" s="203">
        <v>23</v>
      </c>
      <c r="C48" s="203">
        <v>40</v>
      </c>
      <c r="D48" s="203">
        <v>45</v>
      </c>
      <c r="E48" s="203">
        <v>18</v>
      </c>
      <c r="F48" s="203">
        <v>63</v>
      </c>
    </row>
    <row r="49" spans="1:6" s="3" customFormat="1" x14ac:dyDescent="0.25">
      <c r="A49" s="205">
        <v>1999</v>
      </c>
      <c r="B49" s="203">
        <v>19</v>
      </c>
      <c r="C49" s="203">
        <v>55</v>
      </c>
      <c r="D49" s="203">
        <v>59</v>
      </c>
      <c r="E49" s="203">
        <v>15</v>
      </c>
      <c r="F49" s="203">
        <v>74</v>
      </c>
    </row>
    <row r="50" spans="1:6" s="3" customFormat="1" x14ac:dyDescent="0.25">
      <c r="A50" s="205">
        <v>2000</v>
      </c>
      <c r="B50" s="203">
        <v>11</v>
      </c>
      <c r="C50" s="203">
        <v>44</v>
      </c>
      <c r="D50" s="203">
        <v>44</v>
      </c>
      <c r="E50" s="203">
        <v>11</v>
      </c>
      <c r="F50" s="203">
        <v>55</v>
      </c>
    </row>
    <row r="51" spans="1:6" s="3" customFormat="1" x14ac:dyDescent="0.25">
      <c r="A51" s="205">
        <v>2001</v>
      </c>
      <c r="B51" s="203">
        <v>19</v>
      </c>
      <c r="C51" s="203">
        <v>52</v>
      </c>
      <c r="D51" s="203">
        <v>62</v>
      </c>
      <c r="E51" s="203">
        <v>9</v>
      </c>
      <c r="F51" s="203">
        <v>71</v>
      </c>
    </row>
    <row r="52" spans="1:6" s="3" customFormat="1" x14ac:dyDescent="0.25">
      <c r="A52" s="205">
        <v>2002</v>
      </c>
      <c r="B52" s="203">
        <v>23</v>
      </c>
      <c r="C52" s="203">
        <v>43</v>
      </c>
      <c r="D52" s="203">
        <v>58</v>
      </c>
      <c r="E52" s="203">
        <v>8</v>
      </c>
      <c r="F52" s="203">
        <v>66</v>
      </c>
    </row>
    <row r="53" spans="1:6" s="3" customFormat="1" x14ac:dyDescent="0.25">
      <c r="A53" s="205">
        <v>2003</v>
      </c>
      <c r="B53" s="203">
        <v>26</v>
      </c>
      <c r="C53" s="203">
        <v>46</v>
      </c>
      <c r="D53" s="203">
        <v>59</v>
      </c>
      <c r="E53" s="203">
        <v>13</v>
      </c>
      <c r="F53" s="203">
        <v>72</v>
      </c>
    </row>
    <row r="54" spans="1:6" s="3" customFormat="1" x14ac:dyDescent="0.25">
      <c r="A54" s="205">
        <v>2004</v>
      </c>
      <c r="B54" s="203">
        <v>20</v>
      </c>
      <c r="C54" s="203">
        <v>46</v>
      </c>
      <c r="D54" s="203">
        <v>47</v>
      </c>
      <c r="E54" s="203">
        <v>19</v>
      </c>
      <c r="F54" s="203">
        <v>66</v>
      </c>
    </row>
    <row r="55" spans="1:6" s="3" customFormat="1" x14ac:dyDescent="0.25">
      <c r="A55" s="205">
        <v>2005</v>
      </c>
      <c r="B55" s="203">
        <v>17</v>
      </c>
      <c r="C55" s="203">
        <v>54</v>
      </c>
      <c r="D55" s="203">
        <v>52</v>
      </c>
      <c r="E55" s="203">
        <v>19</v>
      </c>
      <c r="F55" s="203">
        <v>71</v>
      </c>
    </row>
    <row r="56" spans="1:6" s="3" customFormat="1" x14ac:dyDescent="0.25">
      <c r="A56" s="205">
        <v>2006</v>
      </c>
      <c r="B56" s="203">
        <v>18</v>
      </c>
      <c r="C56" s="203">
        <v>52</v>
      </c>
      <c r="D56" s="203">
        <v>53</v>
      </c>
      <c r="E56" s="203">
        <v>17</v>
      </c>
      <c r="F56" s="203">
        <v>70</v>
      </c>
    </row>
    <row r="57" spans="1:6" s="3" customFormat="1" x14ac:dyDescent="0.25">
      <c r="A57" s="205">
        <v>2007</v>
      </c>
      <c r="B57" s="203">
        <v>16</v>
      </c>
      <c r="C57" s="203">
        <v>64</v>
      </c>
      <c r="D57" s="203">
        <v>60</v>
      </c>
      <c r="E57" s="203">
        <v>20</v>
      </c>
      <c r="F57" s="203">
        <v>80</v>
      </c>
    </row>
    <row r="58" spans="1:6" s="21" customFormat="1" x14ac:dyDescent="0.25">
      <c r="A58" s="32">
        <v>2008</v>
      </c>
      <c r="B58" s="210">
        <v>23</v>
      </c>
      <c r="C58" s="210">
        <v>72</v>
      </c>
      <c r="D58" s="210">
        <v>76</v>
      </c>
      <c r="E58" s="210">
        <v>19</v>
      </c>
      <c r="F58" s="210">
        <v>95</v>
      </c>
    </row>
    <row r="59" spans="1:6" s="21" customFormat="1" x14ac:dyDescent="0.25">
      <c r="A59" s="32">
        <v>2009</v>
      </c>
      <c r="B59" s="210">
        <v>35</v>
      </c>
      <c r="C59" s="210">
        <v>65</v>
      </c>
      <c r="D59" s="210">
        <v>77</v>
      </c>
      <c r="E59" s="210">
        <v>23</v>
      </c>
      <c r="F59" s="210">
        <v>100</v>
      </c>
    </row>
    <row r="60" spans="1:6" x14ac:dyDescent="0.25">
      <c r="A60" s="209">
        <v>2010</v>
      </c>
      <c r="B60" s="206">
        <v>24</v>
      </c>
      <c r="C60" s="206">
        <v>64</v>
      </c>
      <c r="D60" s="206">
        <v>69</v>
      </c>
      <c r="E60" s="206">
        <v>19</v>
      </c>
      <c r="F60" s="206">
        <v>88</v>
      </c>
    </row>
    <row r="61" spans="1:6" x14ac:dyDescent="0.25">
      <c r="A61" s="209">
        <v>2011</v>
      </c>
      <c r="B61" s="654">
        <v>29</v>
      </c>
      <c r="C61" s="654">
        <v>76</v>
      </c>
      <c r="D61" s="654">
        <v>81</v>
      </c>
      <c r="E61" s="654">
        <v>24</v>
      </c>
      <c r="F61" s="654">
        <v>105</v>
      </c>
    </row>
    <row r="62" spans="1:6" x14ac:dyDescent="0.25">
      <c r="A62" s="209">
        <v>2012</v>
      </c>
      <c r="B62" s="654">
        <v>39</v>
      </c>
      <c r="C62" s="654">
        <v>93</v>
      </c>
      <c r="D62" s="654">
        <v>93</v>
      </c>
      <c r="E62" s="654">
        <v>39</v>
      </c>
      <c r="F62" s="654">
        <v>132</v>
      </c>
    </row>
    <row r="63" spans="1:6" x14ac:dyDescent="0.25">
      <c r="A63" s="646">
        <v>2013</v>
      </c>
      <c r="B63" s="654">
        <v>36</v>
      </c>
      <c r="C63" s="654">
        <v>192</v>
      </c>
      <c r="D63" s="654">
        <v>184</v>
      </c>
      <c r="E63" s="654">
        <v>44</v>
      </c>
      <c r="F63" s="654">
        <v>228</v>
      </c>
    </row>
    <row r="64" spans="1:6" s="307" customFormat="1" x14ac:dyDescent="0.25">
      <c r="A64" s="646">
        <v>2014</v>
      </c>
      <c r="B64" s="654">
        <v>51</v>
      </c>
      <c r="C64" s="654">
        <v>194</v>
      </c>
      <c r="D64" s="654">
        <v>192</v>
      </c>
      <c r="E64" s="654">
        <v>53</v>
      </c>
      <c r="F64" s="654">
        <v>245</v>
      </c>
    </row>
    <row r="65" spans="1:6" s="307" customFormat="1" x14ac:dyDescent="0.25">
      <c r="A65" s="331">
        <v>2015</v>
      </c>
      <c r="B65" s="657">
        <v>36</v>
      </c>
      <c r="C65" s="657">
        <v>232</v>
      </c>
      <c r="D65" s="657">
        <v>211</v>
      </c>
      <c r="E65" s="657">
        <v>57</v>
      </c>
      <c r="F65" s="657">
        <v>268</v>
      </c>
    </row>
    <row r="66" spans="1:6" ht="6.6" customHeight="1" x14ac:dyDescent="0.25">
      <c r="A66" s="205"/>
      <c r="B66" s="203"/>
      <c r="C66" s="203"/>
      <c r="D66" s="203"/>
      <c r="E66" s="203"/>
      <c r="F66" s="203"/>
    </row>
    <row r="67" spans="1:6" s="14" customFormat="1" ht="15" customHeight="1" x14ac:dyDescent="0.25">
      <c r="A67" s="1057" t="s">
        <v>165</v>
      </c>
      <c r="B67" s="1057"/>
      <c r="C67" s="1057"/>
      <c r="D67" s="1057"/>
      <c r="E67" s="1057"/>
      <c r="F67" s="1057"/>
    </row>
    <row r="68" spans="1:6" s="406" customFormat="1" ht="6" customHeight="1" x14ac:dyDescent="0.25">
      <c r="A68" s="405"/>
      <c r="B68" s="405"/>
      <c r="C68" s="405"/>
      <c r="D68" s="405"/>
      <c r="E68" s="405"/>
      <c r="F68" s="405"/>
    </row>
    <row r="69" spans="1:6" s="3" customFormat="1" ht="42.75" customHeight="1" x14ac:dyDescent="0.25">
      <c r="A69" s="1107" t="s">
        <v>161</v>
      </c>
      <c r="B69" s="971"/>
      <c r="C69" s="971"/>
      <c r="D69" s="971"/>
      <c r="E69" s="971"/>
      <c r="F69" s="971"/>
    </row>
    <row r="72" spans="1:6" x14ac:dyDescent="0.25">
      <c r="A72" s="650"/>
      <c r="B72" s="650"/>
      <c r="C72" s="650"/>
      <c r="D72" s="650"/>
      <c r="E72" s="650"/>
      <c r="F72" s="650"/>
    </row>
    <row r="73" spans="1:6" x14ac:dyDescent="0.25">
      <c r="A73" s="650"/>
      <c r="B73" s="650"/>
      <c r="C73" s="650"/>
      <c r="D73" s="650"/>
      <c r="E73" s="650"/>
      <c r="F73" s="650"/>
    </row>
    <row r="74" spans="1:6" x14ac:dyDescent="0.25">
      <c r="A74" s="650"/>
      <c r="B74" s="650"/>
      <c r="C74" s="650"/>
      <c r="D74" s="650"/>
      <c r="E74" s="650"/>
      <c r="F74" s="650"/>
    </row>
    <row r="75" spans="1:6" x14ac:dyDescent="0.25">
      <c r="A75" s="650"/>
      <c r="B75" s="650"/>
      <c r="C75" s="650"/>
      <c r="D75" s="650"/>
      <c r="E75" s="650"/>
      <c r="F75" s="650"/>
    </row>
    <row r="76" spans="1:6" x14ac:dyDescent="0.25">
      <c r="A76" s="650"/>
      <c r="B76" s="650"/>
      <c r="C76" s="650"/>
      <c r="D76" s="650"/>
      <c r="E76" s="650"/>
      <c r="F76" s="650"/>
    </row>
  </sheetData>
  <mergeCells count="6">
    <mergeCell ref="A3:F3"/>
    <mergeCell ref="A67:F67"/>
    <mergeCell ref="A69:F69"/>
    <mergeCell ref="A1:B1"/>
    <mergeCell ref="A2:B2"/>
    <mergeCell ref="D1:F1"/>
  </mergeCells>
  <hyperlinks>
    <hyperlink ref="D1:F1" location="Tabellförteckning!A1" display="Tillbaka till innehållsföreckningen "/>
  </hyperlinks>
  <pageMargins left="0.75" right="0.75" top="1" bottom="1" header="0.5" footer="0.5"/>
  <pageSetup paperSize="9" scale="78"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5"/>
  <sheetViews>
    <sheetView zoomScaleNormal="100" workbookViewId="0">
      <pane ySplit="4" topLeftCell="A56" activePane="bottomLeft" state="frozen"/>
      <selection activeCell="Q15" sqref="Q15"/>
      <selection pane="bottomLeft" activeCell="Q15" sqref="Q15"/>
    </sheetView>
  </sheetViews>
  <sheetFormatPr defaultColWidth="8.88671875" defaultRowHeight="13.2" x14ac:dyDescent="0.25"/>
  <cols>
    <col min="1" max="1" width="6.6640625" style="209" customWidth="1"/>
    <col min="2" max="6" width="10.6640625" style="208" customWidth="1"/>
    <col min="7" max="16384" width="8.88671875" style="208"/>
  </cols>
  <sheetData>
    <row r="1" spans="1:6" s="307" customFormat="1" ht="30" customHeight="1" x14ac:dyDescent="0.3">
      <c r="A1" s="984"/>
      <c r="B1" s="979"/>
      <c r="D1" s="974" t="s">
        <v>398</v>
      </c>
      <c r="E1" s="975"/>
      <c r="F1" s="975"/>
    </row>
    <row r="2" spans="1:6" s="307" customFormat="1" ht="6" customHeight="1" x14ac:dyDescent="0.25">
      <c r="A2" s="984"/>
      <c r="B2" s="979"/>
    </row>
    <row r="3" spans="1:6" s="145" customFormat="1" ht="30" customHeight="1" x14ac:dyDescent="0.25">
      <c r="A3" s="1058" t="s">
        <v>573</v>
      </c>
      <c r="B3" s="1059"/>
      <c r="C3" s="1059"/>
      <c r="D3" s="1059"/>
      <c r="E3" s="1059"/>
      <c r="F3" s="1059"/>
    </row>
    <row r="4" spans="1:6" s="150" customFormat="1" ht="42.75" customHeight="1" x14ac:dyDescent="0.25">
      <c r="A4" s="341" t="s">
        <v>100</v>
      </c>
      <c r="B4" s="343" t="s">
        <v>417</v>
      </c>
      <c r="C4" s="343" t="s">
        <v>107</v>
      </c>
      <c r="D4" s="339" t="s">
        <v>2</v>
      </c>
      <c r="E4" s="339" t="s">
        <v>3</v>
      </c>
      <c r="F4" s="339" t="s">
        <v>105</v>
      </c>
    </row>
    <row r="5" spans="1:6" s="150" customFormat="1" ht="6" customHeight="1" x14ac:dyDescent="0.25">
      <c r="A5" s="93"/>
      <c r="B5" s="303"/>
      <c r="C5" s="303"/>
      <c r="D5" s="220"/>
      <c r="E5" s="220"/>
      <c r="F5" s="220"/>
    </row>
    <row r="6" spans="1:6" x14ac:dyDescent="0.25">
      <c r="A6" s="362">
        <v>1956</v>
      </c>
      <c r="B6" s="364">
        <v>20</v>
      </c>
      <c r="C6" s="10" t="s">
        <v>46</v>
      </c>
      <c r="D6" s="364">
        <v>19</v>
      </c>
      <c r="E6" s="364">
        <v>1</v>
      </c>
      <c r="F6" s="10" t="s">
        <v>46</v>
      </c>
    </row>
    <row r="7" spans="1:6" x14ac:dyDescent="0.25">
      <c r="A7" s="362">
        <v>1957</v>
      </c>
      <c r="B7" s="364">
        <v>9</v>
      </c>
      <c r="C7" s="10" t="s">
        <v>46</v>
      </c>
      <c r="D7" s="364">
        <v>8</v>
      </c>
      <c r="E7" s="364">
        <v>1</v>
      </c>
      <c r="F7" s="10" t="s">
        <v>46</v>
      </c>
    </row>
    <row r="8" spans="1:6" x14ac:dyDescent="0.25">
      <c r="A8" s="362">
        <v>1958</v>
      </c>
      <c r="B8" s="364">
        <v>15</v>
      </c>
      <c r="C8" s="10" t="s">
        <v>46</v>
      </c>
      <c r="D8" s="364">
        <v>13</v>
      </c>
      <c r="E8" s="364">
        <v>2</v>
      </c>
      <c r="F8" s="10" t="s">
        <v>46</v>
      </c>
    </row>
    <row r="9" spans="1:6" x14ac:dyDescent="0.25">
      <c r="A9" s="362">
        <v>1959</v>
      </c>
      <c r="B9" s="364">
        <v>6</v>
      </c>
      <c r="C9" s="10" t="s">
        <v>46</v>
      </c>
      <c r="D9" s="364">
        <v>5</v>
      </c>
      <c r="E9" s="364">
        <v>1</v>
      </c>
      <c r="F9" s="10" t="s">
        <v>46</v>
      </c>
    </row>
    <row r="10" spans="1:6" x14ac:dyDescent="0.25">
      <c r="A10" s="362">
        <v>1960</v>
      </c>
      <c r="B10" s="364">
        <v>17</v>
      </c>
      <c r="C10" s="10" t="s">
        <v>46</v>
      </c>
      <c r="D10" s="364">
        <v>17</v>
      </c>
      <c r="E10" s="364"/>
      <c r="F10" s="10" t="s">
        <v>46</v>
      </c>
    </row>
    <row r="11" spans="1:6" x14ac:dyDescent="0.25">
      <c r="A11" s="362">
        <v>1961</v>
      </c>
      <c r="B11" s="364">
        <v>19</v>
      </c>
      <c r="C11" s="10" t="s">
        <v>46</v>
      </c>
      <c r="D11" s="364">
        <v>16</v>
      </c>
      <c r="E11" s="364">
        <v>3</v>
      </c>
      <c r="F11" s="10" t="s">
        <v>46</v>
      </c>
    </row>
    <row r="12" spans="1:6" x14ac:dyDescent="0.25">
      <c r="A12" s="362">
        <v>1962</v>
      </c>
      <c r="B12" s="364">
        <v>15</v>
      </c>
      <c r="C12" s="10" t="s">
        <v>46</v>
      </c>
      <c r="D12" s="364">
        <v>13</v>
      </c>
      <c r="E12" s="364">
        <v>2</v>
      </c>
      <c r="F12" s="10" t="s">
        <v>46</v>
      </c>
    </row>
    <row r="13" spans="1:6" x14ac:dyDescent="0.25">
      <c r="A13" s="362">
        <v>1963</v>
      </c>
      <c r="B13" s="364">
        <v>33</v>
      </c>
      <c r="C13" s="10" t="s">
        <v>46</v>
      </c>
      <c r="D13" s="364">
        <v>31</v>
      </c>
      <c r="E13" s="364">
        <v>2</v>
      </c>
      <c r="F13" s="10" t="s">
        <v>46</v>
      </c>
    </row>
    <row r="14" spans="1:6" x14ac:dyDescent="0.25">
      <c r="A14" s="205">
        <v>1964</v>
      </c>
      <c r="B14" s="211">
        <v>31</v>
      </c>
      <c r="C14" s="10" t="s">
        <v>46</v>
      </c>
      <c r="D14" s="211">
        <v>26</v>
      </c>
      <c r="E14" s="211">
        <v>5</v>
      </c>
      <c r="F14" s="10" t="s">
        <v>46</v>
      </c>
    </row>
    <row r="15" spans="1:6" x14ac:dyDescent="0.25">
      <c r="A15" s="205">
        <v>1965</v>
      </c>
      <c r="B15" s="211">
        <v>50</v>
      </c>
      <c r="C15" s="211">
        <v>15</v>
      </c>
      <c r="D15" s="211">
        <v>58</v>
      </c>
      <c r="E15" s="211">
        <v>7</v>
      </c>
      <c r="F15" s="211">
        <f>B15+C15</f>
        <v>65</v>
      </c>
    </row>
    <row r="16" spans="1:6" x14ac:dyDescent="0.25">
      <c r="A16" s="205">
        <v>1966</v>
      </c>
      <c r="B16" s="211">
        <v>52</v>
      </c>
      <c r="C16" s="211">
        <v>21</v>
      </c>
      <c r="D16" s="211">
        <v>66</v>
      </c>
      <c r="E16" s="211">
        <v>7</v>
      </c>
      <c r="F16" s="211">
        <f t="shared" ref="F16:F46" si="0">B16+C16</f>
        <v>73</v>
      </c>
    </row>
    <row r="17" spans="1:6" x14ac:dyDescent="0.25">
      <c r="A17" s="205">
        <v>1967</v>
      </c>
      <c r="B17" s="211">
        <v>86</v>
      </c>
      <c r="C17" s="211">
        <v>30</v>
      </c>
      <c r="D17" s="211">
        <v>109</v>
      </c>
      <c r="E17" s="211">
        <v>7</v>
      </c>
      <c r="F17" s="211">
        <f t="shared" si="0"/>
        <v>116</v>
      </c>
    </row>
    <row r="18" spans="1:6" x14ac:dyDescent="0.25">
      <c r="A18" s="205">
        <v>1968</v>
      </c>
      <c r="B18" s="211">
        <v>110</v>
      </c>
      <c r="C18" s="211">
        <v>54</v>
      </c>
      <c r="D18" s="211">
        <v>148</v>
      </c>
      <c r="E18" s="211">
        <v>16</v>
      </c>
      <c r="F18" s="211">
        <f t="shared" si="0"/>
        <v>164</v>
      </c>
    </row>
    <row r="19" spans="1:6" x14ac:dyDescent="0.25">
      <c r="A19" s="205">
        <v>1969</v>
      </c>
      <c r="B19" s="211">
        <v>19</v>
      </c>
      <c r="C19" s="211">
        <v>7</v>
      </c>
      <c r="D19" s="211">
        <v>23</v>
      </c>
      <c r="E19" s="211">
        <v>3</v>
      </c>
      <c r="F19" s="211">
        <f t="shared" si="0"/>
        <v>26</v>
      </c>
    </row>
    <row r="20" spans="1:6" x14ac:dyDescent="0.25">
      <c r="A20" s="205">
        <v>1970</v>
      </c>
      <c r="B20" s="211">
        <v>23</v>
      </c>
      <c r="C20" s="211">
        <v>12</v>
      </c>
      <c r="D20" s="211">
        <v>30</v>
      </c>
      <c r="E20" s="211">
        <v>5</v>
      </c>
      <c r="F20" s="211">
        <f t="shared" si="0"/>
        <v>35</v>
      </c>
    </row>
    <row r="21" spans="1:6" x14ac:dyDescent="0.25">
      <c r="A21" s="205">
        <v>1971</v>
      </c>
      <c r="B21" s="211">
        <v>157</v>
      </c>
      <c r="C21" s="211">
        <v>41</v>
      </c>
      <c r="D21" s="211">
        <v>178</v>
      </c>
      <c r="E21" s="211">
        <v>20</v>
      </c>
      <c r="F21" s="211">
        <f t="shared" si="0"/>
        <v>198</v>
      </c>
    </row>
    <row r="22" spans="1:6" x14ac:dyDescent="0.25">
      <c r="A22" s="205">
        <v>1972</v>
      </c>
      <c r="B22" s="211">
        <v>154</v>
      </c>
      <c r="C22" s="211">
        <v>96</v>
      </c>
      <c r="D22" s="211">
        <v>214</v>
      </c>
      <c r="E22" s="211">
        <v>36</v>
      </c>
      <c r="F22" s="211">
        <f t="shared" si="0"/>
        <v>250</v>
      </c>
    </row>
    <row r="23" spans="1:6" x14ac:dyDescent="0.25">
      <c r="A23" s="205">
        <v>1973</v>
      </c>
      <c r="B23" s="211">
        <v>206</v>
      </c>
      <c r="C23" s="211">
        <v>128</v>
      </c>
      <c r="D23" s="211">
        <v>288</v>
      </c>
      <c r="E23" s="211">
        <v>46</v>
      </c>
      <c r="F23" s="211">
        <f t="shared" si="0"/>
        <v>334</v>
      </c>
    </row>
    <row r="24" spans="1:6" x14ac:dyDescent="0.25">
      <c r="A24" s="205">
        <v>1974</v>
      </c>
      <c r="B24" s="211">
        <v>276</v>
      </c>
      <c r="C24" s="211">
        <v>215</v>
      </c>
      <c r="D24" s="211">
        <v>407</v>
      </c>
      <c r="E24" s="211">
        <v>84</v>
      </c>
      <c r="F24" s="211">
        <f t="shared" si="0"/>
        <v>491</v>
      </c>
    </row>
    <row r="25" spans="1:6" x14ac:dyDescent="0.25">
      <c r="A25" s="205">
        <v>1975</v>
      </c>
      <c r="B25" s="211">
        <v>268</v>
      </c>
      <c r="C25" s="211">
        <v>234</v>
      </c>
      <c r="D25" s="211">
        <v>403</v>
      </c>
      <c r="E25" s="211">
        <v>99</v>
      </c>
      <c r="F25" s="211">
        <f t="shared" si="0"/>
        <v>502</v>
      </c>
    </row>
    <row r="26" spans="1:6" x14ac:dyDescent="0.25">
      <c r="A26" s="205">
        <v>1976</v>
      </c>
      <c r="B26" s="211">
        <v>254</v>
      </c>
      <c r="C26" s="211">
        <v>235</v>
      </c>
      <c r="D26" s="211">
        <v>381</v>
      </c>
      <c r="E26" s="211">
        <v>108</v>
      </c>
      <c r="F26" s="211">
        <f t="shared" si="0"/>
        <v>489</v>
      </c>
    </row>
    <row r="27" spans="1:6" x14ac:dyDescent="0.25">
      <c r="A27" s="205">
        <v>1977</v>
      </c>
      <c r="B27" s="211">
        <v>320</v>
      </c>
      <c r="C27" s="211">
        <v>242</v>
      </c>
      <c r="D27" s="211">
        <v>454</v>
      </c>
      <c r="E27" s="211">
        <v>108</v>
      </c>
      <c r="F27" s="211">
        <f t="shared" si="0"/>
        <v>562</v>
      </c>
    </row>
    <row r="28" spans="1:6" x14ac:dyDescent="0.25">
      <c r="A28" s="209">
        <v>1978</v>
      </c>
      <c r="B28" s="8">
        <v>337</v>
      </c>
      <c r="C28" s="8">
        <v>277</v>
      </c>
      <c r="D28" s="8">
        <v>485</v>
      </c>
      <c r="E28" s="8">
        <v>129</v>
      </c>
      <c r="F28" s="8">
        <f t="shared" si="0"/>
        <v>614</v>
      </c>
    </row>
    <row r="29" spans="1:6" x14ac:dyDescent="0.25">
      <c r="A29" s="209">
        <v>1979</v>
      </c>
      <c r="B29" s="8">
        <v>334</v>
      </c>
      <c r="C29" s="8">
        <v>276</v>
      </c>
      <c r="D29" s="8">
        <v>447</v>
      </c>
      <c r="E29" s="8">
        <v>163</v>
      </c>
      <c r="F29" s="8">
        <f t="shared" si="0"/>
        <v>610</v>
      </c>
    </row>
    <row r="30" spans="1:6" x14ac:dyDescent="0.25">
      <c r="A30" s="209">
        <v>1980</v>
      </c>
      <c r="B30" s="8">
        <v>216</v>
      </c>
      <c r="C30" s="8">
        <v>230</v>
      </c>
      <c r="D30" s="8">
        <v>334</v>
      </c>
      <c r="E30" s="8">
        <v>112</v>
      </c>
      <c r="F30" s="8">
        <f t="shared" si="0"/>
        <v>446</v>
      </c>
    </row>
    <row r="31" spans="1:6" x14ac:dyDescent="0.25">
      <c r="A31" s="209">
        <v>1981</v>
      </c>
      <c r="B31" s="8">
        <v>211</v>
      </c>
      <c r="C31" s="8">
        <v>290</v>
      </c>
      <c r="D31" s="8">
        <v>388</v>
      </c>
      <c r="E31" s="8">
        <v>113</v>
      </c>
      <c r="F31" s="8">
        <f t="shared" si="0"/>
        <v>501</v>
      </c>
    </row>
    <row r="32" spans="1:6" x14ac:dyDescent="0.25">
      <c r="A32" s="209">
        <v>1982</v>
      </c>
      <c r="B32" s="8">
        <v>245</v>
      </c>
      <c r="C32" s="8">
        <v>303</v>
      </c>
      <c r="D32" s="8">
        <v>422</v>
      </c>
      <c r="E32" s="8">
        <v>126</v>
      </c>
      <c r="F32" s="8">
        <f t="shared" si="0"/>
        <v>548</v>
      </c>
    </row>
    <row r="33" spans="1:6" x14ac:dyDescent="0.25">
      <c r="A33" s="209">
        <v>1983</v>
      </c>
      <c r="B33" s="8">
        <v>268</v>
      </c>
      <c r="C33" s="8">
        <v>271</v>
      </c>
      <c r="D33" s="8">
        <v>426</v>
      </c>
      <c r="E33" s="8">
        <v>113</v>
      </c>
      <c r="F33" s="8">
        <f t="shared" si="0"/>
        <v>539</v>
      </c>
    </row>
    <row r="34" spans="1:6" x14ac:dyDescent="0.25">
      <c r="A34" s="209">
        <v>1984</v>
      </c>
      <c r="B34" s="8">
        <v>304</v>
      </c>
      <c r="C34" s="8">
        <v>268</v>
      </c>
      <c r="D34" s="8">
        <v>448</v>
      </c>
      <c r="E34" s="8">
        <v>124</v>
      </c>
      <c r="F34" s="8">
        <f t="shared" si="0"/>
        <v>572</v>
      </c>
    </row>
    <row r="35" spans="1:6" x14ac:dyDescent="0.25">
      <c r="A35" s="209">
        <v>1985</v>
      </c>
      <c r="B35" s="8">
        <v>238</v>
      </c>
      <c r="C35" s="8">
        <v>284</v>
      </c>
      <c r="D35" s="8">
        <v>394</v>
      </c>
      <c r="E35" s="8">
        <v>128</v>
      </c>
      <c r="F35" s="8">
        <f t="shared" si="0"/>
        <v>522</v>
      </c>
    </row>
    <row r="36" spans="1:6" x14ac:dyDescent="0.25">
      <c r="A36" s="209">
        <v>1986</v>
      </c>
      <c r="B36" s="8">
        <v>201</v>
      </c>
      <c r="C36" s="8">
        <v>259</v>
      </c>
      <c r="D36" s="8">
        <v>354</v>
      </c>
      <c r="E36" s="8">
        <v>106</v>
      </c>
      <c r="F36" s="8">
        <f t="shared" si="0"/>
        <v>460</v>
      </c>
    </row>
    <row r="37" spans="1:6" x14ac:dyDescent="0.25">
      <c r="A37" s="209">
        <v>1987</v>
      </c>
      <c r="B37" s="8">
        <v>160</v>
      </c>
      <c r="C37" s="8">
        <v>281</v>
      </c>
      <c r="D37" s="8">
        <v>331</v>
      </c>
      <c r="E37" s="8">
        <v>110</v>
      </c>
      <c r="F37" s="8">
        <f t="shared" si="0"/>
        <v>441</v>
      </c>
    </row>
    <row r="38" spans="1:6" x14ac:dyDescent="0.25">
      <c r="A38" s="209">
        <v>1988</v>
      </c>
      <c r="B38" s="8">
        <v>181</v>
      </c>
      <c r="C38" s="8">
        <v>290</v>
      </c>
      <c r="D38" s="8">
        <v>352</v>
      </c>
      <c r="E38" s="8">
        <v>119</v>
      </c>
      <c r="F38" s="8">
        <f t="shared" si="0"/>
        <v>471</v>
      </c>
    </row>
    <row r="39" spans="1:6" x14ac:dyDescent="0.25">
      <c r="A39" s="209">
        <v>1989</v>
      </c>
      <c r="B39" s="8">
        <v>142</v>
      </c>
      <c r="C39" s="8">
        <v>384</v>
      </c>
      <c r="D39" s="8">
        <v>387</v>
      </c>
      <c r="E39" s="8">
        <v>139</v>
      </c>
      <c r="F39" s="8">
        <f t="shared" si="0"/>
        <v>526</v>
      </c>
    </row>
    <row r="40" spans="1:6" x14ac:dyDescent="0.25">
      <c r="A40" s="209">
        <v>1990</v>
      </c>
      <c r="B40" s="8">
        <v>163</v>
      </c>
      <c r="C40" s="8">
        <v>238</v>
      </c>
      <c r="D40" s="8">
        <v>276</v>
      </c>
      <c r="E40" s="8">
        <v>125</v>
      </c>
      <c r="F40" s="8">
        <f t="shared" si="0"/>
        <v>401</v>
      </c>
    </row>
    <row r="41" spans="1:6" x14ac:dyDescent="0.25">
      <c r="A41" s="209">
        <v>1991</v>
      </c>
      <c r="B41" s="8">
        <v>175</v>
      </c>
      <c r="C41" s="8">
        <v>260</v>
      </c>
      <c r="D41" s="8">
        <v>300</v>
      </c>
      <c r="E41" s="8">
        <v>135</v>
      </c>
      <c r="F41" s="8">
        <f t="shared" si="0"/>
        <v>435</v>
      </c>
    </row>
    <row r="42" spans="1:6" x14ac:dyDescent="0.25">
      <c r="A42" s="209">
        <v>1992</v>
      </c>
      <c r="B42" s="8">
        <v>141</v>
      </c>
      <c r="C42" s="8">
        <v>228</v>
      </c>
      <c r="D42" s="8">
        <v>264</v>
      </c>
      <c r="E42" s="8">
        <v>105</v>
      </c>
      <c r="F42" s="8">
        <f t="shared" si="0"/>
        <v>369</v>
      </c>
    </row>
    <row r="43" spans="1:6" x14ac:dyDescent="0.25">
      <c r="A43" s="209">
        <v>1993</v>
      </c>
      <c r="B43" s="8">
        <v>136</v>
      </c>
      <c r="C43" s="8">
        <v>224</v>
      </c>
      <c r="D43" s="8">
        <v>253</v>
      </c>
      <c r="E43" s="8">
        <v>107</v>
      </c>
      <c r="F43" s="8">
        <f t="shared" si="0"/>
        <v>360</v>
      </c>
    </row>
    <row r="44" spans="1:6" x14ac:dyDescent="0.25">
      <c r="A44" s="209">
        <v>1994</v>
      </c>
      <c r="B44" s="24">
        <v>129</v>
      </c>
      <c r="C44" s="24">
        <v>208</v>
      </c>
      <c r="D44" s="24">
        <v>239</v>
      </c>
      <c r="E44" s="24">
        <v>98</v>
      </c>
      <c r="F44" s="24">
        <f t="shared" si="0"/>
        <v>337</v>
      </c>
    </row>
    <row r="45" spans="1:6" x14ac:dyDescent="0.25">
      <c r="A45" s="209">
        <v>1995</v>
      </c>
      <c r="B45" s="24">
        <v>122</v>
      </c>
      <c r="C45" s="24">
        <v>250</v>
      </c>
      <c r="D45" s="24">
        <v>261</v>
      </c>
      <c r="E45" s="24">
        <v>111</v>
      </c>
      <c r="F45" s="24">
        <f t="shared" si="0"/>
        <v>372</v>
      </c>
    </row>
    <row r="46" spans="1:6" x14ac:dyDescent="0.25">
      <c r="A46" s="209">
        <v>1996</v>
      </c>
      <c r="B46" s="24">
        <v>139</v>
      </c>
      <c r="C46" s="24">
        <v>202</v>
      </c>
      <c r="D46" s="24">
        <v>247</v>
      </c>
      <c r="E46" s="24">
        <v>94</v>
      </c>
      <c r="F46" s="24">
        <f t="shared" si="0"/>
        <v>341</v>
      </c>
    </row>
    <row r="47" spans="1:6" x14ac:dyDescent="0.25">
      <c r="A47" s="205">
        <v>1997</v>
      </c>
      <c r="B47" s="207">
        <v>65</v>
      </c>
      <c r="C47" s="207">
        <v>273</v>
      </c>
      <c r="D47" s="207">
        <v>240</v>
      </c>
      <c r="E47" s="207">
        <v>98</v>
      </c>
      <c r="F47" s="24">
        <v>338</v>
      </c>
    </row>
    <row r="48" spans="1:6" s="145" customFormat="1" x14ac:dyDescent="0.25">
      <c r="A48" s="205">
        <v>1998</v>
      </c>
      <c r="B48" s="207">
        <v>72</v>
      </c>
      <c r="C48" s="207">
        <v>272</v>
      </c>
      <c r="D48" s="207">
        <v>238</v>
      </c>
      <c r="E48" s="207">
        <v>106</v>
      </c>
      <c r="F48" s="24">
        <v>344</v>
      </c>
    </row>
    <row r="49" spans="1:6" s="3" customFormat="1" x14ac:dyDescent="0.25">
      <c r="A49" s="205">
        <v>1999</v>
      </c>
      <c r="B49" s="207">
        <v>63</v>
      </c>
      <c r="C49" s="207">
        <v>249</v>
      </c>
      <c r="D49" s="207">
        <v>209</v>
      </c>
      <c r="E49" s="207">
        <v>103</v>
      </c>
      <c r="F49" s="24">
        <v>312</v>
      </c>
    </row>
    <row r="50" spans="1:6" s="3" customFormat="1" x14ac:dyDescent="0.25">
      <c r="A50" s="205">
        <v>2000</v>
      </c>
      <c r="B50" s="207">
        <v>81</v>
      </c>
      <c r="C50" s="207">
        <v>232</v>
      </c>
      <c r="D50" s="207">
        <v>212</v>
      </c>
      <c r="E50" s="207">
        <v>101</v>
      </c>
      <c r="F50" s="24">
        <v>313</v>
      </c>
    </row>
    <row r="51" spans="1:6" s="3" customFormat="1" x14ac:dyDescent="0.25">
      <c r="A51" s="205">
        <v>2001</v>
      </c>
      <c r="B51" s="207">
        <v>138</v>
      </c>
      <c r="C51" s="207">
        <v>175</v>
      </c>
      <c r="D51" s="207">
        <v>232</v>
      </c>
      <c r="E51" s="207">
        <v>81</v>
      </c>
      <c r="F51" s="24">
        <v>313</v>
      </c>
    </row>
    <row r="52" spans="1:6" s="3" customFormat="1" x14ac:dyDescent="0.25">
      <c r="A52" s="205">
        <v>2002</v>
      </c>
      <c r="B52" s="207">
        <v>139</v>
      </c>
      <c r="C52" s="207">
        <v>145</v>
      </c>
      <c r="D52" s="207">
        <v>208</v>
      </c>
      <c r="E52" s="207">
        <v>76</v>
      </c>
      <c r="F52" s="24">
        <v>284</v>
      </c>
    </row>
    <row r="53" spans="1:6" s="3" customFormat="1" x14ac:dyDescent="0.25">
      <c r="A53" s="205">
        <v>2003</v>
      </c>
      <c r="B53" s="203">
        <v>156</v>
      </c>
      <c r="C53" s="203">
        <v>148</v>
      </c>
      <c r="D53" s="203">
        <v>219</v>
      </c>
      <c r="E53" s="203">
        <v>85</v>
      </c>
      <c r="F53" s="8">
        <v>304</v>
      </c>
    </row>
    <row r="54" spans="1:6" s="3" customFormat="1" x14ac:dyDescent="0.25">
      <c r="A54" s="205">
        <v>2004</v>
      </c>
      <c r="B54" s="203">
        <v>132</v>
      </c>
      <c r="C54" s="203">
        <v>167</v>
      </c>
      <c r="D54" s="203">
        <v>203</v>
      </c>
      <c r="E54" s="203">
        <v>96</v>
      </c>
      <c r="F54" s="8">
        <v>299</v>
      </c>
    </row>
    <row r="55" spans="1:6" s="3" customFormat="1" x14ac:dyDescent="0.25">
      <c r="A55" s="205">
        <v>2005</v>
      </c>
      <c r="B55" s="203">
        <v>145</v>
      </c>
      <c r="C55" s="203">
        <v>216</v>
      </c>
      <c r="D55" s="203">
        <v>255</v>
      </c>
      <c r="E55" s="203">
        <v>106</v>
      </c>
      <c r="F55" s="8">
        <v>361</v>
      </c>
    </row>
    <row r="56" spans="1:6" s="3" customFormat="1" x14ac:dyDescent="0.25">
      <c r="A56" s="205">
        <v>2006</v>
      </c>
      <c r="B56" s="203">
        <v>155</v>
      </c>
      <c r="C56" s="203">
        <v>205</v>
      </c>
      <c r="D56" s="203">
        <v>258</v>
      </c>
      <c r="E56" s="203">
        <v>102</v>
      </c>
      <c r="F56" s="8">
        <v>360</v>
      </c>
    </row>
    <row r="57" spans="1:6" s="3" customFormat="1" x14ac:dyDescent="0.25">
      <c r="A57" s="205">
        <v>2007</v>
      </c>
      <c r="B57" s="203">
        <v>151</v>
      </c>
      <c r="C57" s="203">
        <v>188</v>
      </c>
      <c r="D57" s="203">
        <v>250</v>
      </c>
      <c r="E57" s="203">
        <v>89</v>
      </c>
      <c r="F57" s="8">
        <v>339</v>
      </c>
    </row>
    <row r="58" spans="1:6" s="21" customFormat="1" x14ac:dyDescent="0.25">
      <c r="A58" s="32">
        <v>2008</v>
      </c>
      <c r="B58" s="210">
        <v>126</v>
      </c>
      <c r="C58" s="210">
        <v>219</v>
      </c>
      <c r="D58" s="210">
        <v>237</v>
      </c>
      <c r="E58" s="210">
        <v>108</v>
      </c>
      <c r="F58" s="210">
        <v>345</v>
      </c>
    </row>
    <row r="59" spans="1:6" x14ac:dyDescent="0.25">
      <c r="A59" s="209">
        <v>2009</v>
      </c>
      <c r="B59" s="206">
        <v>141</v>
      </c>
      <c r="C59" s="206">
        <v>239</v>
      </c>
      <c r="D59" s="206">
        <v>287</v>
      </c>
      <c r="E59" s="206">
        <v>93</v>
      </c>
      <c r="F59" s="206">
        <v>380</v>
      </c>
    </row>
    <row r="60" spans="1:6" x14ac:dyDescent="0.25">
      <c r="A60" s="209">
        <v>2010</v>
      </c>
      <c r="B60" s="206">
        <v>142</v>
      </c>
      <c r="C60" s="206">
        <v>236</v>
      </c>
      <c r="D60" s="206">
        <v>265</v>
      </c>
      <c r="E60" s="206">
        <v>113</v>
      </c>
      <c r="F60" s="206">
        <v>378</v>
      </c>
    </row>
    <row r="61" spans="1:6" x14ac:dyDescent="0.25">
      <c r="A61" s="209">
        <v>2011</v>
      </c>
      <c r="B61" s="654">
        <v>128</v>
      </c>
      <c r="C61" s="654">
        <v>189</v>
      </c>
      <c r="D61" s="654">
        <v>234</v>
      </c>
      <c r="E61" s="654">
        <v>83</v>
      </c>
      <c r="F61" s="654">
        <v>317</v>
      </c>
    </row>
    <row r="62" spans="1:6" x14ac:dyDescent="0.25">
      <c r="A62" s="209">
        <v>2012</v>
      </c>
      <c r="B62" s="654">
        <v>122</v>
      </c>
      <c r="C62" s="654">
        <v>209</v>
      </c>
      <c r="D62" s="654">
        <v>235</v>
      </c>
      <c r="E62" s="654">
        <v>96</v>
      </c>
      <c r="F62" s="654">
        <v>331</v>
      </c>
    </row>
    <row r="63" spans="1:6" x14ac:dyDescent="0.25">
      <c r="A63" s="646">
        <v>2013</v>
      </c>
      <c r="B63" s="654">
        <v>125</v>
      </c>
      <c r="C63" s="654">
        <v>199</v>
      </c>
      <c r="D63" s="654">
        <v>227</v>
      </c>
      <c r="E63" s="654">
        <v>97</v>
      </c>
      <c r="F63" s="654">
        <v>324</v>
      </c>
    </row>
    <row r="64" spans="1:6" s="307" customFormat="1" x14ac:dyDescent="0.25">
      <c r="A64" s="646">
        <v>2014</v>
      </c>
      <c r="B64" s="654">
        <v>97</v>
      </c>
      <c r="C64" s="654">
        <v>197</v>
      </c>
      <c r="D64" s="654">
        <v>194</v>
      </c>
      <c r="E64" s="654">
        <v>100</v>
      </c>
      <c r="F64" s="654">
        <v>294</v>
      </c>
    </row>
    <row r="65" spans="1:6" s="307" customFormat="1" x14ac:dyDescent="0.25">
      <c r="A65" s="331">
        <v>2015</v>
      </c>
      <c r="B65" s="657">
        <v>120</v>
      </c>
      <c r="C65" s="657">
        <v>193</v>
      </c>
      <c r="D65" s="657">
        <v>217</v>
      </c>
      <c r="E65" s="657">
        <v>96</v>
      </c>
      <c r="F65" s="657">
        <v>313</v>
      </c>
    </row>
    <row r="66" spans="1:6" ht="14.4" customHeight="1" x14ac:dyDescent="0.25">
      <c r="A66" s="205"/>
      <c r="B66" s="203"/>
      <c r="C66" s="203"/>
      <c r="D66" s="50"/>
      <c r="E66" s="50"/>
      <c r="F66" s="8"/>
    </row>
    <row r="67" spans="1:6" s="16" customFormat="1" ht="15" customHeight="1" x14ac:dyDescent="0.25">
      <c r="A67" s="1057" t="s">
        <v>165</v>
      </c>
      <c r="B67" s="1057"/>
      <c r="C67" s="1057"/>
      <c r="D67" s="1057"/>
      <c r="E67" s="1057"/>
      <c r="F67" s="1057"/>
    </row>
    <row r="68" spans="1:6" s="16" customFormat="1" ht="6" customHeight="1" x14ac:dyDescent="0.25">
      <c r="A68" s="405"/>
      <c r="B68" s="405"/>
      <c r="C68" s="405"/>
      <c r="D68" s="405"/>
      <c r="E68" s="405"/>
      <c r="F68" s="405"/>
    </row>
    <row r="69" spans="1:6" ht="42.75" customHeight="1" x14ac:dyDescent="0.25">
      <c r="A69" s="1107" t="s">
        <v>161</v>
      </c>
      <c r="B69" s="971"/>
      <c r="C69" s="971"/>
      <c r="D69" s="971"/>
      <c r="E69" s="971"/>
      <c r="F69" s="971"/>
    </row>
    <row r="71" spans="1:6" x14ac:dyDescent="0.25">
      <c r="A71" s="650"/>
      <c r="B71" s="650"/>
      <c r="C71" s="650"/>
      <c r="D71" s="650"/>
      <c r="E71" s="650"/>
      <c r="F71" s="650"/>
    </row>
    <row r="72" spans="1:6" x14ac:dyDescent="0.25">
      <c r="A72" s="650"/>
      <c r="B72" s="650"/>
      <c r="C72" s="650"/>
      <c r="D72" s="650"/>
      <c r="E72" s="650"/>
      <c r="F72" s="650"/>
    </row>
    <row r="73" spans="1:6" x14ac:dyDescent="0.25">
      <c r="A73" s="650"/>
      <c r="B73" s="650"/>
      <c r="C73" s="650"/>
      <c r="D73" s="650"/>
      <c r="E73" s="650"/>
      <c r="F73" s="650"/>
    </row>
    <row r="74" spans="1:6" x14ac:dyDescent="0.25">
      <c r="A74" s="650"/>
      <c r="B74" s="650"/>
      <c r="C74" s="650"/>
      <c r="D74" s="650"/>
      <c r="E74" s="650"/>
      <c r="F74" s="650"/>
    </row>
    <row r="75" spans="1:6" x14ac:dyDescent="0.25">
      <c r="A75" s="650"/>
      <c r="B75" s="650"/>
      <c r="C75" s="650"/>
      <c r="D75" s="650"/>
      <c r="E75" s="650"/>
      <c r="F75" s="650"/>
    </row>
  </sheetData>
  <mergeCells count="6">
    <mergeCell ref="A3:F3"/>
    <mergeCell ref="A67:F67"/>
    <mergeCell ref="A69:F69"/>
    <mergeCell ref="A1:B1"/>
    <mergeCell ref="A2:B2"/>
    <mergeCell ref="D1:F1"/>
  </mergeCells>
  <hyperlinks>
    <hyperlink ref="D1:F1" location="Tabellförteckning!A1" display="Tillbaka till innehållsföreckningen "/>
  </hyperlinks>
  <pageMargins left="0.75" right="0.75" top="1" bottom="1" header="0.5" footer="0.5"/>
  <pageSetup paperSize="9" scale="78"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7"/>
  <sheetViews>
    <sheetView zoomScaleNormal="100" workbookViewId="0">
      <pane ySplit="4" topLeftCell="A53" activePane="bottomLeft" state="frozen"/>
      <selection activeCell="Q15" sqref="Q15"/>
      <selection pane="bottomLeft" activeCell="Q15" sqref="Q15"/>
    </sheetView>
  </sheetViews>
  <sheetFormatPr defaultColWidth="8.88671875" defaultRowHeight="13.2" x14ac:dyDescent="0.25"/>
  <cols>
    <col min="1" max="1" width="6.6640625" style="306" customWidth="1"/>
    <col min="2" max="2" width="12.6640625" style="306" customWidth="1"/>
    <col min="3" max="6" width="10.6640625" style="306" customWidth="1"/>
    <col min="7" max="16384" width="8.88671875" style="306"/>
  </cols>
  <sheetData>
    <row r="1" spans="1:6" ht="30" customHeight="1" x14ac:dyDescent="0.25">
      <c r="A1" s="1108"/>
      <c r="B1" s="1108"/>
      <c r="C1" s="1109" t="s">
        <v>398</v>
      </c>
      <c r="D1" s="1110"/>
      <c r="E1" s="1110"/>
    </row>
    <row r="2" spans="1:6" ht="6" customHeight="1" x14ac:dyDescent="0.25">
      <c r="A2" s="1108"/>
      <c r="B2" s="1108"/>
    </row>
    <row r="3" spans="1:6" ht="42.75" customHeight="1" x14ac:dyDescent="0.25">
      <c r="A3" s="1058" t="s">
        <v>574</v>
      </c>
      <c r="B3" s="1058"/>
      <c r="C3" s="1058"/>
      <c r="D3" s="1058"/>
      <c r="E3" s="1058"/>
      <c r="F3" s="1058"/>
    </row>
    <row r="4" spans="1:6" s="434" customFormat="1" ht="55.5" customHeight="1" x14ac:dyDescent="0.25">
      <c r="A4" s="365" t="s">
        <v>100</v>
      </c>
      <c r="B4" s="373" t="s">
        <v>418</v>
      </c>
      <c r="C4" s="373" t="s">
        <v>419</v>
      </c>
      <c r="D4" s="373" t="s">
        <v>421</v>
      </c>
      <c r="E4" s="373" t="s">
        <v>420</v>
      </c>
      <c r="F4" s="373" t="s">
        <v>106</v>
      </c>
    </row>
    <row r="5" spans="1:6" s="434" customFormat="1" ht="6" customHeight="1" x14ac:dyDescent="0.25">
      <c r="A5" s="392"/>
      <c r="B5" s="394"/>
      <c r="C5" s="394"/>
      <c r="D5" s="394"/>
      <c r="E5" s="394"/>
      <c r="F5" s="394"/>
    </row>
    <row r="6" spans="1:6" s="411" customFormat="1" ht="12.75" customHeight="1" x14ac:dyDescent="0.25">
      <c r="A6" s="390">
        <v>1956</v>
      </c>
      <c r="B6" s="92">
        <v>0.38</v>
      </c>
      <c r="C6" s="92">
        <v>1</v>
      </c>
      <c r="D6" s="92">
        <v>5.2</v>
      </c>
      <c r="E6" s="92">
        <v>0.27</v>
      </c>
      <c r="F6" s="92">
        <f>B6+C6+D6+E6</f>
        <v>6.85</v>
      </c>
    </row>
    <row r="7" spans="1:6" s="411" customFormat="1" ht="12.75" customHeight="1" x14ac:dyDescent="0.25">
      <c r="A7" s="390">
        <v>1957</v>
      </c>
      <c r="B7" s="92">
        <v>0.2</v>
      </c>
      <c r="C7" s="92">
        <v>1.1399999999999999</v>
      </c>
      <c r="D7" s="92">
        <v>5.31</v>
      </c>
      <c r="E7" s="92">
        <v>0.12</v>
      </c>
      <c r="F7" s="92">
        <f t="shared" ref="F7:F49" si="0">B7+C7+D7+E7</f>
        <v>6.77</v>
      </c>
    </row>
    <row r="8" spans="1:6" s="411" customFormat="1" ht="12.75" customHeight="1" x14ac:dyDescent="0.25">
      <c r="A8" s="390">
        <v>1958</v>
      </c>
      <c r="B8" s="92">
        <v>0.23</v>
      </c>
      <c r="C8" s="92">
        <v>0.81</v>
      </c>
      <c r="D8" s="92">
        <v>5.21</v>
      </c>
      <c r="E8" s="92">
        <v>0.2</v>
      </c>
      <c r="F8" s="92">
        <f t="shared" si="0"/>
        <v>6.45</v>
      </c>
    </row>
    <row r="9" spans="1:6" s="411" customFormat="1" ht="12.75" customHeight="1" x14ac:dyDescent="0.25">
      <c r="A9" s="390">
        <v>1959</v>
      </c>
      <c r="B9" s="92">
        <v>0.27</v>
      </c>
      <c r="C9" s="92">
        <v>0.64</v>
      </c>
      <c r="D9" s="92">
        <v>4.8099999999999996</v>
      </c>
      <c r="E9" s="92">
        <v>0.08</v>
      </c>
      <c r="F9" s="92">
        <f t="shared" si="0"/>
        <v>5.8</v>
      </c>
    </row>
    <row r="10" spans="1:6" s="411" customFormat="1" ht="12.75" customHeight="1" x14ac:dyDescent="0.25">
      <c r="A10" s="390">
        <v>1960</v>
      </c>
      <c r="B10" s="92">
        <v>0.11</v>
      </c>
      <c r="C10" s="92">
        <v>0.59</v>
      </c>
      <c r="D10" s="92">
        <v>5.05</v>
      </c>
      <c r="E10" s="92">
        <v>0.23</v>
      </c>
      <c r="F10" s="92">
        <f t="shared" si="0"/>
        <v>5.98</v>
      </c>
    </row>
    <row r="11" spans="1:6" ht="12.75" customHeight="1" x14ac:dyDescent="0.25">
      <c r="A11" s="393">
        <v>1961</v>
      </c>
      <c r="B11" s="90">
        <v>0.27</v>
      </c>
      <c r="C11" s="90">
        <v>0.45</v>
      </c>
      <c r="D11" s="90">
        <v>5.97</v>
      </c>
      <c r="E11" s="90">
        <v>0.25</v>
      </c>
      <c r="F11" s="90">
        <f t="shared" si="0"/>
        <v>6.9399999999999995</v>
      </c>
    </row>
    <row r="12" spans="1:6" ht="12.75" customHeight="1" x14ac:dyDescent="0.25">
      <c r="A12" s="393">
        <v>1962</v>
      </c>
      <c r="B12" s="90">
        <v>0.16</v>
      </c>
      <c r="C12" s="90">
        <v>0.45</v>
      </c>
      <c r="D12" s="90">
        <v>6.03</v>
      </c>
      <c r="E12" s="90">
        <v>0.2</v>
      </c>
      <c r="F12" s="90">
        <f t="shared" si="0"/>
        <v>6.8400000000000007</v>
      </c>
    </row>
    <row r="13" spans="1:6" ht="12.75" customHeight="1" x14ac:dyDescent="0.25">
      <c r="A13" s="393">
        <v>1963</v>
      </c>
      <c r="B13" s="90">
        <v>0.21</v>
      </c>
      <c r="C13" s="90">
        <v>0.68</v>
      </c>
      <c r="D13" s="90">
        <v>5.65</v>
      </c>
      <c r="E13" s="90">
        <v>0.43</v>
      </c>
      <c r="F13" s="90">
        <f t="shared" si="0"/>
        <v>6.97</v>
      </c>
    </row>
    <row r="14" spans="1:6" ht="12.75" customHeight="1" x14ac:dyDescent="0.25">
      <c r="A14" s="393">
        <v>1964</v>
      </c>
      <c r="B14" s="90">
        <v>0.22</v>
      </c>
      <c r="C14" s="90">
        <v>0.65</v>
      </c>
      <c r="D14" s="90">
        <v>5.69</v>
      </c>
      <c r="E14" s="90">
        <v>0.4</v>
      </c>
      <c r="F14" s="90">
        <f t="shared" si="0"/>
        <v>6.9600000000000009</v>
      </c>
    </row>
    <row r="15" spans="1:6" ht="12.75" customHeight="1" x14ac:dyDescent="0.25">
      <c r="A15" s="393">
        <v>1965</v>
      </c>
      <c r="B15" s="90">
        <v>0.13</v>
      </c>
      <c r="C15" s="90">
        <v>0.89</v>
      </c>
      <c r="D15" s="90">
        <v>6.3</v>
      </c>
      <c r="E15" s="90">
        <v>0.65</v>
      </c>
      <c r="F15" s="90">
        <f t="shared" si="0"/>
        <v>7.9700000000000006</v>
      </c>
    </row>
    <row r="16" spans="1:6" ht="12.75" customHeight="1" x14ac:dyDescent="0.25">
      <c r="A16" s="393">
        <v>1966</v>
      </c>
      <c r="B16" s="90">
        <v>0.17</v>
      </c>
      <c r="C16" s="90">
        <v>1.22</v>
      </c>
      <c r="D16" s="90">
        <v>6.84</v>
      </c>
      <c r="E16" s="90">
        <v>0.67</v>
      </c>
      <c r="F16" s="90">
        <f t="shared" si="0"/>
        <v>8.9</v>
      </c>
    </row>
    <row r="17" spans="1:6" ht="12.75" customHeight="1" x14ac:dyDescent="0.25">
      <c r="A17" s="393">
        <v>1967</v>
      </c>
      <c r="B17" s="90">
        <v>0.22</v>
      </c>
      <c r="C17" s="90">
        <v>1.93</v>
      </c>
      <c r="D17" s="90">
        <v>7.4</v>
      </c>
      <c r="E17" s="90">
        <v>1.0900000000000001</v>
      </c>
      <c r="F17" s="90">
        <f t="shared" si="0"/>
        <v>10.64</v>
      </c>
    </row>
    <row r="18" spans="1:6" ht="12.75" customHeight="1" x14ac:dyDescent="0.25">
      <c r="A18" s="393">
        <v>1968</v>
      </c>
      <c r="B18" s="90">
        <v>0.14000000000000001</v>
      </c>
      <c r="C18" s="90">
        <v>1.83</v>
      </c>
      <c r="D18" s="90">
        <v>7.28</v>
      </c>
      <c r="E18" s="90">
        <v>1.39</v>
      </c>
      <c r="F18" s="90">
        <f t="shared" si="0"/>
        <v>10.64</v>
      </c>
    </row>
    <row r="19" spans="1:6" ht="12.75" customHeight="1" x14ac:dyDescent="0.25">
      <c r="A19" s="393">
        <v>1969</v>
      </c>
      <c r="B19" s="90">
        <v>0.19</v>
      </c>
      <c r="C19" s="90">
        <v>2.38</v>
      </c>
      <c r="D19" s="90">
        <v>7.99</v>
      </c>
      <c r="E19" s="90">
        <v>0.24</v>
      </c>
      <c r="F19" s="90">
        <f t="shared" si="0"/>
        <v>10.8</v>
      </c>
    </row>
    <row r="20" spans="1:6" ht="12.75" customHeight="1" x14ac:dyDescent="0.25">
      <c r="A20" s="393">
        <v>1970</v>
      </c>
      <c r="B20" s="90">
        <v>0.11</v>
      </c>
      <c r="C20" s="90">
        <v>2.79</v>
      </c>
      <c r="D20" s="90">
        <v>8.1199999999999992</v>
      </c>
      <c r="E20" s="90">
        <v>0.28999999999999998</v>
      </c>
      <c r="F20" s="90">
        <f t="shared" si="0"/>
        <v>11.309999999999999</v>
      </c>
    </row>
    <row r="21" spans="1:6" ht="12.75" customHeight="1" x14ac:dyDescent="0.25">
      <c r="A21" s="393">
        <v>1971</v>
      </c>
      <c r="B21" s="90">
        <v>0.15</v>
      </c>
      <c r="C21" s="90">
        <v>1.96</v>
      </c>
      <c r="D21" s="90">
        <v>9.27</v>
      </c>
      <c r="E21" s="90">
        <v>1.94</v>
      </c>
      <c r="F21" s="90">
        <f t="shared" si="0"/>
        <v>13.319999999999999</v>
      </c>
    </row>
    <row r="22" spans="1:6" ht="12.75" customHeight="1" x14ac:dyDescent="0.25">
      <c r="A22" s="393">
        <v>1972</v>
      </c>
      <c r="B22" s="90">
        <v>0.2</v>
      </c>
      <c r="C22" s="90">
        <v>1.96</v>
      </c>
      <c r="D22" s="90">
        <v>10.16</v>
      </c>
      <c r="E22" s="90">
        <v>1.9</v>
      </c>
      <c r="F22" s="90">
        <f t="shared" si="0"/>
        <v>14.22</v>
      </c>
    </row>
    <row r="23" spans="1:6" ht="12.75" customHeight="1" x14ac:dyDescent="0.25">
      <c r="A23" s="393">
        <v>1973</v>
      </c>
      <c r="B23" s="90">
        <v>0.12</v>
      </c>
      <c r="C23" s="90">
        <v>2.5099999999999998</v>
      </c>
      <c r="D23" s="90">
        <v>10.36</v>
      </c>
      <c r="E23" s="90">
        <v>2.5299999999999998</v>
      </c>
      <c r="F23" s="90">
        <f t="shared" si="0"/>
        <v>15.519999999999998</v>
      </c>
    </row>
    <row r="24" spans="1:6" ht="12.75" customHeight="1" x14ac:dyDescent="0.25">
      <c r="A24" s="393">
        <v>1974</v>
      </c>
      <c r="B24" s="90">
        <v>0.22</v>
      </c>
      <c r="C24" s="90">
        <v>2.61</v>
      </c>
      <c r="D24" s="90">
        <v>10.53</v>
      </c>
      <c r="E24" s="90">
        <v>3.38</v>
      </c>
      <c r="F24" s="90">
        <f t="shared" si="0"/>
        <v>16.739999999999998</v>
      </c>
    </row>
    <row r="25" spans="1:6" ht="12.75" customHeight="1" x14ac:dyDescent="0.25">
      <c r="A25" s="393">
        <v>1975</v>
      </c>
      <c r="B25" s="90">
        <v>0.13</v>
      </c>
      <c r="C25" s="90">
        <v>2.21</v>
      </c>
      <c r="D25" s="90">
        <v>12.18</v>
      </c>
      <c r="E25" s="90">
        <v>3.27</v>
      </c>
      <c r="F25" s="90">
        <f t="shared" si="0"/>
        <v>17.79</v>
      </c>
    </row>
    <row r="26" spans="1:6" ht="12.75" customHeight="1" x14ac:dyDescent="0.25">
      <c r="A26" s="393">
        <v>1976</v>
      </c>
      <c r="B26" s="90">
        <v>0.38</v>
      </c>
      <c r="C26" s="90">
        <v>2.88</v>
      </c>
      <c r="D26" s="90">
        <v>12.92</v>
      </c>
      <c r="E26" s="90">
        <v>3.09</v>
      </c>
      <c r="F26" s="90">
        <f t="shared" si="0"/>
        <v>19.27</v>
      </c>
    </row>
    <row r="27" spans="1:6" ht="12.75" customHeight="1" x14ac:dyDescent="0.25">
      <c r="A27" s="393">
        <v>1977</v>
      </c>
      <c r="B27" s="90">
        <v>0.1</v>
      </c>
      <c r="C27" s="90">
        <v>3.08</v>
      </c>
      <c r="D27" s="90">
        <v>12.39</v>
      </c>
      <c r="E27" s="90">
        <v>3.88</v>
      </c>
      <c r="F27" s="90">
        <f t="shared" si="0"/>
        <v>19.45</v>
      </c>
    </row>
    <row r="28" spans="1:6" ht="12.75" customHeight="1" x14ac:dyDescent="0.25">
      <c r="A28" s="393">
        <v>1978</v>
      </c>
      <c r="B28" s="90">
        <v>0.11</v>
      </c>
      <c r="C28" s="90">
        <v>3.59</v>
      </c>
      <c r="D28" s="90">
        <v>12.46</v>
      </c>
      <c r="E28" s="90">
        <v>4.07</v>
      </c>
      <c r="F28" s="90">
        <f t="shared" si="0"/>
        <v>20.23</v>
      </c>
    </row>
    <row r="29" spans="1:6" ht="12.75" customHeight="1" x14ac:dyDescent="0.25">
      <c r="A29" s="393">
        <v>1979</v>
      </c>
      <c r="B29" s="90">
        <v>0.13</v>
      </c>
      <c r="C29" s="90">
        <v>4.62</v>
      </c>
      <c r="D29" s="90">
        <v>12.21</v>
      </c>
      <c r="E29" s="90">
        <v>4.03</v>
      </c>
      <c r="F29" s="90">
        <f t="shared" si="0"/>
        <v>20.990000000000002</v>
      </c>
    </row>
    <row r="30" spans="1:6" ht="12.75" customHeight="1" x14ac:dyDescent="0.25">
      <c r="A30" s="393">
        <v>1980</v>
      </c>
      <c r="B30" s="90">
        <v>0.17</v>
      </c>
      <c r="C30" s="90">
        <v>5.17</v>
      </c>
      <c r="D30" s="90">
        <v>12.19</v>
      </c>
      <c r="E30" s="90">
        <v>2.6</v>
      </c>
      <c r="F30" s="90">
        <f t="shared" si="0"/>
        <v>20.130000000000003</v>
      </c>
    </row>
    <row r="31" spans="1:6" ht="12.75" customHeight="1" x14ac:dyDescent="0.25">
      <c r="A31" s="393">
        <v>1981</v>
      </c>
      <c r="B31" s="90">
        <v>0.12</v>
      </c>
      <c r="C31" s="90">
        <v>4.8899999999999997</v>
      </c>
      <c r="D31" s="90">
        <v>10.49</v>
      </c>
      <c r="E31" s="90">
        <v>2.54</v>
      </c>
      <c r="F31" s="90">
        <f t="shared" si="0"/>
        <v>18.04</v>
      </c>
    </row>
    <row r="32" spans="1:6" ht="12.75" customHeight="1" x14ac:dyDescent="0.25">
      <c r="A32" s="393">
        <v>1982</v>
      </c>
      <c r="B32" s="90">
        <v>0.08</v>
      </c>
      <c r="C32" s="90">
        <v>5.68</v>
      </c>
      <c r="D32" s="90">
        <v>8.7200000000000006</v>
      </c>
      <c r="E32" s="90">
        <v>2.94</v>
      </c>
      <c r="F32" s="90">
        <f t="shared" si="0"/>
        <v>17.420000000000002</v>
      </c>
    </row>
    <row r="33" spans="1:6" ht="12.75" customHeight="1" x14ac:dyDescent="0.25">
      <c r="A33" s="393">
        <v>1983</v>
      </c>
      <c r="B33" s="90">
        <v>0.13</v>
      </c>
      <c r="C33" s="90">
        <v>4.5999999999999996</v>
      </c>
      <c r="D33" s="90">
        <v>8.25</v>
      </c>
      <c r="E33" s="90">
        <v>3.22</v>
      </c>
      <c r="F33" s="90">
        <f t="shared" si="0"/>
        <v>16.2</v>
      </c>
    </row>
    <row r="34" spans="1:6" ht="12.75" customHeight="1" x14ac:dyDescent="0.25">
      <c r="A34" s="393">
        <v>1984</v>
      </c>
      <c r="B34" s="90">
        <v>0.12</v>
      </c>
      <c r="C34" s="90">
        <v>5.37</v>
      </c>
      <c r="D34" s="90">
        <v>8.16</v>
      </c>
      <c r="E34" s="90">
        <v>3.65</v>
      </c>
      <c r="F34" s="90">
        <f t="shared" si="0"/>
        <v>17.3</v>
      </c>
    </row>
    <row r="35" spans="1:6" ht="12.75" customHeight="1" x14ac:dyDescent="0.25">
      <c r="A35" s="393">
        <v>1985</v>
      </c>
      <c r="B35" s="90">
        <v>0.17</v>
      </c>
      <c r="C35" s="90">
        <v>5.29</v>
      </c>
      <c r="D35" s="90">
        <v>7.44</v>
      </c>
      <c r="E35" s="90">
        <v>2.85</v>
      </c>
      <c r="F35" s="90">
        <f t="shared" si="0"/>
        <v>15.75</v>
      </c>
    </row>
    <row r="36" spans="1:6" ht="12.75" customHeight="1" x14ac:dyDescent="0.25">
      <c r="A36" s="393">
        <v>1986</v>
      </c>
      <c r="B36" s="90">
        <v>0.14000000000000001</v>
      </c>
      <c r="C36" s="90">
        <v>6.2</v>
      </c>
      <c r="D36" s="90">
        <v>7.95</v>
      </c>
      <c r="E36" s="90">
        <v>2.4</v>
      </c>
      <c r="F36" s="90">
        <f t="shared" si="0"/>
        <v>16.689999999999998</v>
      </c>
    </row>
    <row r="37" spans="1:6" ht="12.75" customHeight="1" x14ac:dyDescent="0.25">
      <c r="A37" s="393">
        <v>1987</v>
      </c>
      <c r="B37" s="90">
        <v>0.13</v>
      </c>
      <c r="C37" s="90">
        <v>4.05</v>
      </c>
      <c r="D37" s="90">
        <v>7.12</v>
      </c>
      <c r="E37" s="90">
        <v>1.9</v>
      </c>
      <c r="F37" s="90">
        <f t="shared" si="0"/>
        <v>13.200000000000001</v>
      </c>
    </row>
    <row r="38" spans="1:6" ht="12.75" customHeight="1" x14ac:dyDescent="0.25">
      <c r="A38" s="393">
        <v>1988</v>
      </c>
      <c r="B38" s="90">
        <v>0.17</v>
      </c>
      <c r="C38" s="90">
        <v>4.01</v>
      </c>
      <c r="D38" s="90">
        <v>7.14</v>
      </c>
      <c r="E38" s="90">
        <v>2.14</v>
      </c>
      <c r="F38" s="90">
        <f t="shared" si="0"/>
        <v>13.46</v>
      </c>
    </row>
    <row r="39" spans="1:6" ht="12.75" customHeight="1" x14ac:dyDescent="0.25">
      <c r="A39" s="393">
        <v>1989</v>
      </c>
      <c r="B39" s="90">
        <v>0.2</v>
      </c>
      <c r="C39" s="90">
        <v>4.1399999999999997</v>
      </c>
      <c r="D39" s="90">
        <v>7.6</v>
      </c>
      <c r="E39" s="90">
        <v>1.68</v>
      </c>
      <c r="F39" s="90">
        <f t="shared" si="0"/>
        <v>13.62</v>
      </c>
    </row>
    <row r="40" spans="1:6" ht="12.75" customHeight="1" x14ac:dyDescent="0.25">
      <c r="A40" s="393">
        <v>1990</v>
      </c>
      <c r="B40" s="90">
        <v>0.31</v>
      </c>
      <c r="C40" s="90">
        <v>4.53</v>
      </c>
      <c r="D40" s="90">
        <v>7.58</v>
      </c>
      <c r="E40" s="90">
        <v>1.9</v>
      </c>
      <c r="F40" s="90">
        <f t="shared" si="0"/>
        <v>14.32</v>
      </c>
    </row>
    <row r="41" spans="1:6" ht="12.75" customHeight="1" x14ac:dyDescent="0.25">
      <c r="A41" s="393">
        <v>1991</v>
      </c>
      <c r="B41" s="90">
        <v>0.21</v>
      </c>
      <c r="C41" s="90">
        <v>4.37</v>
      </c>
      <c r="D41" s="90">
        <v>6.88</v>
      </c>
      <c r="E41" s="90">
        <v>2.0299999999999998</v>
      </c>
      <c r="F41" s="90">
        <f t="shared" si="0"/>
        <v>13.49</v>
      </c>
    </row>
    <row r="42" spans="1:6" ht="12.75" customHeight="1" x14ac:dyDescent="0.25">
      <c r="A42" s="393">
        <v>1992</v>
      </c>
      <c r="B42" s="90">
        <v>0.27</v>
      </c>
      <c r="C42" s="90">
        <v>3.47</v>
      </c>
      <c r="D42" s="90">
        <v>7.29</v>
      </c>
      <c r="E42" s="90">
        <v>1.63</v>
      </c>
      <c r="F42" s="90">
        <f t="shared" si="0"/>
        <v>12.66</v>
      </c>
    </row>
    <row r="43" spans="1:6" ht="12.75" customHeight="1" x14ac:dyDescent="0.25">
      <c r="A43" s="393">
        <v>1993</v>
      </c>
      <c r="B43" s="90">
        <v>0.33</v>
      </c>
      <c r="C43" s="90">
        <v>3.67</v>
      </c>
      <c r="D43" s="90">
        <v>6.52</v>
      </c>
      <c r="E43" s="90">
        <v>1.56</v>
      </c>
      <c r="F43" s="90">
        <f t="shared" si="0"/>
        <v>12.08</v>
      </c>
    </row>
    <row r="44" spans="1:6" ht="12.75" customHeight="1" x14ac:dyDescent="0.25">
      <c r="A44" s="393">
        <v>1994</v>
      </c>
      <c r="B44" s="90">
        <v>0.26</v>
      </c>
      <c r="C44" s="90">
        <v>3.63</v>
      </c>
      <c r="D44" s="90">
        <v>6.26</v>
      </c>
      <c r="E44" s="90">
        <v>1.47</v>
      </c>
      <c r="F44" s="90">
        <f t="shared" si="0"/>
        <v>11.62</v>
      </c>
    </row>
    <row r="45" spans="1:6" ht="12.75" customHeight="1" x14ac:dyDescent="0.25">
      <c r="A45" s="393">
        <v>1995</v>
      </c>
      <c r="B45" s="90">
        <v>0.22</v>
      </c>
      <c r="C45" s="90">
        <v>3.27</v>
      </c>
      <c r="D45" s="90">
        <v>6.67</v>
      </c>
      <c r="E45" s="90">
        <v>1.38</v>
      </c>
      <c r="F45" s="90">
        <f t="shared" si="0"/>
        <v>11.54</v>
      </c>
    </row>
    <row r="46" spans="1:6" ht="12.75" customHeight="1" x14ac:dyDescent="0.25">
      <c r="A46" s="393">
        <v>1996</v>
      </c>
      <c r="B46" s="90">
        <v>0.27</v>
      </c>
      <c r="C46" s="90">
        <v>2.94</v>
      </c>
      <c r="D46" s="90">
        <v>5.67</v>
      </c>
      <c r="E46" s="90">
        <v>1.57</v>
      </c>
      <c r="F46" s="90">
        <f t="shared" si="0"/>
        <v>10.45</v>
      </c>
    </row>
    <row r="47" spans="1:6" ht="12.75" customHeight="1" x14ac:dyDescent="0.25">
      <c r="A47" s="390">
        <v>1997</v>
      </c>
      <c r="B47" s="278">
        <v>0.22608930391851201</v>
      </c>
      <c r="C47" s="278">
        <v>4.4200458916069101</v>
      </c>
      <c r="D47" s="278">
        <v>5.0999999999999996</v>
      </c>
      <c r="E47" s="278">
        <v>0.73479023773516394</v>
      </c>
      <c r="F47" s="92">
        <f t="shared" si="0"/>
        <v>10.480925433260586</v>
      </c>
    </row>
    <row r="48" spans="1:6" ht="12.75" customHeight="1" x14ac:dyDescent="0.25">
      <c r="A48" s="390">
        <v>1998</v>
      </c>
      <c r="B48" s="278">
        <v>0.259861548026877</v>
      </c>
      <c r="C48" s="278">
        <v>4.5984195672582135</v>
      </c>
      <c r="D48" s="278">
        <v>6.2</v>
      </c>
      <c r="E48" s="278">
        <v>0.81347962860587553</v>
      </c>
      <c r="F48" s="92">
        <f t="shared" si="0"/>
        <v>11.871760743890967</v>
      </c>
    </row>
    <row r="49" spans="1:6" ht="12.75" customHeight="1" x14ac:dyDescent="0.25">
      <c r="A49" s="390">
        <v>1999</v>
      </c>
      <c r="B49" s="278">
        <v>0.2</v>
      </c>
      <c r="C49" s="278">
        <v>4.3690467152135115</v>
      </c>
      <c r="D49" s="278">
        <v>6.1</v>
      </c>
      <c r="E49" s="278">
        <v>0.71124016294173442</v>
      </c>
      <c r="F49" s="92">
        <f t="shared" si="0"/>
        <v>11.380286878155246</v>
      </c>
    </row>
    <row r="50" spans="1:6" ht="12.75" customHeight="1" x14ac:dyDescent="0.25">
      <c r="A50" s="390">
        <v>2000</v>
      </c>
      <c r="B50" s="278">
        <v>0.1</v>
      </c>
      <c r="C50" s="278">
        <v>4.0999999999999996</v>
      </c>
      <c r="D50" s="278">
        <v>5.8</v>
      </c>
      <c r="E50" s="278">
        <v>0.9</v>
      </c>
      <c r="F50" s="92">
        <f>B50+C50+D50+E50</f>
        <v>10.9</v>
      </c>
    </row>
    <row r="51" spans="1:6" s="3" customFormat="1" ht="12.75" customHeight="1" x14ac:dyDescent="0.25">
      <c r="A51" s="390">
        <v>2001</v>
      </c>
      <c r="B51" s="278">
        <v>0.2</v>
      </c>
      <c r="C51" s="278">
        <v>2.9</v>
      </c>
      <c r="D51" s="278">
        <v>6.5</v>
      </c>
      <c r="E51" s="278">
        <v>1.6</v>
      </c>
      <c r="F51" s="92">
        <f>B51+C51+D51+E51</f>
        <v>11.2</v>
      </c>
    </row>
    <row r="52" spans="1:6" s="3" customFormat="1" ht="12.75" customHeight="1" x14ac:dyDescent="0.25">
      <c r="A52" s="390">
        <v>2002</v>
      </c>
      <c r="B52" s="388">
        <v>0.3</v>
      </c>
      <c r="C52" s="388">
        <v>3.1</v>
      </c>
      <c r="D52" s="388">
        <v>6.6</v>
      </c>
      <c r="E52" s="388">
        <v>1.6</v>
      </c>
      <c r="F52" s="92">
        <f>B52+C52+D52+E52</f>
        <v>11.6</v>
      </c>
    </row>
    <row r="53" spans="1:6" s="3" customFormat="1" ht="12.75" customHeight="1" x14ac:dyDescent="0.25">
      <c r="A53" s="390">
        <v>2003</v>
      </c>
      <c r="B53" s="90">
        <v>0.26</v>
      </c>
      <c r="C53" s="90">
        <v>3.4</v>
      </c>
      <c r="D53" s="90">
        <v>7</v>
      </c>
      <c r="E53" s="90">
        <v>1.7</v>
      </c>
      <c r="F53" s="90">
        <f>B53+C53+D53+E53</f>
        <v>12.36</v>
      </c>
    </row>
    <row r="54" spans="1:6" s="3" customFormat="1" ht="12.75" customHeight="1" x14ac:dyDescent="0.25">
      <c r="A54" s="390">
        <v>2004</v>
      </c>
      <c r="B54" s="90">
        <v>0.2</v>
      </c>
      <c r="C54" s="90">
        <v>3.5</v>
      </c>
      <c r="D54" s="90">
        <v>6.8</v>
      </c>
      <c r="E54" s="90">
        <v>1.5</v>
      </c>
      <c r="F54" s="90">
        <f>B54+C54+D54+E54</f>
        <v>12</v>
      </c>
    </row>
    <row r="55" spans="1:6" s="3" customFormat="1" ht="12.75" customHeight="1" x14ac:dyDescent="0.25">
      <c r="A55" s="390">
        <v>2005</v>
      </c>
      <c r="B55" s="90">
        <v>0.2</v>
      </c>
      <c r="C55" s="90">
        <v>2.7</v>
      </c>
      <c r="D55" s="90">
        <v>7.1</v>
      </c>
      <c r="E55" s="90">
        <v>1.6</v>
      </c>
      <c r="F55" s="90">
        <v>11.6</v>
      </c>
    </row>
    <row r="56" spans="1:6" s="3" customFormat="1" ht="12.75" customHeight="1" x14ac:dyDescent="0.25">
      <c r="A56" s="390">
        <v>2006</v>
      </c>
      <c r="B56" s="90">
        <v>0.2</v>
      </c>
      <c r="C56" s="90">
        <v>2.4</v>
      </c>
      <c r="D56" s="92">
        <v>7</v>
      </c>
      <c r="E56" s="92">
        <v>1.7</v>
      </c>
      <c r="F56" s="90">
        <v>11.4</v>
      </c>
    </row>
    <row r="57" spans="1:6" s="3" customFormat="1" ht="12.75" customHeight="1" x14ac:dyDescent="0.25">
      <c r="A57" s="390">
        <v>2007</v>
      </c>
      <c r="B57" s="90">
        <v>0.2</v>
      </c>
      <c r="C57" s="90">
        <v>2.6</v>
      </c>
      <c r="D57" s="92">
        <v>6.8</v>
      </c>
      <c r="E57" s="92">
        <v>1.6</v>
      </c>
      <c r="F57" s="90">
        <v>11.2</v>
      </c>
    </row>
    <row r="58" spans="1:6" s="411" customFormat="1" ht="12.75" customHeight="1" x14ac:dyDescent="0.25">
      <c r="A58" s="390">
        <v>2008</v>
      </c>
      <c r="B58" s="92">
        <v>0.24946752241980885</v>
      </c>
      <c r="C58" s="92">
        <v>2.1909756316870177</v>
      </c>
      <c r="D58" s="92">
        <v>6.9850906277546523</v>
      </c>
      <c r="E58" s="92">
        <v>1.3666481662998227</v>
      </c>
      <c r="F58" s="92">
        <v>10.7921819481613</v>
      </c>
    </row>
    <row r="59" spans="1:6" ht="12.75" customHeight="1" x14ac:dyDescent="0.25">
      <c r="A59" s="393">
        <v>2009</v>
      </c>
      <c r="B59" s="90">
        <v>0.37640420951109993</v>
      </c>
      <c r="C59" s="90">
        <v>1.9573018894577197</v>
      </c>
      <c r="D59" s="90">
        <v>6.5816964634512312</v>
      </c>
      <c r="E59" s="90">
        <v>1.5163712440304311</v>
      </c>
      <c r="F59" s="90">
        <v>10.431773806450478</v>
      </c>
    </row>
    <row r="60" spans="1:6" ht="12.75" customHeight="1" x14ac:dyDescent="0.25">
      <c r="A60" s="393">
        <v>2010</v>
      </c>
      <c r="B60" s="90">
        <v>0.25591466781316435</v>
      </c>
      <c r="C60" s="90">
        <v>1.9726755643931424</v>
      </c>
      <c r="D60" s="90">
        <v>6.4085298064879899</v>
      </c>
      <c r="E60" s="90">
        <v>1.5141617845612223</v>
      </c>
      <c r="F60" s="90">
        <v>10.151281823255523</v>
      </c>
    </row>
    <row r="61" spans="1:6" ht="12.75" customHeight="1" x14ac:dyDescent="0.25">
      <c r="A61" s="393">
        <v>2011</v>
      </c>
      <c r="B61" s="656">
        <v>0.30690388220182002</v>
      </c>
      <c r="C61" s="656">
        <v>1.54510230349884</v>
      </c>
      <c r="D61" s="656">
        <v>6.3074039238719601</v>
      </c>
      <c r="E61" s="656">
        <v>1.3546102386839101</v>
      </c>
      <c r="F61" s="656">
        <v>9.5140203482565404</v>
      </c>
    </row>
    <row r="62" spans="1:6" ht="12.75" customHeight="1" x14ac:dyDescent="0.25">
      <c r="A62" s="393">
        <v>2012</v>
      </c>
      <c r="B62" s="656">
        <v>0.40969080529875002</v>
      </c>
      <c r="C62" s="656">
        <v>0.96645010480730997</v>
      </c>
      <c r="D62" s="656">
        <v>7.0382779371836897</v>
      </c>
      <c r="E62" s="656">
        <v>1.2815968781140401</v>
      </c>
      <c r="F62" s="656">
        <v>9.6960157254038002</v>
      </c>
    </row>
    <row r="63" spans="1:6" ht="12.75" customHeight="1" x14ac:dyDescent="0.25">
      <c r="A63" s="393">
        <v>2013</v>
      </c>
      <c r="B63" s="656">
        <v>0.37498521542666002</v>
      </c>
      <c r="C63" s="656">
        <v>0.94787929455072995</v>
      </c>
      <c r="D63" s="656">
        <v>6.3226673823328996</v>
      </c>
      <c r="E63" s="656">
        <v>1.3020319980092501</v>
      </c>
      <c r="F63" s="656">
        <v>8.9475638903195307</v>
      </c>
    </row>
    <row r="64" spans="1:6" ht="12.75" customHeight="1" x14ac:dyDescent="0.25">
      <c r="A64" s="645">
        <v>2014</v>
      </c>
      <c r="B64" s="656">
        <v>0.52598415890414996</v>
      </c>
      <c r="C64" s="656">
        <v>1.1447890517325501</v>
      </c>
      <c r="D64" s="656">
        <v>7.2090770014509404</v>
      </c>
      <c r="E64" s="656">
        <v>1.00040124340593</v>
      </c>
      <c r="F64" s="656">
        <v>9.8802514554935694</v>
      </c>
    </row>
    <row r="65" spans="1:6" ht="12.75" customHeight="1" x14ac:dyDescent="0.25">
      <c r="A65" s="645">
        <v>2015</v>
      </c>
      <c r="B65" s="656">
        <v>0.36737745359666002</v>
      </c>
      <c r="C65" s="656">
        <v>1.23479644125543</v>
      </c>
      <c r="D65" s="656">
        <v>6.5719744476735098</v>
      </c>
      <c r="E65" s="656">
        <v>1.22459151198885</v>
      </c>
      <c r="F65" s="656">
        <v>9.3987398545144494</v>
      </c>
    </row>
    <row r="66" spans="1:6" ht="6" customHeight="1" x14ac:dyDescent="0.25">
      <c r="A66" s="407"/>
      <c r="B66" s="387"/>
      <c r="C66" s="387"/>
      <c r="D66" s="287"/>
      <c r="E66" s="387"/>
      <c r="F66" s="288"/>
    </row>
    <row r="67" spans="1:6" s="406" customFormat="1" ht="15.75" customHeight="1" x14ac:dyDescent="0.25">
      <c r="A67" s="1057" t="s">
        <v>165</v>
      </c>
      <c r="B67" s="1057"/>
      <c r="C67" s="1057"/>
      <c r="D67" s="1057"/>
      <c r="E67" s="1057"/>
      <c r="F67" s="1057"/>
    </row>
    <row r="68" spans="1:6" s="406" customFormat="1" ht="6" customHeight="1" x14ac:dyDescent="0.25">
      <c r="A68" s="405"/>
      <c r="B68" s="405"/>
      <c r="C68" s="405"/>
      <c r="D68" s="405"/>
      <c r="E68" s="405"/>
      <c r="F68" s="405"/>
    </row>
    <row r="69" spans="1:6" ht="42.75" customHeight="1" x14ac:dyDescent="0.25">
      <c r="A69" s="1057" t="s">
        <v>161</v>
      </c>
      <c r="B69" s="1057"/>
      <c r="C69" s="1057"/>
      <c r="D69" s="1057"/>
      <c r="E69" s="1057"/>
      <c r="F69" s="1057"/>
    </row>
    <row r="70" spans="1:6" ht="15" customHeight="1" x14ac:dyDescent="0.25">
      <c r="A70" s="971" t="s">
        <v>399</v>
      </c>
      <c r="B70" s="971"/>
      <c r="C70" s="971"/>
      <c r="D70" s="971"/>
      <c r="E70" s="971"/>
      <c r="F70" s="971"/>
    </row>
    <row r="73" spans="1:6" x14ac:dyDescent="0.25">
      <c r="A73" s="650"/>
      <c r="B73" s="653"/>
      <c r="C73" s="653"/>
      <c r="D73" s="653"/>
      <c r="E73" s="653"/>
      <c r="F73" s="653"/>
    </row>
    <row r="74" spans="1:6" x14ac:dyDescent="0.25">
      <c r="A74" s="650"/>
      <c r="B74" s="653"/>
      <c r="C74" s="653"/>
      <c r="D74" s="653"/>
      <c r="E74" s="653"/>
      <c r="F74" s="653"/>
    </row>
    <row r="75" spans="1:6" x14ac:dyDescent="0.25">
      <c r="A75" s="650"/>
      <c r="B75" s="653"/>
      <c r="C75" s="653"/>
      <c r="D75" s="653"/>
      <c r="E75" s="653"/>
      <c r="F75" s="653"/>
    </row>
    <row r="76" spans="1:6" x14ac:dyDescent="0.25">
      <c r="A76" s="650"/>
      <c r="B76" s="653"/>
      <c r="C76" s="653"/>
      <c r="D76" s="653"/>
      <c r="E76" s="653"/>
      <c r="F76" s="653"/>
    </row>
    <row r="77" spans="1:6" x14ac:dyDescent="0.25">
      <c r="A77" s="650"/>
      <c r="B77" s="653"/>
      <c r="C77" s="653"/>
      <c r="D77" s="653"/>
      <c r="E77" s="653"/>
      <c r="F77" s="653"/>
    </row>
  </sheetData>
  <mergeCells count="7">
    <mergeCell ref="A67:F67"/>
    <mergeCell ref="A69:F69"/>
    <mergeCell ref="A70:F70"/>
    <mergeCell ref="A1:B1"/>
    <mergeCell ref="A2:B2"/>
    <mergeCell ref="C1:E1"/>
    <mergeCell ref="A3:F3"/>
  </mergeCells>
  <hyperlinks>
    <hyperlink ref="C1:E1" location="Tabellförteckning!A1" display="Tillbaka till innehållsföreckningen "/>
  </hyperlinks>
  <pageMargins left="0.75" right="0.75" top="1" bottom="1" header="0.5" footer="0.5"/>
  <pageSetup paperSize="9" scale="74"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I12"/>
  <sheetViews>
    <sheetView zoomScaleNormal="100" workbookViewId="0">
      <selection activeCell="Q15" sqref="Q15"/>
    </sheetView>
  </sheetViews>
  <sheetFormatPr defaultColWidth="9.109375" defaultRowHeight="13.2" x14ac:dyDescent="0.25"/>
  <cols>
    <col min="1" max="16384" width="9.109375" style="307"/>
  </cols>
  <sheetData>
    <row r="1" spans="1:9" ht="15" customHeight="1" x14ac:dyDescent="0.25">
      <c r="A1" s="968" t="s">
        <v>533</v>
      </c>
      <c r="B1" s="969"/>
      <c r="C1" s="969"/>
      <c r="D1" s="969"/>
      <c r="E1" s="969"/>
      <c r="F1" s="969"/>
      <c r="G1" s="969"/>
      <c r="H1" s="969"/>
      <c r="I1" s="969"/>
    </row>
    <row r="2" spans="1:9" ht="15" customHeight="1" x14ac:dyDescent="0.25">
      <c r="A2" s="968" t="s">
        <v>535</v>
      </c>
      <c r="B2" s="969"/>
      <c r="C2" s="969"/>
      <c r="D2" s="969"/>
      <c r="E2" s="969"/>
      <c r="F2" s="969"/>
      <c r="G2" s="969"/>
      <c r="H2" s="969"/>
      <c r="I2" s="969"/>
    </row>
    <row r="3" spans="1:9" ht="6" customHeight="1" x14ac:dyDescent="0.25"/>
    <row r="4" spans="1:9" ht="102" customHeight="1" x14ac:dyDescent="0.25">
      <c r="A4" s="970" t="s">
        <v>577</v>
      </c>
      <c r="B4" s="971"/>
      <c r="C4" s="971"/>
      <c r="D4" s="971"/>
      <c r="E4" s="971"/>
      <c r="F4" s="971"/>
      <c r="G4" s="971"/>
      <c r="H4" s="971"/>
      <c r="I4" s="971"/>
    </row>
    <row r="5" spans="1:9" ht="6" customHeight="1" x14ac:dyDescent="0.25">
      <c r="A5" s="713"/>
      <c r="B5" s="714"/>
      <c r="C5" s="714"/>
      <c r="D5" s="714"/>
      <c r="E5" s="714"/>
      <c r="F5" s="714"/>
      <c r="G5" s="714"/>
      <c r="H5" s="714"/>
      <c r="I5" s="714"/>
    </row>
    <row r="6" spans="1:9" ht="71.25" customHeight="1" x14ac:dyDescent="0.25">
      <c r="A6" s="970" t="s">
        <v>576</v>
      </c>
      <c r="B6" s="971"/>
      <c r="C6" s="971"/>
      <c r="D6" s="971"/>
      <c r="E6" s="971"/>
      <c r="F6" s="971"/>
      <c r="G6" s="971"/>
      <c r="H6" s="971"/>
      <c r="I6" s="971"/>
    </row>
    <row r="7" spans="1:9" ht="6" customHeight="1" x14ac:dyDescent="0.25">
      <c r="A7" s="713"/>
      <c r="B7" s="714"/>
      <c r="C7" s="714"/>
      <c r="D7" s="714"/>
      <c r="E7" s="714"/>
      <c r="F7" s="714"/>
      <c r="G7" s="714"/>
      <c r="H7" s="714"/>
      <c r="I7" s="714"/>
    </row>
    <row r="8" spans="1:9" ht="69" customHeight="1" x14ac:dyDescent="0.25">
      <c r="A8" s="970" t="s">
        <v>575</v>
      </c>
      <c r="B8" s="971"/>
      <c r="C8" s="971"/>
      <c r="D8" s="971"/>
      <c r="E8" s="971"/>
      <c r="F8" s="971"/>
      <c r="G8" s="971"/>
      <c r="H8" s="971"/>
      <c r="I8" s="971"/>
    </row>
    <row r="9" spans="1:9" ht="6" customHeight="1" x14ac:dyDescent="0.25">
      <c r="A9" s="713"/>
      <c r="B9" s="714"/>
      <c r="C9" s="714"/>
      <c r="D9" s="714"/>
      <c r="E9" s="714"/>
      <c r="F9" s="714"/>
      <c r="G9" s="714"/>
      <c r="H9" s="714"/>
      <c r="I9" s="714"/>
    </row>
    <row r="10" spans="1:9" ht="84" customHeight="1" x14ac:dyDescent="0.25">
      <c r="A10" s="970" t="s">
        <v>578</v>
      </c>
      <c r="B10" s="971"/>
      <c r="C10" s="971"/>
      <c r="D10" s="971"/>
      <c r="E10" s="971"/>
      <c r="F10" s="971"/>
      <c r="G10" s="971"/>
      <c r="H10" s="971"/>
      <c r="I10" s="971"/>
    </row>
    <row r="11" spans="1:9" ht="6" customHeight="1" x14ac:dyDescent="0.25">
      <c r="A11" s="713"/>
      <c r="B11" s="714"/>
      <c r="C11" s="714"/>
      <c r="D11" s="714"/>
      <c r="E11" s="714"/>
      <c r="F11" s="714"/>
      <c r="G11" s="714"/>
      <c r="H11" s="714"/>
      <c r="I11" s="714"/>
    </row>
    <row r="12" spans="1:9" ht="47.25" customHeight="1" x14ac:dyDescent="0.25">
      <c r="A12" s="970" t="s">
        <v>579</v>
      </c>
      <c r="B12" s="971"/>
      <c r="C12" s="971"/>
      <c r="D12" s="971"/>
      <c r="E12" s="971"/>
      <c r="F12" s="971"/>
      <c r="G12" s="971"/>
      <c r="H12" s="971"/>
      <c r="I12" s="971"/>
    </row>
  </sheetData>
  <mergeCells count="7">
    <mergeCell ref="A10:I10"/>
    <mergeCell ref="A12:I12"/>
    <mergeCell ref="A1:I1"/>
    <mergeCell ref="A2:I2"/>
    <mergeCell ref="A4:I4"/>
    <mergeCell ref="A6:I6"/>
    <mergeCell ref="A8:I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I4"/>
  <sheetViews>
    <sheetView workbookViewId="0">
      <selection activeCell="K21" sqref="K21"/>
    </sheetView>
  </sheetViews>
  <sheetFormatPr defaultRowHeight="13.2" x14ac:dyDescent="0.25"/>
  <sheetData>
    <row r="1" spans="1:9" ht="15" customHeight="1" x14ac:dyDescent="0.25">
      <c r="A1" s="968" t="s">
        <v>529</v>
      </c>
      <c r="B1" s="969"/>
      <c r="C1" s="969"/>
      <c r="D1" s="969"/>
      <c r="E1" s="969"/>
      <c r="F1" s="969"/>
      <c r="G1" s="969"/>
      <c r="H1" s="969"/>
      <c r="I1" s="969"/>
    </row>
    <row r="2" spans="1:9" ht="15" customHeight="1" x14ac:dyDescent="0.25">
      <c r="A2" s="968" t="s">
        <v>530</v>
      </c>
      <c r="B2" s="969"/>
      <c r="C2" s="969"/>
      <c r="D2" s="969"/>
      <c r="E2" s="969"/>
      <c r="F2" s="969"/>
      <c r="G2" s="969"/>
      <c r="H2" s="969"/>
      <c r="I2" s="969"/>
    </row>
    <row r="3" spans="1:9" ht="6" customHeight="1" x14ac:dyDescent="0.25">
      <c r="A3" s="597"/>
    </row>
    <row r="4" spans="1:9" ht="82.5" customHeight="1" x14ac:dyDescent="0.25">
      <c r="A4" s="970" t="s">
        <v>563</v>
      </c>
      <c r="B4" s="971"/>
      <c r="C4" s="971"/>
      <c r="D4" s="971"/>
      <c r="E4" s="971"/>
      <c r="F4" s="971"/>
      <c r="G4" s="971"/>
      <c r="H4" s="971"/>
      <c r="I4" s="971"/>
    </row>
  </sheetData>
  <mergeCells count="3">
    <mergeCell ref="A1:I1"/>
    <mergeCell ref="A2:I2"/>
    <mergeCell ref="A4:I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
  <sheetViews>
    <sheetView zoomScaleNormal="100" workbookViewId="0">
      <pane ySplit="5" topLeftCell="A34" activePane="bottomLeft" state="frozen"/>
      <selection activeCell="Q15" sqref="Q15"/>
      <selection pane="bottomLeft" activeCell="Q15" sqref="Q15"/>
    </sheetView>
  </sheetViews>
  <sheetFormatPr defaultColWidth="8.88671875" defaultRowHeight="13.2" x14ac:dyDescent="0.25"/>
  <cols>
    <col min="1" max="1" width="6.6640625" style="748" customWidth="1"/>
    <col min="2" max="9" width="10.6640625" style="752" customWidth="1"/>
    <col min="10" max="11" width="12.6640625" style="752" customWidth="1"/>
    <col min="12" max="233" width="8.88671875" style="752"/>
    <col min="234" max="234" width="6.6640625" style="752" customWidth="1"/>
    <col min="235" max="235" width="13.109375" style="752" bestFit="1" customWidth="1"/>
    <col min="236" max="236" width="8.44140625" style="752" customWidth="1"/>
    <col min="237" max="237" width="9.44140625" style="752" customWidth="1"/>
    <col min="238" max="238" width="9.88671875" style="752" customWidth="1"/>
    <col min="239" max="239" width="8.88671875" style="752"/>
    <col min="240" max="240" width="8.44140625" style="752" customWidth="1"/>
    <col min="241" max="241" width="9.6640625" style="752" customWidth="1"/>
    <col min="242" max="489" width="8.88671875" style="752"/>
    <col min="490" max="490" width="6.6640625" style="752" customWidth="1"/>
    <col min="491" max="491" width="13.109375" style="752" bestFit="1" customWidth="1"/>
    <col min="492" max="492" width="8.44140625" style="752" customWidth="1"/>
    <col min="493" max="493" width="9.44140625" style="752" customWidth="1"/>
    <col min="494" max="494" width="9.88671875" style="752" customWidth="1"/>
    <col min="495" max="495" width="8.88671875" style="752"/>
    <col min="496" max="496" width="8.44140625" style="752" customWidth="1"/>
    <col min="497" max="497" width="9.6640625" style="752" customWidth="1"/>
    <col min="498" max="745" width="8.88671875" style="752"/>
    <col min="746" max="746" width="6.6640625" style="752" customWidth="1"/>
    <col min="747" max="747" width="13.109375" style="752" bestFit="1" customWidth="1"/>
    <col min="748" max="748" width="8.44140625" style="752" customWidth="1"/>
    <col min="749" max="749" width="9.44140625" style="752" customWidth="1"/>
    <col min="750" max="750" width="9.88671875" style="752" customWidth="1"/>
    <col min="751" max="751" width="8.88671875" style="752"/>
    <col min="752" max="752" width="8.44140625" style="752" customWidth="1"/>
    <col min="753" max="753" width="9.6640625" style="752" customWidth="1"/>
    <col min="754" max="1001" width="8.88671875" style="752"/>
    <col min="1002" max="1002" width="6.6640625" style="752" customWidth="1"/>
    <col min="1003" max="1003" width="13.109375" style="752" bestFit="1" customWidth="1"/>
    <col min="1004" max="1004" width="8.44140625" style="752" customWidth="1"/>
    <col min="1005" max="1005" width="9.44140625" style="752" customWidth="1"/>
    <col min="1006" max="1006" width="9.88671875" style="752" customWidth="1"/>
    <col min="1007" max="1007" width="8.88671875" style="752"/>
    <col min="1008" max="1008" width="8.44140625" style="752" customWidth="1"/>
    <col min="1009" max="1009" width="9.6640625" style="752" customWidth="1"/>
    <col min="1010" max="1257" width="8.88671875" style="752"/>
    <col min="1258" max="1258" width="6.6640625" style="752" customWidth="1"/>
    <col min="1259" max="1259" width="13.109375" style="752" bestFit="1" customWidth="1"/>
    <col min="1260" max="1260" width="8.44140625" style="752" customWidth="1"/>
    <col min="1261" max="1261" width="9.44140625" style="752" customWidth="1"/>
    <col min="1262" max="1262" width="9.88671875" style="752" customWidth="1"/>
    <col min="1263" max="1263" width="8.88671875" style="752"/>
    <col min="1264" max="1264" width="8.44140625" style="752" customWidth="1"/>
    <col min="1265" max="1265" width="9.6640625" style="752" customWidth="1"/>
    <col min="1266" max="1513" width="8.88671875" style="752"/>
    <col min="1514" max="1514" width="6.6640625" style="752" customWidth="1"/>
    <col min="1515" max="1515" width="13.109375" style="752" bestFit="1" customWidth="1"/>
    <col min="1516" max="1516" width="8.44140625" style="752" customWidth="1"/>
    <col min="1517" max="1517" width="9.44140625" style="752" customWidth="1"/>
    <col min="1518" max="1518" width="9.88671875" style="752" customWidth="1"/>
    <col min="1519" max="1519" width="8.88671875" style="752"/>
    <col min="1520" max="1520" width="8.44140625" style="752" customWidth="1"/>
    <col min="1521" max="1521" width="9.6640625" style="752" customWidth="1"/>
    <col min="1522" max="1769" width="8.88671875" style="752"/>
    <col min="1770" max="1770" width="6.6640625" style="752" customWidth="1"/>
    <col min="1771" max="1771" width="13.109375" style="752" bestFit="1" customWidth="1"/>
    <col min="1772" max="1772" width="8.44140625" style="752" customWidth="1"/>
    <col min="1773" max="1773" width="9.44140625" style="752" customWidth="1"/>
    <col min="1774" max="1774" width="9.88671875" style="752" customWidth="1"/>
    <col min="1775" max="1775" width="8.88671875" style="752"/>
    <col min="1776" max="1776" width="8.44140625" style="752" customWidth="1"/>
    <col min="1777" max="1777" width="9.6640625" style="752" customWidth="1"/>
    <col min="1778" max="2025" width="8.88671875" style="752"/>
    <col min="2026" max="2026" width="6.6640625" style="752" customWidth="1"/>
    <col min="2027" max="2027" width="13.109375" style="752" bestFit="1" customWidth="1"/>
    <col min="2028" max="2028" width="8.44140625" style="752" customWidth="1"/>
    <col min="2029" max="2029" width="9.44140625" style="752" customWidth="1"/>
    <col min="2030" max="2030" width="9.88671875" style="752" customWidth="1"/>
    <col min="2031" max="2031" width="8.88671875" style="752"/>
    <col min="2032" max="2032" width="8.44140625" style="752" customWidth="1"/>
    <col min="2033" max="2033" width="9.6640625" style="752" customWidth="1"/>
    <col min="2034" max="2281" width="8.88671875" style="752"/>
    <col min="2282" max="2282" width="6.6640625" style="752" customWidth="1"/>
    <col min="2283" max="2283" width="13.109375" style="752" bestFit="1" customWidth="1"/>
    <col min="2284" max="2284" width="8.44140625" style="752" customWidth="1"/>
    <col min="2285" max="2285" width="9.44140625" style="752" customWidth="1"/>
    <col min="2286" max="2286" width="9.88671875" style="752" customWidth="1"/>
    <col min="2287" max="2287" width="8.88671875" style="752"/>
    <col min="2288" max="2288" width="8.44140625" style="752" customWidth="1"/>
    <col min="2289" max="2289" width="9.6640625" style="752" customWidth="1"/>
    <col min="2290" max="2537" width="8.88671875" style="752"/>
    <col min="2538" max="2538" width="6.6640625" style="752" customWidth="1"/>
    <col min="2539" max="2539" width="13.109375" style="752" bestFit="1" customWidth="1"/>
    <col min="2540" max="2540" width="8.44140625" style="752" customWidth="1"/>
    <col min="2541" max="2541" width="9.44140625" style="752" customWidth="1"/>
    <col min="2542" max="2542" width="9.88671875" style="752" customWidth="1"/>
    <col min="2543" max="2543" width="8.88671875" style="752"/>
    <col min="2544" max="2544" width="8.44140625" style="752" customWidth="1"/>
    <col min="2545" max="2545" width="9.6640625" style="752" customWidth="1"/>
    <col min="2546" max="2793" width="8.88671875" style="752"/>
    <col min="2794" max="2794" width="6.6640625" style="752" customWidth="1"/>
    <col min="2795" max="2795" width="13.109375" style="752" bestFit="1" customWidth="1"/>
    <col min="2796" max="2796" width="8.44140625" style="752" customWidth="1"/>
    <col min="2797" max="2797" width="9.44140625" style="752" customWidth="1"/>
    <col min="2798" max="2798" width="9.88671875" style="752" customWidth="1"/>
    <col min="2799" max="2799" width="8.88671875" style="752"/>
    <col min="2800" max="2800" width="8.44140625" style="752" customWidth="1"/>
    <col min="2801" max="2801" width="9.6640625" style="752" customWidth="1"/>
    <col min="2802" max="3049" width="8.88671875" style="752"/>
    <col min="3050" max="3050" width="6.6640625" style="752" customWidth="1"/>
    <col min="3051" max="3051" width="13.109375" style="752" bestFit="1" customWidth="1"/>
    <col min="3052" max="3052" width="8.44140625" style="752" customWidth="1"/>
    <col min="3053" max="3053" width="9.44140625" style="752" customWidth="1"/>
    <col min="3054" max="3054" width="9.88671875" style="752" customWidth="1"/>
    <col min="3055" max="3055" width="8.88671875" style="752"/>
    <col min="3056" max="3056" width="8.44140625" style="752" customWidth="1"/>
    <col min="3057" max="3057" width="9.6640625" style="752" customWidth="1"/>
    <col min="3058" max="3305" width="8.88671875" style="752"/>
    <col min="3306" max="3306" width="6.6640625" style="752" customWidth="1"/>
    <col min="3307" max="3307" width="13.109375" style="752" bestFit="1" customWidth="1"/>
    <col min="3308" max="3308" width="8.44140625" style="752" customWidth="1"/>
    <col min="3309" max="3309" width="9.44140625" style="752" customWidth="1"/>
    <col min="3310" max="3310" width="9.88671875" style="752" customWidth="1"/>
    <col min="3311" max="3311" width="8.88671875" style="752"/>
    <col min="3312" max="3312" width="8.44140625" style="752" customWidth="1"/>
    <col min="3313" max="3313" width="9.6640625" style="752" customWidth="1"/>
    <col min="3314" max="3561" width="8.88671875" style="752"/>
    <col min="3562" max="3562" width="6.6640625" style="752" customWidth="1"/>
    <col min="3563" max="3563" width="13.109375" style="752" bestFit="1" customWidth="1"/>
    <col min="3564" max="3564" width="8.44140625" style="752" customWidth="1"/>
    <col min="3565" max="3565" width="9.44140625" style="752" customWidth="1"/>
    <col min="3566" max="3566" width="9.88671875" style="752" customWidth="1"/>
    <col min="3567" max="3567" width="8.88671875" style="752"/>
    <col min="3568" max="3568" width="8.44140625" style="752" customWidth="1"/>
    <col min="3569" max="3569" width="9.6640625" style="752" customWidth="1"/>
    <col min="3570" max="3817" width="8.88671875" style="752"/>
    <col min="3818" max="3818" width="6.6640625" style="752" customWidth="1"/>
    <col min="3819" max="3819" width="13.109375" style="752" bestFit="1" customWidth="1"/>
    <col min="3820" max="3820" width="8.44140625" style="752" customWidth="1"/>
    <col min="3821" max="3821" width="9.44140625" style="752" customWidth="1"/>
    <col min="3822" max="3822" width="9.88671875" style="752" customWidth="1"/>
    <col min="3823" max="3823" width="8.88671875" style="752"/>
    <col min="3824" max="3824" width="8.44140625" style="752" customWidth="1"/>
    <col min="3825" max="3825" width="9.6640625" style="752" customWidth="1"/>
    <col min="3826" max="4073" width="8.88671875" style="752"/>
    <col min="4074" max="4074" width="6.6640625" style="752" customWidth="1"/>
    <col min="4075" max="4075" width="13.109375" style="752" bestFit="1" customWidth="1"/>
    <col min="4076" max="4076" width="8.44140625" style="752" customWidth="1"/>
    <col min="4077" max="4077" width="9.44140625" style="752" customWidth="1"/>
    <col min="4078" max="4078" width="9.88671875" style="752" customWidth="1"/>
    <col min="4079" max="4079" width="8.88671875" style="752"/>
    <col min="4080" max="4080" width="8.44140625" style="752" customWidth="1"/>
    <col min="4081" max="4081" width="9.6640625" style="752" customWidth="1"/>
    <col min="4082" max="4329" width="8.88671875" style="752"/>
    <col min="4330" max="4330" width="6.6640625" style="752" customWidth="1"/>
    <col min="4331" max="4331" width="13.109375" style="752" bestFit="1" customWidth="1"/>
    <col min="4332" max="4332" width="8.44140625" style="752" customWidth="1"/>
    <col min="4333" max="4333" width="9.44140625" style="752" customWidth="1"/>
    <col min="4334" max="4334" width="9.88671875" style="752" customWidth="1"/>
    <col min="4335" max="4335" width="8.88671875" style="752"/>
    <col min="4336" max="4336" width="8.44140625" style="752" customWidth="1"/>
    <col min="4337" max="4337" width="9.6640625" style="752" customWidth="1"/>
    <col min="4338" max="4585" width="8.88671875" style="752"/>
    <col min="4586" max="4586" width="6.6640625" style="752" customWidth="1"/>
    <col min="4587" max="4587" width="13.109375" style="752" bestFit="1" customWidth="1"/>
    <col min="4588" max="4588" width="8.44140625" style="752" customWidth="1"/>
    <col min="4589" max="4589" width="9.44140625" style="752" customWidth="1"/>
    <col min="4590" max="4590" width="9.88671875" style="752" customWidth="1"/>
    <col min="4591" max="4591" width="8.88671875" style="752"/>
    <col min="4592" max="4592" width="8.44140625" style="752" customWidth="1"/>
    <col min="4593" max="4593" width="9.6640625" style="752" customWidth="1"/>
    <col min="4594" max="4841" width="8.88671875" style="752"/>
    <col min="4842" max="4842" width="6.6640625" style="752" customWidth="1"/>
    <col min="4843" max="4843" width="13.109375" style="752" bestFit="1" customWidth="1"/>
    <col min="4844" max="4844" width="8.44140625" style="752" customWidth="1"/>
    <col min="4845" max="4845" width="9.44140625" style="752" customWidth="1"/>
    <col min="4846" max="4846" width="9.88671875" style="752" customWidth="1"/>
    <col min="4847" max="4847" width="8.88671875" style="752"/>
    <col min="4848" max="4848" width="8.44140625" style="752" customWidth="1"/>
    <col min="4849" max="4849" width="9.6640625" style="752" customWidth="1"/>
    <col min="4850" max="5097" width="8.88671875" style="752"/>
    <col min="5098" max="5098" width="6.6640625" style="752" customWidth="1"/>
    <col min="5099" max="5099" width="13.109375" style="752" bestFit="1" customWidth="1"/>
    <col min="5100" max="5100" width="8.44140625" style="752" customWidth="1"/>
    <col min="5101" max="5101" width="9.44140625" style="752" customWidth="1"/>
    <col min="5102" max="5102" width="9.88671875" style="752" customWidth="1"/>
    <col min="5103" max="5103" width="8.88671875" style="752"/>
    <col min="5104" max="5104" width="8.44140625" style="752" customWidth="1"/>
    <col min="5105" max="5105" width="9.6640625" style="752" customWidth="1"/>
    <col min="5106" max="5353" width="8.88671875" style="752"/>
    <col min="5354" max="5354" width="6.6640625" style="752" customWidth="1"/>
    <col min="5355" max="5355" width="13.109375" style="752" bestFit="1" customWidth="1"/>
    <col min="5356" max="5356" width="8.44140625" style="752" customWidth="1"/>
    <col min="5357" max="5357" width="9.44140625" style="752" customWidth="1"/>
    <col min="5358" max="5358" width="9.88671875" style="752" customWidth="1"/>
    <col min="5359" max="5359" width="8.88671875" style="752"/>
    <col min="5360" max="5360" width="8.44140625" style="752" customWidth="1"/>
    <col min="5361" max="5361" width="9.6640625" style="752" customWidth="1"/>
    <col min="5362" max="5609" width="8.88671875" style="752"/>
    <col min="5610" max="5610" width="6.6640625" style="752" customWidth="1"/>
    <col min="5611" max="5611" width="13.109375" style="752" bestFit="1" customWidth="1"/>
    <col min="5612" max="5612" width="8.44140625" style="752" customWidth="1"/>
    <col min="5613" max="5613" width="9.44140625" style="752" customWidth="1"/>
    <col min="5614" max="5614" width="9.88671875" style="752" customWidth="1"/>
    <col min="5615" max="5615" width="8.88671875" style="752"/>
    <col min="5616" max="5616" width="8.44140625" style="752" customWidth="1"/>
    <col min="5617" max="5617" width="9.6640625" style="752" customWidth="1"/>
    <col min="5618" max="5865" width="8.88671875" style="752"/>
    <col min="5866" max="5866" width="6.6640625" style="752" customWidth="1"/>
    <col min="5867" max="5867" width="13.109375" style="752" bestFit="1" customWidth="1"/>
    <col min="5868" max="5868" width="8.44140625" style="752" customWidth="1"/>
    <col min="5869" max="5869" width="9.44140625" style="752" customWidth="1"/>
    <col min="5870" max="5870" width="9.88671875" style="752" customWidth="1"/>
    <col min="5871" max="5871" width="8.88671875" style="752"/>
    <col min="5872" max="5872" width="8.44140625" style="752" customWidth="1"/>
    <col min="5873" max="5873" width="9.6640625" style="752" customWidth="1"/>
    <col min="5874" max="6121" width="8.88671875" style="752"/>
    <col min="6122" max="6122" width="6.6640625" style="752" customWidth="1"/>
    <col min="6123" max="6123" width="13.109375" style="752" bestFit="1" customWidth="1"/>
    <col min="6124" max="6124" width="8.44140625" style="752" customWidth="1"/>
    <col min="6125" max="6125" width="9.44140625" style="752" customWidth="1"/>
    <col min="6126" max="6126" width="9.88671875" style="752" customWidth="1"/>
    <col min="6127" max="6127" width="8.88671875" style="752"/>
    <col min="6128" max="6128" width="8.44140625" style="752" customWidth="1"/>
    <col min="6129" max="6129" width="9.6640625" style="752" customWidth="1"/>
    <col min="6130" max="6377" width="8.88671875" style="752"/>
    <col min="6378" max="6378" width="6.6640625" style="752" customWidth="1"/>
    <col min="6379" max="6379" width="13.109375" style="752" bestFit="1" customWidth="1"/>
    <col min="6380" max="6380" width="8.44140625" style="752" customWidth="1"/>
    <col min="6381" max="6381" width="9.44140625" style="752" customWidth="1"/>
    <col min="6382" max="6382" width="9.88671875" style="752" customWidth="1"/>
    <col min="6383" max="6383" width="8.88671875" style="752"/>
    <col min="6384" max="6384" width="8.44140625" style="752" customWidth="1"/>
    <col min="6385" max="6385" width="9.6640625" style="752" customWidth="1"/>
    <col min="6386" max="6633" width="8.88671875" style="752"/>
    <col min="6634" max="6634" width="6.6640625" style="752" customWidth="1"/>
    <col min="6635" max="6635" width="13.109375" style="752" bestFit="1" customWidth="1"/>
    <col min="6636" max="6636" width="8.44140625" style="752" customWidth="1"/>
    <col min="6637" max="6637" width="9.44140625" style="752" customWidth="1"/>
    <col min="6638" max="6638" width="9.88671875" style="752" customWidth="1"/>
    <col min="6639" max="6639" width="8.88671875" style="752"/>
    <col min="6640" max="6640" width="8.44140625" style="752" customWidth="1"/>
    <col min="6641" max="6641" width="9.6640625" style="752" customWidth="1"/>
    <col min="6642" max="6889" width="8.88671875" style="752"/>
    <col min="6890" max="6890" width="6.6640625" style="752" customWidth="1"/>
    <col min="6891" max="6891" width="13.109375" style="752" bestFit="1" customWidth="1"/>
    <col min="6892" max="6892" width="8.44140625" style="752" customWidth="1"/>
    <col min="6893" max="6893" width="9.44140625" style="752" customWidth="1"/>
    <col min="6894" max="6894" width="9.88671875" style="752" customWidth="1"/>
    <col min="6895" max="6895" width="8.88671875" style="752"/>
    <col min="6896" max="6896" width="8.44140625" style="752" customWidth="1"/>
    <col min="6897" max="6897" width="9.6640625" style="752" customWidth="1"/>
    <col min="6898" max="7145" width="8.88671875" style="752"/>
    <col min="7146" max="7146" width="6.6640625" style="752" customWidth="1"/>
    <col min="7147" max="7147" width="13.109375" style="752" bestFit="1" customWidth="1"/>
    <col min="7148" max="7148" width="8.44140625" style="752" customWidth="1"/>
    <col min="7149" max="7149" width="9.44140625" style="752" customWidth="1"/>
    <col min="7150" max="7150" width="9.88671875" style="752" customWidth="1"/>
    <col min="7151" max="7151" width="8.88671875" style="752"/>
    <col min="7152" max="7152" width="8.44140625" style="752" customWidth="1"/>
    <col min="7153" max="7153" width="9.6640625" style="752" customWidth="1"/>
    <col min="7154" max="7401" width="8.88671875" style="752"/>
    <col min="7402" max="7402" width="6.6640625" style="752" customWidth="1"/>
    <col min="7403" max="7403" width="13.109375" style="752" bestFit="1" customWidth="1"/>
    <col min="7404" max="7404" width="8.44140625" style="752" customWidth="1"/>
    <col min="7405" max="7405" width="9.44140625" style="752" customWidth="1"/>
    <col min="7406" max="7406" width="9.88671875" style="752" customWidth="1"/>
    <col min="7407" max="7407" width="8.88671875" style="752"/>
    <col min="7408" max="7408" width="8.44140625" style="752" customWidth="1"/>
    <col min="7409" max="7409" width="9.6640625" style="752" customWidth="1"/>
    <col min="7410" max="7657" width="8.88671875" style="752"/>
    <col min="7658" max="7658" width="6.6640625" style="752" customWidth="1"/>
    <col min="7659" max="7659" width="13.109375" style="752" bestFit="1" customWidth="1"/>
    <col min="7660" max="7660" width="8.44140625" style="752" customWidth="1"/>
    <col min="7661" max="7661" width="9.44140625" style="752" customWidth="1"/>
    <col min="7662" max="7662" width="9.88671875" style="752" customWidth="1"/>
    <col min="7663" max="7663" width="8.88671875" style="752"/>
    <col min="7664" max="7664" width="8.44140625" style="752" customWidth="1"/>
    <col min="7665" max="7665" width="9.6640625" style="752" customWidth="1"/>
    <col min="7666" max="7913" width="8.88671875" style="752"/>
    <col min="7914" max="7914" width="6.6640625" style="752" customWidth="1"/>
    <col min="7915" max="7915" width="13.109375" style="752" bestFit="1" customWidth="1"/>
    <col min="7916" max="7916" width="8.44140625" style="752" customWidth="1"/>
    <col min="7917" max="7917" width="9.44140625" style="752" customWidth="1"/>
    <col min="7918" max="7918" width="9.88671875" style="752" customWidth="1"/>
    <col min="7919" max="7919" width="8.88671875" style="752"/>
    <col min="7920" max="7920" width="8.44140625" style="752" customWidth="1"/>
    <col min="7921" max="7921" width="9.6640625" style="752" customWidth="1"/>
    <col min="7922" max="8169" width="8.88671875" style="752"/>
    <col min="8170" max="8170" width="6.6640625" style="752" customWidth="1"/>
    <col min="8171" max="8171" width="13.109375" style="752" bestFit="1" customWidth="1"/>
    <col min="8172" max="8172" width="8.44140625" style="752" customWidth="1"/>
    <col min="8173" max="8173" width="9.44140625" style="752" customWidth="1"/>
    <col min="8174" max="8174" width="9.88671875" style="752" customWidth="1"/>
    <col min="8175" max="8175" width="8.88671875" style="752"/>
    <col min="8176" max="8176" width="8.44140625" style="752" customWidth="1"/>
    <col min="8177" max="8177" width="9.6640625" style="752" customWidth="1"/>
    <col min="8178" max="8425" width="8.88671875" style="752"/>
    <col min="8426" max="8426" width="6.6640625" style="752" customWidth="1"/>
    <col min="8427" max="8427" width="13.109375" style="752" bestFit="1" customWidth="1"/>
    <col min="8428" max="8428" width="8.44140625" style="752" customWidth="1"/>
    <col min="8429" max="8429" width="9.44140625" style="752" customWidth="1"/>
    <col min="8430" max="8430" width="9.88671875" style="752" customWidth="1"/>
    <col min="8431" max="8431" width="8.88671875" style="752"/>
    <col min="8432" max="8432" width="8.44140625" style="752" customWidth="1"/>
    <col min="8433" max="8433" width="9.6640625" style="752" customWidth="1"/>
    <col min="8434" max="8681" width="8.88671875" style="752"/>
    <col min="8682" max="8682" width="6.6640625" style="752" customWidth="1"/>
    <col min="8683" max="8683" width="13.109375" style="752" bestFit="1" customWidth="1"/>
    <col min="8684" max="8684" width="8.44140625" style="752" customWidth="1"/>
    <col min="8685" max="8685" width="9.44140625" style="752" customWidth="1"/>
    <col min="8686" max="8686" width="9.88671875" style="752" customWidth="1"/>
    <col min="8687" max="8687" width="8.88671875" style="752"/>
    <col min="8688" max="8688" width="8.44140625" style="752" customWidth="1"/>
    <col min="8689" max="8689" width="9.6640625" style="752" customWidth="1"/>
    <col min="8690" max="8937" width="8.88671875" style="752"/>
    <col min="8938" max="8938" width="6.6640625" style="752" customWidth="1"/>
    <col min="8939" max="8939" width="13.109375" style="752" bestFit="1" customWidth="1"/>
    <col min="8940" max="8940" width="8.44140625" style="752" customWidth="1"/>
    <col min="8941" max="8941" width="9.44140625" style="752" customWidth="1"/>
    <col min="8942" max="8942" width="9.88671875" style="752" customWidth="1"/>
    <col min="8943" max="8943" width="8.88671875" style="752"/>
    <col min="8944" max="8944" width="8.44140625" style="752" customWidth="1"/>
    <col min="8945" max="8945" width="9.6640625" style="752" customWidth="1"/>
    <col min="8946" max="9193" width="8.88671875" style="752"/>
    <col min="9194" max="9194" width="6.6640625" style="752" customWidth="1"/>
    <col min="9195" max="9195" width="13.109375" style="752" bestFit="1" customWidth="1"/>
    <col min="9196" max="9196" width="8.44140625" style="752" customWidth="1"/>
    <col min="9197" max="9197" width="9.44140625" style="752" customWidth="1"/>
    <col min="9198" max="9198" width="9.88671875" style="752" customWidth="1"/>
    <col min="9199" max="9199" width="8.88671875" style="752"/>
    <col min="9200" max="9200" width="8.44140625" style="752" customWidth="1"/>
    <col min="9201" max="9201" width="9.6640625" style="752" customWidth="1"/>
    <col min="9202" max="9449" width="8.88671875" style="752"/>
    <col min="9450" max="9450" width="6.6640625" style="752" customWidth="1"/>
    <col min="9451" max="9451" width="13.109375" style="752" bestFit="1" customWidth="1"/>
    <col min="9452" max="9452" width="8.44140625" style="752" customWidth="1"/>
    <col min="9453" max="9453" width="9.44140625" style="752" customWidth="1"/>
    <col min="9454" max="9454" width="9.88671875" style="752" customWidth="1"/>
    <col min="9455" max="9455" width="8.88671875" style="752"/>
    <col min="9456" max="9456" width="8.44140625" style="752" customWidth="1"/>
    <col min="9457" max="9457" width="9.6640625" style="752" customWidth="1"/>
    <col min="9458" max="9705" width="8.88671875" style="752"/>
    <col min="9706" max="9706" width="6.6640625" style="752" customWidth="1"/>
    <col min="9707" max="9707" width="13.109375" style="752" bestFit="1" customWidth="1"/>
    <col min="9708" max="9708" width="8.44140625" style="752" customWidth="1"/>
    <col min="9709" max="9709" width="9.44140625" style="752" customWidth="1"/>
    <col min="9710" max="9710" width="9.88671875" style="752" customWidth="1"/>
    <col min="9711" max="9711" width="8.88671875" style="752"/>
    <col min="9712" max="9712" width="8.44140625" style="752" customWidth="1"/>
    <col min="9713" max="9713" width="9.6640625" style="752" customWidth="1"/>
    <col min="9714" max="9961" width="8.88671875" style="752"/>
    <col min="9962" max="9962" width="6.6640625" style="752" customWidth="1"/>
    <col min="9963" max="9963" width="13.109375" style="752" bestFit="1" customWidth="1"/>
    <col min="9964" max="9964" width="8.44140625" style="752" customWidth="1"/>
    <col min="9965" max="9965" width="9.44140625" style="752" customWidth="1"/>
    <col min="9966" max="9966" width="9.88671875" style="752" customWidth="1"/>
    <col min="9967" max="9967" width="8.88671875" style="752"/>
    <col min="9968" max="9968" width="8.44140625" style="752" customWidth="1"/>
    <col min="9969" max="9969" width="9.6640625" style="752" customWidth="1"/>
    <col min="9970" max="10217" width="8.88671875" style="752"/>
    <col min="10218" max="10218" width="6.6640625" style="752" customWidth="1"/>
    <col min="10219" max="10219" width="13.109375" style="752" bestFit="1" customWidth="1"/>
    <col min="10220" max="10220" width="8.44140625" style="752" customWidth="1"/>
    <col min="10221" max="10221" width="9.44140625" style="752" customWidth="1"/>
    <col min="10222" max="10222" width="9.88671875" style="752" customWidth="1"/>
    <col min="10223" max="10223" width="8.88671875" style="752"/>
    <col min="10224" max="10224" width="8.44140625" style="752" customWidth="1"/>
    <col min="10225" max="10225" width="9.6640625" style="752" customWidth="1"/>
    <col min="10226" max="10473" width="8.88671875" style="752"/>
    <col min="10474" max="10474" width="6.6640625" style="752" customWidth="1"/>
    <col min="10475" max="10475" width="13.109375" style="752" bestFit="1" customWidth="1"/>
    <col min="10476" max="10476" width="8.44140625" style="752" customWidth="1"/>
    <col min="10477" max="10477" width="9.44140625" style="752" customWidth="1"/>
    <col min="10478" max="10478" width="9.88671875" style="752" customWidth="1"/>
    <col min="10479" max="10479" width="8.88671875" style="752"/>
    <col min="10480" max="10480" width="8.44140625" style="752" customWidth="1"/>
    <col min="10481" max="10481" width="9.6640625" style="752" customWidth="1"/>
    <col min="10482" max="10729" width="8.88671875" style="752"/>
    <col min="10730" max="10730" width="6.6640625" style="752" customWidth="1"/>
    <col min="10731" max="10731" width="13.109375" style="752" bestFit="1" customWidth="1"/>
    <col min="10732" max="10732" width="8.44140625" style="752" customWidth="1"/>
    <col min="10733" max="10733" width="9.44140625" style="752" customWidth="1"/>
    <col min="10734" max="10734" width="9.88671875" style="752" customWidth="1"/>
    <col min="10735" max="10735" width="8.88671875" style="752"/>
    <col min="10736" max="10736" width="8.44140625" style="752" customWidth="1"/>
    <col min="10737" max="10737" width="9.6640625" style="752" customWidth="1"/>
    <col min="10738" max="10985" width="8.88671875" style="752"/>
    <col min="10986" max="10986" width="6.6640625" style="752" customWidth="1"/>
    <col min="10987" max="10987" width="13.109375" style="752" bestFit="1" customWidth="1"/>
    <col min="10988" max="10988" width="8.44140625" style="752" customWidth="1"/>
    <col min="10989" max="10989" width="9.44140625" style="752" customWidth="1"/>
    <col min="10990" max="10990" width="9.88671875" style="752" customWidth="1"/>
    <col min="10991" max="10991" width="8.88671875" style="752"/>
    <col min="10992" max="10992" width="8.44140625" style="752" customWidth="1"/>
    <col min="10993" max="10993" width="9.6640625" style="752" customWidth="1"/>
    <col min="10994" max="11241" width="8.88671875" style="752"/>
    <col min="11242" max="11242" width="6.6640625" style="752" customWidth="1"/>
    <col min="11243" max="11243" width="13.109375" style="752" bestFit="1" customWidth="1"/>
    <col min="11244" max="11244" width="8.44140625" style="752" customWidth="1"/>
    <col min="11245" max="11245" width="9.44140625" style="752" customWidth="1"/>
    <col min="11246" max="11246" width="9.88671875" style="752" customWidth="1"/>
    <col min="11247" max="11247" width="8.88671875" style="752"/>
    <col min="11248" max="11248" width="8.44140625" style="752" customWidth="1"/>
    <col min="11249" max="11249" width="9.6640625" style="752" customWidth="1"/>
    <col min="11250" max="11497" width="8.88671875" style="752"/>
    <col min="11498" max="11498" width="6.6640625" style="752" customWidth="1"/>
    <col min="11499" max="11499" width="13.109375" style="752" bestFit="1" customWidth="1"/>
    <col min="11500" max="11500" width="8.44140625" style="752" customWidth="1"/>
    <col min="11501" max="11501" width="9.44140625" style="752" customWidth="1"/>
    <col min="11502" max="11502" width="9.88671875" style="752" customWidth="1"/>
    <col min="11503" max="11503" width="8.88671875" style="752"/>
    <col min="11504" max="11504" width="8.44140625" style="752" customWidth="1"/>
    <col min="11505" max="11505" width="9.6640625" style="752" customWidth="1"/>
    <col min="11506" max="11753" width="8.88671875" style="752"/>
    <col min="11754" max="11754" width="6.6640625" style="752" customWidth="1"/>
    <col min="11755" max="11755" width="13.109375" style="752" bestFit="1" customWidth="1"/>
    <col min="11756" max="11756" width="8.44140625" style="752" customWidth="1"/>
    <col min="11757" max="11757" width="9.44140625" style="752" customWidth="1"/>
    <col min="11758" max="11758" width="9.88671875" style="752" customWidth="1"/>
    <col min="11759" max="11759" width="8.88671875" style="752"/>
    <col min="11760" max="11760" width="8.44140625" style="752" customWidth="1"/>
    <col min="11761" max="11761" width="9.6640625" style="752" customWidth="1"/>
    <col min="11762" max="12009" width="8.88671875" style="752"/>
    <col min="12010" max="12010" width="6.6640625" style="752" customWidth="1"/>
    <col min="12011" max="12011" width="13.109375" style="752" bestFit="1" customWidth="1"/>
    <col min="12012" max="12012" width="8.44140625" style="752" customWidth="1"/>
    <col min="12013" max="12013" width="9.44140625" style="752" customWidth="1"/>
    <col min="12014" max="12014" width="9.88671875" style="752" customWidth="1"/>
    <col min="12015" max="12015" width="8.88671875" style="752"/>
    <col min="12016" max="12016" width="8.44140625" style="752" customWidth="1"/>
    <col min="12017" max="12017" width="9.6640625" style="752" customWidth="1"/>
    <col min="12018" max="12265" width="8.88671875" style="752"/>
    <col min="12266" max="12266" width="6.6640625" style="752" customWidth="1"/>
    <col min="12267" max="12267" width="13.109375" style="752" bestFit="1" customWidth="1"/>
    <col min="12268" max="12268" width="8.44140625" style="752" customWidth="1"/>
    <col min="12269" max="12269" width="9.44140625" style="752" customWidth="1"/>
    <col min="12270" max="12270" width="9.88671875" style="752" customWidth="1"/>
    <col min="12271" max="12271" width="8.88671875" style="752"/>
    <col min="12272" max="12272" width="8.44140625" style="752" customWidth="1"/>
    <col min="12273" max="12273" width="9.6640625" style="752" customWidth="1"/>
    <col min="12274" max="12521" width="8.88671875" style="752"/>
    <col min="12522" max="12522" width="6.6640625" style="752" customWidth="1"/>
    <col min="12523" max="12523" width="13.109375" style="752" bestFit="1" customWidth="1"/>
    <col min="12524" max="12524" width="8.44140625" style="752" customWidth="1"/>
    <col min="12525" max="12525" width="9.44140625" style="752" customWidth="1"/>
    <col min="12526" max="12526" width="9.88671875" style="752" customWidth="1"/>
    <col min="12527" max="12527" width="8.88671875" style="752"/>
    <col min="12528" max="12528" width="8.44140625" style="752" customWidth="1"/>
    <col min="12529" max="12529" width="9.6640625" style="752" customWidth="1"/>
    <col min="12530" max="12777" width="8.88671875" style="752"/>
    <col min="12778" max="12778" width="6.6640625" style="752" customWidth="1"/>
    <col min="12779" max="12779" width="13.109375" style="752" bestFit="1" customWidth="1"/>
    <col min="12780" max="12780" width="8.44140625" style="752" customWidth="1"/>
    <col min="12781" max="12781" width="9.44140625" style="752" customWidth="1"/>
    <col min="12782" max="12782" width="9.88671875" style="752" customWidth="1"/>
    <col min="12783" max="12783" width="8.88671875" style="752"/>
    <col min="12784" max="12784" width="8.44140625" style="752" customWidth="1"/>
    <col min="12785" max="12785" width="9.6640625" style="752" customWidth="1"/>
    <col min="12786" max="13033" width="8.88671875" style="752"/>
    <col min="13034" max="13034" width="6.6640625" style="752" customWidth="1"/>
    <col min="13035" max="13035" width="13.109375" style="752" bestFit="1" customWidth="1"/>
    <col min="13036" max="13036" width="8.44140625" style="752" customWidth="1"/>
    <col min="13037" max="13037" width="9.44140625" style="752" customWidth="1"/>
    <col min="13038" max="13038" width="9.88671875" style="752" customWidth="1"/>
    <col min="13039" max="13039" width="8.88671875" style="752"/>
    <col min="13040" max="13040" width="8.44140625" style="752" customWidth="1"/>
    <col min="13041" max="13041" width="9.6640625" style="752" customWidth="1"/>
    <col min="13042" max="13289" width="8.88671875" style="752"/>
    <col min="13290" max="13290" width="6.6640625" style="752" customWidth="1"/>
    <col min="13291" max="13291" width="13.109375" style="752" bestFit="1" customWidth="1"/>
    <col min="13292" max="13292" width="8.44140625" style="752" customWidth="1"/>
    <col min="13293" max="13293" width="9.44140625" style="752" customWidth="1"/>
    <col min="13294" max="13294" width="9.88671875" style="752" customWidth="1"/>
    <col min="13295" max="13295" width="8.88671875" style="752"/>
    <col min="13296" max="13296" width="8.44140625" style="752" customWidth="1"/>
    <col min="13297" max="13297" width="9.6640625" style="752" customWidth="1"/>
    <col min="13298" max="13545" width="8.88671875" style="752"/>
    <col min="13546" max="13546" width="6.6640625" style="752" customWidth="1"/>
    <col min="13547" max="13547" width="13.109375" style="752" bestFit="1" customWidth="1"/>
    <col min="13548" max="13548" width="8.44140625" style="752" customWidth="1"/>
    <col min="13549" max="13549" width="9.44140625" style="752" customWidth="1"/>
    <col min="13550" max="13550" width="9.88671875" style="752" customWidth="1"/>
    <col min="13551" max="13551" width="8.88671875" style="752"/>
    <col min="13552" max="13552" width="8.44140625" style="752" customWidth="1"/>
    <col min="13553" max="13553" width="9.6640625" style="752" customWidth="1"/>
    <col min="13554" max="13801" width="8.88671875" style="752"/>
    <col min="13802" max="13802" width="6.6640625" style="752" customWidth="1"/>
    <col min="13803" max="13803" width="13.109375" style="752" bestFit="1" customWidth="1"/>
    <col min="13804" max="13804" width="8.44140625" style="752" customWidth="1"/>
    <col min="13805" max="13805" width="9.44140625" style="752" customWidth="1"/>
    <col min="13806" max="13806" width="9.88671875" style="752" customWidth="1"/>
    <col min="13807" max="13807" width="8.88671875" style="752"/>
    <col min="13808" max="13808" width="8.44140625" style="752" customWidth="1"/>
    <col min="13809" max="13809" width="9.6640625" style="752" customWidth="1"/>
    <col min="13810" max="14057" width="8.88671875" style="752"/>
    <col min="14058" max="14058" width="6.6640625" style="752" customWidth="1"/>
    <col min="14059" max="14059" width="13.109375" style="752" bestFit="1" customWidth="1"/>
    <col min="14060" max="14060" width="8.44140625" style="752" customWidth="1"/>
    <col min="14061" max="14061" width="9.44140625" style="752" customWidth="1"/>
    <col min="14062" max="14062" width="9.88671875" style="752" customWidth="1"/>
    <col min="14063" max="14063" width="8.88671875" style="752"/>
    <col min="14064" max="14064" width="8.44140625" style="752" customWidth="1"/>
    <col min="14065" max="14065" width="9.6640625" style="752" customWidth="1"/>
    <col min="14066" max="14313" width="8.88671875" style="752"/>
    <col min="14314" max="14314" width="6.6640625" style="752" customWidth="1"/>
    <col min="14315" max="14315" width="13.109375" style="752" bestFit="1" customWidth="1"/>
    <col min="14316" max="14316" width="8.44140625" style="752" customWidth="1"/>
    <col min="14317" max="14317" width="9.44140625" style="752" customWidth="1"/>
    <col min="14318" max="14318" width="9.88671875" style="752" customWidth="1"/>
    <col min="14319" max="14319" width="8.88671875" style="752"/>
    <col min="14320" max="14320" width="8.44140625" style="752" customWidth="1"/>
    <col min="14321" max="14321" width="9.6640625" style="752" customWidth="1"/>
    <col min="14322" max="14569" width="8.88671875" style="752"/>
    <col min="14570" max="14570" width="6.6640625" style="752" customWidth="1"/>
    <col min="14571" max="14571" width="13.109375" style="752" bestFit="1" customWidth="1"/>
    <col min="14572" max="14572" width="8.44140625" style="752" customWidth="1"/>
    <col min="14573" max="14573" width="9.44140625" style="752" customWidth="1"/>
    <col min="14574" max="14574" width="9.88671875" style="752" customWidth="1"/>
    <col min="14575" max="14575" width="8.88671875" style="752"/>
    <col min="14576" max="14576" width="8.44140625" style="752" customWidth="1"/>
    <col min="14577" max="14577" width="9.6640625" style="752" customWidth="1"/>
    <col min="14578" max="14825" width="8.88671875" style="752"/>
    <col min="14826" max="14826" width="6.6640625" style="752" customWidth="1"/>
    <col min="14827" max="14827" width="13.109375" style="752" bestFit="1" customWidth="1"/>
    <col min="14828" max="14828" width="8.44140625" style="752" customWidth="1"/>
    <col min="14829" max="14829" width="9.44140625" style="752" customWidth="1"/>
    <col min="14830" max="14830" width="9.88671875" style="752" customWidth="1"/>
    <col min="14831" max="14831" width="8.88671875" style="752"/>
    <col min="14832" max="14832" width="8.44140625" style="752" customWidth="1"/>
    <col min="14833" max="14833" width="9.6640625" style="752" customWidth="1"/>
    <col min="14834" max="15081" width="8.88671875" style="752"/>
    <col min="15082" max="15082" width="6.6640625" style="752" customWidth="1"/>
    <col min="15083" max="15083" width="13.109375" style="752" bestFit="1" customWidth="1"/>
    <col min="15084" max="15084" width="8.44140625" style="752" customWidth="1"/>
    <col min="15085" max="15085" width="9.44140625" style="752" customWidth="1"/>
    <col min="15086" max="15086" width="9.88671875" style="752" customWidth="1"/>
    <col min="15087" max="15087" width="8.88671875" style="752"/>
    <col min="15088" max="15088" width="8.44140625" style="752" customWidth="1"/>
    <col min="15089" max="15089" width="9.6640625" style="752" customWidth="1"/>
    <col min="15090" max="15337" width="8.88671875" style="752"/>
    <col min="15338" max="15338" width="6.6640625" style="752" customWidth="1"/>
    <col min="15339" max="15339" width="13.109375" style="752" bestFit="1" customWidth="1"/>
    <col min="15340" max="15340" width="8.44140625" style="752" customWidth="1"/>
    <col min="15341" max="15341" width="9.44140625" style="752" customWidth="1"/>
    <col min="15342" max="15342" width="9.88671875" style="752" customWidth="1"/>
    <col min="15343" max="15343" width="8.88671875" style="752"/>
    <col min="15344" max="15344" width="8.44140625" style="752" customWidth="1"/>
    <col min="15345" max="15345" width="9.6640625" style="752" customWidth="1"/>
    <col min="15346" max="15593" width="8.88671875" style="752"/>
    <col min="15594" max="15594" width="6.6640625" style="752" customWidth="1"/>
    <col min="15595" max="15595" width="13.109375" style="752" bestFit="1" customWidth="1"/>
    <col min="15596" max="15596" width="8.44140625" style="752" customWidth="1"/>
    <col min="15597" max="15597" width="9.44140625" style="752" customWidth="1"/>
    <col min="15598" max="15598" width="9.88671875" style="752" customWidth="1"/>
    <col min="15599" max="15599" width="8.88671875" style="752"/>
    <col min="15600" max="15600" width="8.44140625" style="752" customWidth="1"/>
    <col min="15601" max="15601" width="9.6640625" style="752" customWidth="1"/>
    <col min="15602" max="15849" width="8.88671875" style="752"/>
    <col min="15850" max="15850" width="6.6640625" style="752" customWidth="1"/>
    <col min="15851" max="15851" width="13.109375" style="752" bestFit="1" customWidth="1"/>
    <col min="15852" max="15852" width="8.44140625" style="752" customWidth="1"/>
    <col min="15853" max="15853" width="9.44140625" style="752" customWidth="1"/>
    <col min="15854" max="15854" width="9.88671875" style="752" customWidth="1"/>
    <col min="15855" max="15855" width="8.88671875" style="752"/>
    <col min="15856" max="15856" width="8.44140625" style="752" customWidth="1"/>
    <col min="15857" max="15857" width="9.6640625" style="752" customWidth="1"/>
    <col min="15858" max="16105" width="8.88671875" style="752"/>
    <col min="16106" max="16106" width="6.6640625" style="752" customWidth="1"/>
    <col min="16107" max="16107" width="13.109375" style="752" bestFit="1" customWidth="1"/>
    <col min="16108" max="16108" width="8.44140625" style="752" customWidth="1"/>
    <col min="16109" max="16109" width="9.44140625" style="752" customWidth="1"/>
    <col min="16110" max="16110" width="9.88671875" style="752" customWidth="1"/>
    <col min="16111" max="16111" width="8.88671875" style="752"/>
    <col min="16112" max="16112" width="8.44140625" style="752" customWidth="1"/>
    <col min="16113" max="16113" width="9.6640625" style="752" customWidth="1"/>
    <col min="16114" max="16384" width="8.88671875" style="752"/>
  </cols>
  <sheetData>
    <row r="1" spans="1:11" ht="30" customHeight="1" x14ac:dyDescent="0.3">
      <c r="A1" s="1112"/>
      <c r="B1" s="1067"/>
      <c r="F1" s="974" t="s">
        <v>397</v>
      </c>
      <c r="G1" s="975"/>
      <c r="H1" s="975"/>
    </row>
    <row r="2" spans="1:11" ht="6" customHeight="1" x14ac:dyDescent="0.25">
      <c r="A2" s="1112"/>
      <c r="B2" s="1067"/>
    </row>
    <row r="3" spans="1:11" ht="15" customHeight="1" x14ac:dyDescent="0.25">
      <c r="A3" s="1113" t="s">
        <v>641</v>
      </c>
      <c r="B3" s="1113"/>
      <c r="C3" s="1113"/>
      <c r="D3" s="1113"/>
      <c r="E3" s="1113"/>
      <c r="F3" s="1113"/>
      <c r="G3" s="1113"/>
      <c r="H3" s="1113"/>
      <c r="I3" s="1113"/>
      <c r="J3" s="1113"/>
      <c r="K3" s="1113"/>
    </row>
    <row r="4" spans="1:11" ht="15" customHeight="1" x14ac:dyDescent="0.25">
      <c r="A4" s="752"/>
      <c r="B4" s="1114" t="s">
        <v>157</v>
      </c>
      <c r="C4" s="1114"/>
      <c r="D4" s="1114"/>
      <c r="E4" s="1114"/>
      <c r="F4" s="1114"/>
      <c r="G4" s="1114" t="s">
        <v>205</v>
      </c>
      <c r="H4" s="1114"/>
      <c r="I4" s="1114"/>
      <c r="J4" s="1114"/>
      <c r="K4" s="751"/>
    </row>
    <row r="5" spans="1:11" s="156" customFormat="1" ht="42.75" customHeight="1" x14ac:dyDescent="0.25">
      <c r="A5" s="733" t="s">
        <v>100</v>
      </c>
      <c r="B5" s="765" t="s">
        <v>97</v>
      </c>
      <c r="C5" s="765" t="s">
        <v>48</v>
      </c>
      <c r="D5" s="765" t="s">
        <v>49</v>
      </c>
      <c r="E5" s="765" t="s">
        <v>5</v>
      </c>
      <c r="F5" s="765" t="s">
        <v>284</v>
      </c>
      <c r="G5" s="765" t="s">
        <v>50</v>
      </c>
      <c r="H5" s="765" t="s">
        <v>51</v>
      </c>
      <c r="I5" s="765" t="s">
        <v>105</v>
      </c>
      <c r="J5" s="765" t="s">
        <v>109</v>
      </c>
      <c r="K5" s="765" t="s">
        <v>156</v>
      </c>
    </row>
    <row r="6" spans="1:11" ht="6" customHeight="1" x14ac:dyDescent="0.25">
      <c r="A6" s="133"/>
      <c r="B6" s="134"/>
      <c r="C6" s="134"/>
      <c r="D6" s="134"/>
      <c r="E6" s="134"/>
      <c r="F6" s="134"/>
      <c r="G6" s="134"/>
      <c r="H6" s="134"/>
      <c r="I6" s="134"/>
      <c r="J6" s="134"/>
      <c r="K6" s="134"/>
    </row>
    <row r="7" spans="1:11" s="751" customFormat="1" x14ac:dyDescent="0.25">
      <c r="A7" s="733">
        <v>1965</v>
      </c>
      <c r="B7" s="155" t="s">
        <v>46</v>
      </c>
      <c r="C7" s="155" t="s">
        <v>46</v>
      </c>
      <c r="D7" s="155" t="s">
        <v>46</v>
      </c>
      <c r="E7" s="155"/>
      <c r="F7" s="155" t="s">
        <v>46</v>
      </c>
      <c r="G7" s="75">
        <v>32</v>
      </c>
      <c r="H7" s="75">
        <v>300</v>
      </c>
      <c r="I7" s="75">
        <v>332</v>
      </c>
      <c r="J7" s="95">
        <v>4.2714666286523295</v>
      </c>
      <c r="K7" s="95">
        <v>5.7606146410019026</v>
      </c>
    </row>
    <row r="8" spans="1:11" s="751" customFormat="1" x14ac:dyDescent="0.25">
      <c r="A8" s="733">
        <v>1966</v>
      </c>
      <c r="B8" s="155" t="s">
        <v>46</v>
      </c>
      <c r="C8" s="155" t="s">
        <v>46</v>
      </c>
      <c r="D8" s="155" t="s">
        <v>46</v>
      </c>
      <c r="E8" s="155"/>
      <c r="F8" s="155" t="s">
        <v>46</v>
      </c>
      <c r="G8" s="75">
        <v>22</v>
      </c>
      <c r="H8" s="75">
        <v>337</v>
      </c>
      <c r="I8" s="75">
        <v>359</v>
      </c>
      <c r="J8" s="95">
        <v>4.5772787453105206</v>
      </c>
      <c r="K8" s="95">
        <v>6.1730410766434645</v>
      </c>
    </row>
    <row r="9" spans="1:11" s="751" customFormat="1" x14ac:dyDescent="0.25">
      <c r="A9" s="733">
        <v>1967</v>
      </c>
      <c r="B9" s="155" t="s">
        <v>46</v>
      </c>
      <c r="C9" s="155" t="s">
        <v>46</v>
      </c>
      <c r="D9" s="155" t="s">
        <v>46</v>
      </c>
      <c r="E9" s="155"/>
      <c r="F9" s="155" t="s">
        <v>46</v>
      </c>
      <c r="G9" s="75">
        <v>41</v>
      </c>
      <c r="H9" s="75">
        <v>935</v>
      </c>
      <c r="I9" s="75">
        <v>976</v>
      </c>
      <c r="J9" s="95">
        <v>12.365741119662111</v>
      </c>
      <c r="K9" s="95">
        <v>16.676770658334654</v>
      </c>
    </row>
    <row r="10" spans="1:11" s="751" customFormat="1" x14ac:dyDescent="0.25">
      <c r="A10" s="733">
        <v>1968</v>
      </c>
      <c r="B10" s="155" t="s">
        <v>46</v>
      </c>
      <c r="C10" s="155" t="s">
        <v>46</v>
      </c>
      <c r="D10" s="155" t="s">
        <v>46</v>
      </c>
      <c r="E10" s="155"/>
      <c r="F10" s="155" t="s">
        <v>46</v>
      </c>
      <c r="G10" s="75">
        <v>145</v>
      </c>
      <c r="H10" s="75">
        <v>1958</v>
      </c>
      <c r="I10" s="75">
        <v>2103</v>
      </c>
      <c r="J10" s="95">
        <v>26.515556991237005</v>
      </c>
      <c r="K10" s="95">
        <v>35.759592453197378</v>
      </c>
    </row>
    <row r="11" spans="1:11" s="751" customFormat="1" x14ac:dyDescent="0.25">
      <c r="A11" s="733">
        <v>1969</v>
      </c>
      <c r="B11" s="155" t="s">
        <v>46</v>
      </c>
      <c r="C11" s="155" t="s">
        <v>46</v>
      </c>
      <c r="D11" s="155" t="s">
        <v>46</v>
      </c>
      <c r="E11" s="155"/>
      <c r="F11" s="155" t="s">
        <v>46</v>
      </c>
      <c r="G11" s="75">
        <v>277</v>
      </c>
      <c r="H11" s="75">
        <v>2033</v>
      </c>
      <c r="I11" s="75">
        <v>2310</v>
      </c>
      <c r="J11" s="75">
        <v>28.859596190533303</v>
      </c>
      <c r="K11" s="95">
        <v>38.920826685948228</v>
      </c>
    </row>
    <row r="12" spans="1:11" x14ac:dyDescent="0.25">
      <c r="A12" s="733">
        <v>1970</v>
      </c>
      <c r="B12" s="155" t="s">
        <v>46</v>
      </c>
      <c r="C12" s="155" t="s">
        <v>46</v>
      </c>
      <c r="D12" s="155" t="s">
        <v>46</v>
      </c>
      <c r="E12" s="155" t="s">
        <v>46</v>
      </c>
      <c r="F12" s="155" t="s">
        <v>46</v>
      </c>
      <c r="G12" s="75">
        <v>638</v>
      </c>
      <c r="H12" s="75">
        <v>2282</v>
      </c>
      <c r="I12" s="75">
        <v>2920</v>
      </c>
      <c r="J12" s="95">
        <v>36.133506873162233</v>
      </c>
      <c r="K12" s="95">
        <v>48.730618033636389</v>
      </c>
    </row>
    <row r="13" spans="1:11" x14ac:dyDescent="0.25">
      <c r="A13" s="733">
        <v>1971</v>
      </c>
      <c r="B13" s="75">
        <v>1708</v>
      </c>
      <c r="C13" s="75">
        <v>1</v>
      </c>
      <c r="D13" s="75">
        <v>169</v>
      </c>
      <c r="E13" s="155" t="s">
        <v>46</v>
      </c>
      <c r="F13" s="75">
        <v>0</v>
      </c>
      <c r="G13" s="75">
        <v>457</v>
      </c>
      <c r="H13" s="75">
        <v>2326</v>
      </c>
      <c r="I13" s="75">
        <v>2783</v>
      </c>
      <c r="J13" s="95">
        <v>34.293819041264101</v>
      </c>
      <c r="K13" s="95">
        <v>46.249565603490389</v>
      </c>
    </row>
    <row r="14" spans="1:11" x14ac:dyDescent="0.25">
      <c r="A14" s="733">
        <v>1972</v>
      </c>
      <c r="B14" s="75">
        <v>1663</v>
      </c>
      <c r="C14" s="75">
        <v>0</v>
      </c>
      <c r="D14" s="75">
        <v>115</v>
      </c>
      <c r="E14" s="155" t="s">
        <v>46</v>
      </c>
      <c r="F14" s="75">
        <v>3</v>
      </c>
      <c r="G14" s="75">
        <v>354</v>
      </c>
      <c r="H14" s="75">
        <v>2388</v>
      </c>
      <c r="I14" s="75">
        <v>2742</v>
      </c>
      <c r="J14" s="95">
        <v>33.730550960625671</v>
      </c>
      <c r="K14" s="95">
        <v>45.48992713871359</v>
      </c>
    </row>
    <row r="15" spans="1:11" x14ac:dyDescent="0.25">
      <c r="A15" s="733">
        <v>1973</v>
      </c>
      <c r="B15" s="75">
        <v>2088</v>
      </c>
      <c r="C15" s="75">
        <v>4</v>
      </c>
      <c r="D15" s="75">
        <v>414</v>
      </c>
      <c r="E15" s="155" t="s">
        <v>46</v>
      </c>
      <c r="F15" s="75">
        <v>40</v>
      </c>
      <c r="G15" s="75">
        <v>350</v>
      </c>
      <c r="H15" s="75">
        <v>2643</v>
      </c>
      <c r="I15" s="75">
        <v>2993</v>
      </c>
      <c r="J15" s="95">
        <v>36.749051007633682</v>
      </c>
      <c r="K15" s="95">
        <v>49.560757388918638</v>
      </c>
    </row>
    <row r="16" spans="1:11" x14ac:dyDescent="0.25">
      <c r="A16" s="733">
        <v>1974</v>
      </c>
      <c r="B16" s="75">
        <v>2465</v>
      </c>
      <c r="C16" s="75">
        <v>12</v>
      </c>
      <c r="D16" s="75">
        <v>701</v>
      </c>
      <c r="E16" s="81">
        <v>3</v>
      </c>
      <c r="F16" s="75">
        <v>69</v>
      </c>
      <c r="G16" s="75">
        <v>612</v>
      </c>
      <c r="H16" s="75">
        <v>2838</v>
      </c>
      <c r="I16" s="75">
        <v>3450</v>
      </c>
      <c r="J16" s="95">
        <v>42.193107211707037</v>
      </c>
      <c r="K16" s="95">
        <v>56.902757830934689</v>
      </c>
    </row>
    <row r="17" spans="1:11" x14ac:dyDescent="0.25">
      <c r="A17" s="733">
        <v>1975</v>
      </c>
      <c r="B17" s="75">
        <v>1779</v>
      </c>
      <c r="C17" s="75">
        <v>12</v>
      </c>
      <c r="D17" s="75">
        <v>1021</v>
      </c>
      <c r="E17" s="81">
        <v>1</v>
      </c>
      <c r="F17" s="75">
        <v>138</v>
      </c>
      <c r="G17" s="75">
        <v>471</v>
      </c>
      <c r="H17" s="75">
        <v>2645</v>
      </c>
      <c r="I17" s="75">
        <v>3116</v>
      </c>
      <c r="J17" s="95">
        <v>37.960918771187032</v>
      </c>
      <c r="K17" s="95">
        <v>51.195114809588979</v>
      </c>
    </row>
    <row r="18" spans="1:11" x14ac:dyDescent="0.25">
      <c r="A18" s="733">
        <v>1976</v>
      </c>
      <c r="B18" s="75">
        <v>2082</v>
      </c>
      <c r="C18" s="75">
        <v>81</v>
      </c>
      <c r="D18" s="75">
        <v>1453</v>
      </c>
      <c r="E18" s="81">
        <v>6</v>
      </c>
      <c r="F18" s="75">
        <v>124</v>
      </c>
      <c r="G18" s="75">
        <v>676</v>
      </c>
      <c r="H18" s="75">
        <v>3250</v>
      </c>
      <c r="I18" s="75">
        <v>3926</v>
      </c>
      <c r="J18" s="95">
        <v>47.667735244705099</v>
      </c>
      <c r="K18" s="95">
        <v>64.285988262698183</v>
      </c>
    </row>
    <row r="19" spans="1:11" x14ac:dyDescent="0.25">
      <c r="A19" s="733">
        <v>1977</v>
      </c>
      <c r="B19" s="75">
        <v>2637</v>
      </c>
      <c r="C19" s="75">
        <v>90</v>
      </c>
      <c r="D19" s="75">
        <v>1457</v>
      </c>
      <c r="E19" s="81">
        <v>10</v>
      </c>
      <c r="F19" s="75">
        <v>152</v>
      </c>
      <c r="G19" s="75">
        <v>929</v>
      </c>
      <c r="H19" s="75">
        <v>3504</v>
      </c>
      <c r="I19" s="75">
        <v>4433</v>
      </c>
      <c r="J19" s="95">
        <v>53.622085380197881</v>
      </c>
      <c r="K19" s="95">
        <v>72.316184808794915</v>
      </c>
    </row>
    <row r="20" spans="1:11" x14ac:dyDescent="0.25">
      <c r="A20" s="733">
        <v>1978</v>
      </c>
      <c r="B20" s="75">
        <v>2944</v>
      </c>
      <c r="C20" s="75">
        <v>210</v>
      </c>
      <c r="D20" s="75">
        <v>836</v>
      </c>
      <c r="E20" s="81">
        <v>18</v>
      </c>
      <c r="F20" s="75">
        <v>218</v>
      </c>
      <c r="G20" s="75">
        <v>1028</v>
      </c>
      <c r="H20" s="75">
        <v>3359</v>
      </c>
      <c r="I20" s="75">
        <v>4387</v>
      </c>
      <c r="J20" s="95">
        <v>52.954714967353851</v>
      </c>
      <c r="K20" s="95">
        <v>71.416151142275609</v>
      </c>
    </row>
    <row r="21" spans="1:11" x14ac:dyDescent="0.25">
      <c r="A21" s="733">
        <v>1979</v>
      </c>
      <c r="B21" s="75">
        <v>3310</v>
      </c>
      <c r="C21" s="75">
        <v>297</v>
      </c>
      <c r="D21" s="75">
        <v>852</v>
      </c>
      <c r="E21" s="81">
        <v>21</v>
      </c>
      <c r="F21" s="75">
        <v>187</v>
      </c>
      <c r="G21" s="75">
        <v>1170</v>
      </c>
      <c r="H21" s="75">
        <v>3569</v>
      </c>
      <c r="I21" s="75">
        <v>4739</v>
      </c>
      <c r="J21" s="95">
        <v>57.075687009891588</v>
      </c>
      <c r="K21" s="95">
        <v>76.973804741665262</v>
      </c>
    </row>
    <row r="22" spans="1:11" x14ac:dyDescent="0.25">
      <c r="A22" s="733">
        <v>1980</v>
      </c>
      <c r="B22" s="75">
        <v>5073</v>
      </c>
      <c r="C22" s="75">
        <v>483</v>
      </c>
      <c r="D22" s="75">
        <v>1262</v>
      </c>
      <c r="E22" s="81">
        <v>23</v>
      </c>
      <c r="F22" s="75">
        <v>293</v>
      </c>
      <c r="G22" s="75">
        <v>1508</v>
      </c>
      <c r="H22" s="75">
        <v>5772</v>
      </c>
      <c r="I22" s="75">
        <v>7280</v>
      </c>
      <c r="J22" s="95">
        <v>87.521701594998845</v>
      </c>
      <c r="K22" s="95">
        <v>118.03411789093646</v>
      </c>
    </row>
    <row r="23" spans="1:11" x14ac:dyDescent="0.25">
      <c r="A23" s="733">
        <v>1981</v>
      </c>
      <c r="B23" s="75">
        <v>5394</v>
      </c>
      <c r="C23" s="75">
        <v>524</v>
      </c>
      <c r="D23" s="75">
        <v>1686</v>
      </c>
      <c r="E23" s="81">
        <v>28</v>
      </c>
      <c r="F23" s="75">
        <v>475</v>
      </c>
      <c r="G23" s="75">
        <v>1282</v>
      </c>
      <c r="H23" s="75">
        <v>6992</v>
      </c>
      <c r="I23" s="75">
        <v>8274</v>
      </c>
      <c r="J23" s="95">
        <v>99.410875818947261</v>
      </c>
      <c r="K23" s="95">
        <v>134.06817763156195</v>
      </c>
    </row>
    <row r="24" spans="1:11" x14ac:dyDescent="0.25">
      <c r="A24" s="733">
        <v>1982</v>
      </c>
      <c r="B24" s="75">
        <v>4928</v>
      </c>
      <c r="C24" s="75">
        <v>277</v>
      </c>
      <c r="D24" s="75">
        <v>2142</v>
      </c>
      <c r="E24" s="81">
        <v>32</v>
      </c>
      <c r="F24" s="75">
        <v>531</v>
      </c>
      <c r="G24" s="75">
        <v>1331</v>
      </c>
      <c r="H24" s="75">
        <v>6726</v>
      </c>
      <c r="I24" s="75">
        <v>8057</v>
      </c>
      <c r="J24" s="95">
        <v>96.75191210214274</v>
      </c>
      <c r="K24" s="95">
        <v>130.48222773459423</v>
      </c>
    </row>
    <row r="25" spans="1:11" x14ac:dyDescent="0.25">
      <c r="A25" s="733">
        <v>1983</v>
      </c>
      <c r="B25" s="75">
        <v>4599</v>
      </c>
      <c r="C25" s="75">
        <v>211</v>
      </c>
      <c r="D25" s="75">
        <v>1705</v>
      </c>
      <c r="E25" s="81">
        <v>40</v>
      </c>
      <c r="F25" s="75">
        <v>567</v>
      </c>
      <c r="G25" s="75">
        <v>1288</v>
      </c>
      <c r="H25" s="75">
        <v>5842</v>
      </c>
      <c r="I25" s="75">
        <v>7130</v>
      </c>
      <c r="J25" s="95">
        <v>85.588350285148451</v>
      </c>
      <c r="K25" s="95">
        <v>115.42674837831586</v>
      </c>
    </row>
    <row r="26" spans="1:11" x14ac:dyDescent="0.25">
      <c r="A26" s="733">
        <v>1984</v>
      </c>
      <c r="B26" s="75">
        <v>3897</v>
      </c>
      <c r="C26" s="75">
        <v>164</v>
      </c>
      <c r="D26" s="75">
        <v>1906</v>
      </c>
      <c r="E26" s="81">
        <v>29</v>
      </c>
      <c r="F26" s="75">
        <v>501</v>
      </c>
      <c r="G26" s="75">
        <v>1162</v>
      </c>
      <c r="H26" s="75">
        <v>5343</v>
      </c>
      <c r="I26" s="75">
        <v>6505</v>
      </c>
      <c r="J26" s="95">
        <v>77.973097423459606</v>
      </c>
      <c r="K26" s="95">
        <v>105.15661379837718</v>
      </c>
    </row>
    <row r="27" spans="1:11" x14ac:dyDescent="0.25">
      <c r="A27" s="733">
        <v>1985</v>
      </c>
      <c r="B27" s="75">
        <v>3746</v>
      </c>
      <c r="C27" s="75">
        <v>162</v>
      </c>
      <c r="D27" s="75">
        <v>1684</v>
      </c>
      <c r="E27" s="81">
        <v>25</v>
      </c>
      <c r="F27" s="75">
        <v>490</v>
      </c>
      <c r="G27" s="75">
        <v>1062</v>
      </c>
      <c r="H27" s="75">
        <v>5153</v>
      </c>
      <c r="I27" s="75">
        <v>6215</v>
      </c>
      <c r="J27" s="95">
        <v>74.3586580696971</v>
      </c>
      <c r="K27" s="95">
        <v>100.28208379019891</v>
      </c>
    </row>
    <row r="28" spans="1:11" x14ac:dyDescent="0.25">
      <c r="A28" s="733">
        <v>1986</v>
      </c>
      <c r="B28" s="75">
        <v>3653</v>
      </c>
      <c r="C28" s="75">
        <v>160</v>
      </c>
      <c r="D28" s="75">
        <v>1509</v>
      </c>
      <c r="E28" s="81">
        <v>30</v>
      </c>
      <c r="F28" s="75">
        <v>306</v>
      </c>
      <c r="G28" s="75">
        <v>1187</v>
      </c>
      <c r="H28" s="75">
        <v>4545</v>
      </c>
      <c r="I28" s="75">
        <v>5732</v>
      </c>
      <c r="J28" s="95">
        <v>68.38859084544977</v>
      </c>
      <c r="K28" s="95">
        <v>92.230690755995269</v>
      </c>
    </row>
    <row r="29" spans="1:11" x14ac:dyDescent="0.25">
      <c r="A29" s="733">
        <v>1987</v>
      </c>
      <c r="B29" s="75">
        <v>3612</v>
      </c>
      <c r="C29" s="75">
        <v>210</v>
      </c>
      <c r="D29" s="75">
        <v>1900</v>
      </c>
      <c r="E29" s="81">
        <v>48</v>
      </c>
      <c r="F29" s="75">
        <v>430</v>
      </c>
      <c r="G29" s="75">
        <v>1342</v>
      </c>
      <c r="H29" s="75">
        <v>4897</v>
      </c>
      <c r="I29" s="75">
        <v>6239</v>
      </c>
      <c r="J29" s="95">
        <v>74.14949436557734</v>
      </c>
      <c r="K29" s="95">
        <v>100</v>
      </c>
    </row>
    <row r="30" spans="1:11" x14ac:dyDescent="0.25">
      <c r="A30" s="733">
        <v>1988</v>
      </c>
      <c r="B30" s="75">
        <v>4406</v>
      </c>
      <c r="C30" s="75">
        <v>294</v>
      </c>
      <c r="D30" s="75">
        <v>1965</v>
      </c>
      <c r="E30" s="81">
        <v>78</v>
      </c>
      <c r="F30" s="75">
        <v>501</v>
      </c>
      <c r="G30" s="75">
        <v>1587</v>
      </c>
      <c r="H30" s="75">
        <v>5880</v>
      </c>
      <c r="I30" s="75">
        <v>7467</v>
      </c>
      <c r="J30" s="95">
        <v>88.274014267596399</v>
      </c>
      <c r="K30" s="95">
        <v>119.04870697078702</v>
      </c>
    </row>
    <row r="31" spans="1:11" x14ac:dyDescent="0.25">
      <c r="A31" s="733">
        <v>1989</v>
      </c>
      <c r="B31" s="75">
        <v>4896</v>
      </c>
      <c r="C31" s="75">
        <v>319</v>
      </c>
      <c r="D31" s="75">
        <v>2572</v>
      </c>
      <c r="E31" s="81">
        <v>101</v>
      </c>
      <c r="F31" s="75">
        <v>701</v>
      </c>
      <c r="G31" s="75">
        <v>1567</v>
      </c>
      <c r="H31" s="75">
        <v>7100</v>
      </c>
      <c r="I31" s="75">
        <v>8667</v>
      </c>
      <c r="J31" s="95">
        <v>101.64141443756073</v>
      </c>
      <c r="K31" s="95">
        <v>137.07634193220613</v>
      </c>
    </row>
    <row r="32" spans="1:11" x14ac:dyDescent="0.25">
      <c r="A32" s="733">
        <v>1990</v>
      </c>
      <c r="B32" s="75">
        <v>5321</v>
      </c>
      <c r="C32" s="75">
        <v>445</v>
      </c>
      <c r="D32" s="75">
        <v>2889</v>
      </c>
      <c r="E32" s="81">
        <v>80</v>
      </c>
      <c r="F32" s="75">
        <v>869</v>
      </c>
      <c r="G32" s="75">
        <v>1712</v>
      </c>
      <c r="H32" s="75">
        <v>7996</v>
      </c>
      <c r="I32" s="75">
        <v>9708</v>
      </c>
      <c r="J32" s="95">
        <v>113.00684583086456</v>
      </c>
      <c r="K32" s="95">
        <v>152.40406802197438</v>
      </c>
    </row>
    <row r="33" spans="1:11" x14ac:dyDescent="0.25">
      <c r="A33" s="733">
        <v>1991</v>
      </c>
      <c r="B33" s="75">
        <v>5328</v>
      </c>
      <c r="C33" s="75">
        <v>608</v>
      </c>
      <c r="D33" s="75">
        <v>2851</v>
      </c>
      <c r="E33" s="81">
        <v>84</v>
      </c>
      <c r="F33" s="75">
        <v>1137</v>
      </c>
      <c r="G33" s="75">
        <v>1561</v>
      </c>
      <c r="H33" s="75">
        <v>8594</v>
      </c>
      <c r="I33" s="75">
        <v>10155</v>
      </c>
      <c r="J33" s="95">
        <v>117.47871587607713</v>
      </c>
      <c r="K33" s="95">
        <v>158.43495209404242</v>
      </c>
    </row>
    <row r="34" spans="1:11" x14ac:dyDescent="0.25">
      <c r="A34" s="733">
        <v>1992</v>
      </c>
      <c r="B34" s="75">
        <v>4964</v>
      </c>
      <c r="C34" s="75">
        <v>645</v>
      </c>
      <c r="D34" s="75">
        <v>3538</v>
      </c>
      <c r="E34" s="81">
        <v>128</v>
      </c>
      <c r="F34" s="75">
        <v>1472</v>
      </c>
      <c r="G34" s="75">
        <v>1501</v>
      </c>
      <c r="H34" s="75">
        <v>9482</v>
      </c>
      <c r="I34" s="75">
        <v>10983</v>
      </c>
      <c r="J34" s="95">
        <v>126.35738119581735</v>
      </c>
      <c r="K34" s="95">
        <v>170.40895865431099</v>
      </c>
    </row>
    <row r="35" spans="1:11" x14ac:dyDescent="0.25">
      <c r="A35" s="733">
        <v>1993</v>
      </c>
      <c r="B35" s="75">
        <v>3948</v>
      </c>
      <c r="C35" s="75">
        <v>723</v>
      </c>
      <c r="D35" s="75">
        <v>4288</v>
      </c>
      <c r="E35" s="81">
        <v>117</v>
      </c>
      <c r="F35" s="75">
        <v>1807</v>
      </c>
      <c r="G35" s="75">
        <v>1211</v>
      </c>
      <c r="H35" s="75">
        <v>10004</v>
      </c>
      <c r="I35" s="75">
        <v>11215</v>
      </c>
      <c r="J35" s="95">
        <v>128.24311280739897</v>
      </c>
      <c r="K35" s="95">
        <v>172.95210696262507</v>
      </c>
    </row>
    <row r="36" spans="1:11" x14ac:dyDescent="0.25">
      <c r="A36" s="733">
        <v>1994</v>
      </c>
      <c r="B36" s="75">
        <v>3838</v>
      </c>
      <c r="C36" s="75">
        <v>663</v>
      </c>
      <c r="D36" s="75">
        <v>4359</v>
      </c>
      <c r="E36" s="81">
        <v>114</v>
      </c>
      <c r="F36" s="75">
        <v>1794</v>
      </c>
      <c r="G36" s="75">
        <v>1301</v>
      </c>
      <c r="H36" s="75">
        <v>9726</v>
      </c>
      <c r="I36" s="75">
        <v>11027</v>
      </c>
      <c r="J36" s="95">
        <v>125.07399578126218</v>
      </c>
      <c r="K36" s="95">
        <v>168.67815060830097</v>
      </c>
    </row>
    <row r="37" spans="1:11" x14ac:dyDescent="0.25">
      <c r="A37" s="733">
        <v>1995</v>
      </c>
      <c r="B37" s="75">
        <v>3852</v>
      </c>
      <c r="C37" s="75">
        <v>805</v>
      </c>
      <c r="D37" s="75">
        <v>4386</v>
      </c>
      <c r="E37" s="81">
        <v>64</v>
      </c>
      <c r="F37" s="75">
        <v>1778</v>
      </c>
      <c r="G37" s="75">
        <v>828</v>
      </c>
      <c r="H37" s="75">
        <v>10265</v>
      </c>
      <c r="I37" s="75">
        <v>11093</v>
      </c>
      <c r="J37" s="95">
        <v>125.52198043427686</v>
      </c>
      <c r="K37" s="95">
        <v>169.28231474569344</v>
      </c>
    </row>
    <row r="38" spans="1:11" x14ac:dyDescent="0.25">
      <c r="A38" s="733">
        <v>1996</v>
      </c>
      <c r="B38" s="75">
        <v>3557</v>
      </c>
      <c r="C38" s="75">
        <v>780</v>
      </c>
      <c r="D38" s="75">
        <v>4199</v>
      </c>
      <c r="E38" s="81">
        <v>107</v>
      </c>
      <c r="F38" s="75">
        <v>1645</v>
      </c>
      <c r="G38" s="75">
        <v>762</v>
      </c>
      <c r="H38" s="75">
        <v>10061</v>
      </c>
      <c r="I38" s="75">
        <v>10823</v>
      </c>
      <c r="J38" s="95">
        <v>122.36984819603687</v>
      </c>
      <c r="K38" s="95">
        <v>165.03126453259407</v>
      </c>
    </row>
    <row r="39" spans="1:11" x14ac:dyDescent="0.25">
      <c r="A39" s="733">
        <v>1997</v>
      </c>
      <c r="B39" s="75">
        <v>4545</v>
      </c>
      <c r="C39" s="75">
        <v>833</v>
      </c>
      <c r="D39" s="75">
        <v>4639</v>
      </c>
      <c r="E39" s="81">
        <v>116</v>
      </c>
      <c r="F39" s="75">
        <v>2090</v>
      </c>
      <c r="G39" s="75">
        <v>1952</v>
      </c>
      <c r="H39" s="75">
        <v>10861</v>
      </c>
      <c r="I39" s="75">
        <v>12813</v>
      </c>
      <c r="J39" s="95">
        <v>144.81852474534128</v>
      </c>
      <c r="K39" s="95">
        <v>195.30615277205564</v>
      </c>
    </row>
    <row r="40" spans="1:11" x14ac:dyDescent="0.25">
      <c r="A40" s="733">
        <v>1998</v>
      </c>
      <c r="B40" s="75">
        <v>5061</v>
      </c>
      <c r="C40" s="75">
        <v>1285</v>
      </c>
      <c r="D40" s="75">
        <v>4859</v>
      </c>
      <c r="E40" s="81">
        <v>172</v>
      </c>
      <c r="F40" s="75">
        <v>2512</v>
      </c>
      <c r="G40" s="75">
        <v>1828</v>
      </c>
      <c r="H40" s="75">
        <v>12908</v>
      </c>
      <c r="I40" s="75">
        <v>14736</v>
      </c>
      <c r="J40" s="95">
        <v>166.42719792661708</v>
      </c>
      <c r="K40" s="95">
        <v>224.44818990414873</v>
      </c>
    </row>
    <row r="41" spans="1:11" x14ac:dyDescent="0.25">
      <c r="A41" s="733">
        <v>1999</v>
      </c>
      <c r="B41" s="75">
        <v>5989</v>
      </c>
      <c r="C41" s="75">
        <v>1244</v>
      </c>
      <c r="D41" s="75">
        <v>5073</v>
      </c>
      <c r="E41" s="81">
        <v>346</v>
      </c>
      <c r="F41" s="75">
        <v>2643</v>
      </c>
      <c r="G41" s="75">
        <v>2280</v>
      </c>
      <c r="H41" s="75">
        <v>13995</v>
      </c>
      <c r="I41" s="75">
        <v>16275</v>
      </c>
      <c r="J41" s="95">
        <v>183.66118500566387</v>
      </c>
      <c r="K41" s="95">
        <v>247.69040784036079</v>
      </c>
    </row>
    <row r="42" spans="1:11" x14ac:dyDescent="0.25">
      <c r="A42" s="733">
        <v>2000</v>
      </c>
      <c r="B42" s="75">
        <v>6050</v>
      </c>
      <c r="C42" s="75">
        <v>1264</v>
      </c>
      <c r="D42" s="75">
        <v>4978</v>
      </c>
      <c r="E42" s="81">
        <v>405</v>
      </c>
      <c r="F42" s="75">
        <v>2725</v>
      </c>
      <c r="G42" s="75">
        <v>2520</v>
      </c>
      <c r="H42" s="75">
        <v>14261</v>
      </c>
      <c r="I42" s="75">
        <v>16781</v>
      </c>
      <c r="J42" s="95">
        <v>188.91582736599031</v>
      </c>
      <c r="K42" s="95">
        <v>254.77695968442276</v>
      </c>
    </row>
    <row r="43" spans="1:11" x14ac:dyDescent="0.25">
      <c r="A43" s="733">
        <v>2001</v>
      </c>
      <c r="B43" s="75">
        <v>6935</v>
      </c>
      <c r="C43" s="75">
        <v>1271</v>
      </c>
      <c r="D43" s="75">
        <v>5837</v>
      </c>
      <c r="E43" s="81">
        <v>328</v>
      </c>
      <c r="F43" s="75">
        <v>3223</v>
      </c>
      <c r="G43" s="75">
        <v>2735</v>
      </c>
      <c r="H43" s="75">
        <v>16392</v>
      </c>
      <c r="I43" s="75">
        <v>19127</v>
      </c>
      <c r="J43" s="95">
        <v>214.68992251542463</v>
      </c>
      <c r="K43" s="95">
        <v>289.53659677966846</v>
      </c>
    </row>
    <row r="44" spans="1:11" x14ac:dyDescent="0.25">
      <c r="A44" s="733">
        <v>2002</v>
      </c>
      <c r="B44" s="75">
        <v>7397</v>
      </c>
      <c r="C44" s="75">
        <v>1052</v>
      </c>
      <c r="D44" s="75">
        <v>6922</v>
      </c>
      <c r="E44" s="81">
        <v>440</v>
      </c>
      <c r="F44" s="75">
        <v>4476</v>
      </c>
      <c r="G44" s="75">
        <v>1520</v>
      </c>
      <c r="H44" s="75">
        <v>20152</v>
      </c>
      <c r="I44" s="75">
        <v>21672</v>
      </c>
      <c r="J44" s="95">
        <v>242.39474193997216</v>
      </c>
      <c r="K44" s="95">
        <v>326.90006049791742</v>
      </c>
    </row>
    <row r="45" spans="1:11" x14ac:dyDescent="0.25">
      <c r="A45" s="733">
        <v>2003</v>
      </c>
      <c r="B45" s="75">
        <v>8247</v>
      </c>
      <c r="C45" s="75">
        <v>1057</v>
      </c>
      <c r="D45" s="75">
        <v>6972</v>
      </c>
      <c r="E45" s="81">
        <v>545</v>
      </c>
      <c r="F45" s="75">
        <v>4347</v>
      </c>
      <c r="G45" s="75">
        <f>I45-H45</f>
        <v>2228</v>
      </c>
      <c r="H45" s="75">
        <v>20251</v>
      </c>
      <c r="I45" s="75">
        <v>22479</v>
      </c>
      <c r="J45" s="95">
        <v>250.44369946756066</v>
      </c>
      <c r="K45" s="95">
        <v>337.75510084101796</v>
      </c>
    </row>
    <row r="46" spans="1:11" x14ac:dyDescent="0.25">
      <c r="A46" s="733">
        <v>2004</v>
      </c>
      <c r="B46" s="75">
        <v>8102</v>
      </c>
      <c r="C46" s="75">
        <v>900</v>
      </c>
      <c r="D46" s="75">
        <v>6977</v>
      </c>
      <c r="E46" s="81">
        <v>524</v>
      </c>
      <c r="F46" s="75">
        <v>4715</v>
      </c>
      <c r="G46" s="75">
        <v>2086</v>
      </c>
      <c r="H46" s="75">
        <v>19932</v>
      </c>
      <c r="I46" s="75">
        <v>22018</v>
      </c>
      <c r="J46" s="95">
        <v>244.3351704154031</v>
      </c>
      <c r="K46" s="95">
        <v>329.51697446615577</v>
      </c>
    </row>
    <row r="47" spans="1:11" x14ac:dyDescent="0.25">
      <c r="A47" s="733">
        <v>2005</v>
      </c>
      <c r="B47" s="75">
        <v>8345</v>
      </c>
      <c r="C47" s="75">
        <v>804</v>
      </c>
      <c r="D47" s="75">
        <v>6887</v>
      </c>
      <c r="E47" s="95">
        <v>546</v>
      </c>
      <c r="F47" s="75">
        <v>5347</v>
      </c>
      <c r="G47" s="75">
        <v>1832</v>
      </c>
      <c r="H47" s="75">
        <v>20964</v>
      </c>
      <c r="I47" s="75">
        <f t="shared" ref="I47:I57" si="0">G47+H47</f>
        <v>22796</v>
      </c>
      <c r="J47" s="95">
        <v>251.9520871040674</v>
      </c>
      <c r="K47" s="95">
        <v>339.78935292784939</v>
      </c>
    </row>
    <row r="48" spans="1:11" x14ac:dyDescent="0.25">
      <c r="A48" s="733">
        <v>2006</v>
      </c>
      <c r="B48" s="75">
        <v>9365</v>
      </c>
      <c r="C48" s="75">
        <v>800</v>
      </c>
      <c r="D48" s="75">
        <v>7201</v>
      </c>
      <c r="E48" s="95">
        <v>772</v>
      </c>
      <c r="F48" s="75">
        <v>6032</v>
      </c>
      <c r="G48" s="75">
        <v>2354</v>
      </c>
      <c r="H48" s="75">
        <v>22739</v>
      </c>
      <c r="I48" s="75">
        <f t="shared" si="0"/>
        <v>25093</v>
      </c>
      <c r="J48" s="95">
        <v>275.34612488158734</v>
      </c>
      <c r="K48" s="95">
        <v>371.33918071518525</v>
      </c>
    </row>
    <row r="49" spans="1:11" x14ac:dyDescent="0.25">
      <c r="A49" s="733">
        <v>2007</v>
      </c>
      <c r="B49" s="75">
        <v>10052</v>
      </c>
      <c r="C49" s="75">
        <v>871</v>
      </c>
      <c r="D49" s="75">
        <v>6962</v>
      </c>
      <c r="E49" s="75">
        <v>725</v>
      </c>
      <c r="F49" s="75">
        <v>7443</v>
      </c>
      <c r="G49" s="75">
        <v>3179</v>
      </c>
      <c r="H49" s="75">
        <v>23917</v>
      </c>
      <c r="I49" s="75">
        <f t="shared" si="0"/>
        <v>27096</v>
      </c>
      <c r="J49" s="95">
        <v>295.06931722314687</v>
      </c>
      <c r="K49" s="95">
        <v>397.9384077366384</v>
      </c>
    </row>
    <row r="50" spans="1:11" ht="15.6" x14ac:dyDescent="0.25">
      <c r="A50" s="664" t="s">
        <v>568</v>
      </c>
      <c r="B50" s="75">
        <v>9433</v>
      </c>
      <c r="C50" s="75">
        <v>758</v>
      </c>
      <c r="D50" s="75">
        <v>6218</v>
      </c>
      <c r="E50" s="75">
        <v>1110</v>
      </c>
      <c r="F50" s="75">
        <v>3172</v>
      </c>
      <c r="G50" s="75">
        <v>3373</v>
      </c>
      <c r="H50" s="75">
        <v>24384</v>
      </c>
      <c r="I50" s="75">
        <f t="shared" si="0"/>
        <v>27757</v>
      </c>
      <c r="J50" s="95">
        <v>299.86991628554983</v>
      </c>
      <c r="K50" s="95">
        <v>404.41262459202881</v>
      </c>
    </row>
    <row r="51" spans="1:11" x14ac:dyDescent="0.25">
      <c r="A51" s="733">
        <v>2009</v>
      </c>
      <c r="B51" s="75">
        <v>10038</v>
      </c>
      <c r="C51" s="75">
        <v>677</v>
      </c>
      <c r="D51" s="75">
        <v>5397</v>
      </c>
      <c r="E51" s="75">
        <v>958</v>
      </c>
      <c r="F51" s="75">
        <v>5873</v>
      </c>
      <c r="G51" s="75">
        <v>3068</v>
      </c>
      <c r="H51" s="75">
        <v>24905</v>
      </c>
      <c r="I51" s="75">
        <f t="shared" si="0"/>
        <v>27973</v>
      </c>
      <c r="J51" s="95">
        <v>299.47492056789861</v>
      </c>
      <c r="K51" s="95">
        <v>403.87992275632405</v>
      </c>
    </row>
    <row r="52" spans="1:11" x14ac:dyDescent="0.25">
      <c r="A52" s="733">
        <v>2010</v>
      </c>
      <c r="B52" s="75">
        <v>11236</v>
      </c>
      <c r="C52" s="75">
        <v>568</v>
      </c>
      <c r="D52" s="75">
        <v>5687</v>
      </c>
      <c r="E52" s="75">
        <v>923</v>
      </c>
      <c r="F52" s="75">
        <v>6315</v>
      </c>
      <c r="G52" s="75">
        <v>4064</v>
      </c>
      <c r="H52" s="75">
        <v>25022</v>
      </c>
      <c r="I52" s="75">
        <f t="shared" si="0"/>
        <v>29086</v>
      </c>
      <c r="J52" s="95">
        <v>308.91385226810485</v>
      </c>
      <c r="K52" s="95">
        <v>416.6095196078814</v>
      </c>
    </row>
    <row r="53" spans="1:11" x14ac:dyDescent="0.25">
      <c r="A53" s="733">
        <v>2011</v>
      </c>
      <c r="B53" s="75">
        <v>13757</v>
      </c>
      <c r="C53" s="75">
        <v>443</v>
      </c>
      <c r="D53" s="75">
        <v>4808</v>
      </c>
      <c r="E53" s="75">
        <v>994</v>
      </c>
      <c r="F53" s="75">
        <v>7474</v>
      </c>
      <c r="G53" s="75">
        <v>4949</v>
      </c>
      <c r="H53" s="75">
        <v>24400</v>
      </c>
      <c r="I53" s="75">
        <f t="shared" si="0"/>
        <v>29349</v>
      </c>
      <c r="J53" s="95">
        <v>309.49539985584505</v>
      </c>
      <c r="K53" s="95">
        <v>417.39381030698314</v>
      </c>
    </row>
    <row r="54" spans="1:11" x14ac:dyDescent="0.25">
      <c r="A54" s="733">
        <v>2012</v>
      </c>
      <c r="B54" s="75">
        <v>15092</v>
      </c>
      <c r="C54" s="75">
        <v>440</v>
      </c>
      <c r="D54" s="75">
        <v>3792</v>
      </c>
      <c r="E54" s="75">
        <v>1148</v>
      </c>
      <c r="F54" s="75">
        <v>7778</v>
      </c>
      <c r="G54" s="75">
        <v>5760</v>
      </c>
      <c r="H54" s="75">
        <v>22145</v>
      </c>
      <c r="I54" s="75">
        <f t="shared" si="0"/>
        <v>27905</v>
      </c>
      <c r="J54" s="95">
        <v>292.01875743062419</v>
      </c>
      <c r="K54" s="95">
        <v>393.82434085240237</v>
      </c>
    </row>
    <row r="55" spans="1:11" x14ac:dyDescent="0.25">
      <c r="A55" s="733">
        <v>2013</v>
      </c>
      <c r="B55" s="75">
        <v>16197</v>
      </c>
      <c r="C55" s="75">
        <v>480</v>
      </c>
      <c r="D55" s="75">
        <v>4525</v>
      </c>
      <c r="E55" s="75">
        <v>1443</v>
      </c>
      <c r="F55" s="75">
        <v>7281</v>
      </c>
      <c r="G55" s="75">
        <v>5052</v>
      </c>
      <c r="H55" s="75">
        <v>25165</v>
      </c>
      <c r="I55" s="75">
        <f t="shared" si="0"/>
        <v>30217</v>
      </c>
      <c r="J55" s="75">
        <v>313.29627872409606</v>
      </c>
      <c r="K55" s="75">
        <v>422.51977765277735</v>
      </c>
    </row>
    <row r="56" spans="1:11" x14ac:dyDescent="0.25">
      <c r="A56" s="733">
        <v>2014</v>
      </c>
      <c r="B56" s="75">
        <v>16705</v>
      </c>
      <c r="C56" s="75">
        <v>514</v>
      </c>
      <c r="D56" s="75">
        <v>5287</v>
      </c>
      <c r="E56" s="75">
        <v>1652</v>
      </c>
      <c r="F56" s="75">
        <v>8448</v>
      </c>
      <c r="G56" s="75">
        <v>5344</v>
      </c>
      <c r="H56" s="75">
        <v>28433</v>
      </c>
      <c r="I56" s="75">
        <f t="shared" si="0"/>
        <v>33777</v>
      </c>
      <c r="J56" s="75">
        <v>346.52477518260082</v>
      </c>
      <c r="K56" s="75">
        <v>467.33262060310034</v>
      </c>
    </row>
    <row r="57" spans="1:11" x14ac:dyDescent="0.25">
      <c r="A57" s="733">
        <v>2015</v>
      </c>
      <c r="B57" s="75">
        <v>18519</v>
      </c>
      <c r="C57" s="75">
        <v>483</v>
      </c>
      <c r="D57" s="75">
        <v>5391</v>
      </c>
      <c r="E57" s="75">
        <v>2086</v>
      </c>
      <c r="F57" s="75">
        <v>9758</v>
      </c>
      <c r="G57" s="75">
        <v>5836</v>
      </c>
      <c r="H57" s="75">
        <v>32137</v>
      </c>
      <c r="I57" s="75">
        <f t="shared" si="0"/>
        <v>37973</v>
      </c>
      <c r="J57" s="75">
        <v>385.4728907685369</v>
      </c>
      <c r="K57" s="75">
        <v>519.85909555640376</v>
      </c>
    </row>
    <row r="58" spans="1:11" ht="6" customHeight="1" x14ac:dyDescent="0.25">
      <c r="A58" s="133"/>
      <c r="B58" s="134"/>
      <c r="C58" s="134"/>
      <c r="D58" s="134"/>
      <c r="E58" s="134"/>
      <c r="F58" s="134"/>
      <c r="G58" s="134"/>
      <c r="H58" s="134"/>
      <c r="I58" s="134"/>
      <c r="J58" s="134"/>
      <c r="K58" s="134"/>
    </row>
    <row r="59" spans="1:11" ht="15" customHeight="1" x14ac:dyDescent="0.25">
      <c r="A59" s="1111" t="s">
        <v>601</v>
      </c>
      <c r="B59" s="1111"/>
      <c r="C59" s="1111"/>
      <c r="D59" s="1111"/>
      <c r="E59" s="1111"/>
      <c r="F59" s="1111"/>
      <c r="G59" s="1111"/>
      <c r="H59" s="1111"/>
      <c r="I59" s="1111"/>
      <c r="J59" s="1111"/>
      <c r="K59" s="1111"/>
    </row>
    <row r="60" spans="1:11" ht="6" customHeight="1" x14ac:dyDescent="0.25">
      <c r="A60" s="747"/>
      <c r="B60" s="747"/>
      <c r="C60" s="747"/>
      <c r="D60" s="747"/>
      <c r="E60" s="747"/>
      <c r="F60" s="747"/>
      <c r="G60" s="747"/>
      <c r="H60" s="747"/>
      <c r="I60" s="747"/>
      <c r="J60" s="747"/>
      <c r="K60" s="747"/>
    </row>
    <row r="61" spans="1:11" ht="26.25" customHeight="1" x14ac:dyDescent="0.25">
      <c r="A61" s="1111" t="s">
        <v>633</v>
      </c>
      <c r="B61" s="1111"/>
      <c r="C61" s="1111"/>
      <c r="D61" s="1111"/>
      <c r="E61" s="1111"/>
      <c r="F61" s="1111"/>
      <c r="G61" s="1111"/>
      <c r="H61" s="1111"/>
      <c r="I61" s="1111"/>
      <c r="J61" s="1111"/>
      <c r="K61" s="1111"/>
    </row>
    <row r="62" spans="1:11" ht="30" customHeight="1" x14ac:dyDescent="0.25">
      <c r="A62" s="1111" t="s">
        <v>230</v>
      </c>
      <c r="B62" s="1111"/>
      <c r="C62" s="1111"/>
      <c r="D62" s="1111"/>
      <c r="E62" s="1111"/>
      <c r="F62" s="1111"/>
      <c r="G62" s="1111"/>
      <c r="H62" s="1111"/>
      <c r="I62" s="1111"/>
      <c r="J62" s="1111"/>
      <c r="K62" s="1111"/>
    </row>
    <row r="63" spans="1:11" ht="15" customHeight="1" x14ac:dyDescent="0.25">
      <c r="A63" s="1111" t="s">
        <v>567</v>
      </c>
      <c r="B63" s="1111"/>
      <c r="C63" s="1111"/>
      <c r="D63" s="1111"/>
      <c r="E63" s="1111"/>
      <c r="F63" s="1111"/>
      <c r="G63" s="1111"/>
      <c r="H63" s="1111"/>
      <c r="I63" s="1111"/>
      <c r="J63" s="1111"/>
      <c r="K63" s="1111"/>
    </row>
  </sheetData>
  <mergeCells count="10">
    <mergeCell ref="A59:K59"/>
    <mergeCell ref="A61:K61"/>
    <mergeCell ref="A62:K62"/>
    <mergeCell ref="A63:K63"/>
    <mergeCell ref="A1:B1"/>
    <mergeCell ref="F1:H1"/>
    <mergeCell ref="A2:B2"/>
    <mergeCell ref="A3:K3"/>
    <mergeCell ref="B4:F4"/>
    <mergeCell ref="G4:J4"/>
  </mergeCells>
  <hyperlinks>
    <hyperlink ref="F1:H1" location="Tabellförteckning!A1" display="Tillbaka till innehållsföreckningen "/>
  </hyperlinks>
  <pageMargins left="0.75" right="0.75" top="1" bottom="1" header="0.5" footer="0.5"/>
  <pageSetup paperSize="9" scale="74"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zoomScaleNormal="100" workbookViewId="0">
      <pane ySplit="5" topLeftCell="A6" activePane="bottomLeft" state="frozen"/>
      <selection activeCell="Q15" sqref="Q15"/>
      <selection pane="bottomLeft" activeCell="Q15" sqref="Q15"/>
    </sheetView>
  </sheetViews>
  <sheetFormatPr defaultColWidth="6.6640625" defaultRowHeight="13.2" x14ac:dyDescent="0.25"/>
  <cols>
    <col min="1" max="1" width="6.6640625" style="748"/>
    <col min="2" max="10" width="7.6640625" style="752" customWidth="1"/>
    <col min="11" max="11" width="10.109375" style="752" bestFit="1" customWidth="1"/>
    <col min="12" max="223" width="6.6640625" style="752"/>
    <col min="224" max="232" width="7.6640625" style="752" customWidth="1"/>
    <col min="233" max="233" width="10.6640625" style="752" customWidth="1"/>
    <col min="234" max="235" width="7.6640625" style="752" customWidth="1"/>
    <col min="236" max="236" width="7.109375" style="752" bestFit="1" customWidth="1"/>
    <col min="237" max="479" width="6.6640625" style="752"/>
    <col min="480" max="488" width="7.6640625" style="752" customWidth="1"/>
    <col min="489" max="489" width="10.6640625" style="752" customWidth="1"/>
    <col min="490" max="491" width="7.6640625" style="752" customWidth="1"/>
    <col min="492" max="492" width="7.109375" style="752" bestFit="1" customWidth="1"/>
    <col min="493" max="735" width="6.6640625" style="752"/>
    <col min="736" max="744" width="7.6640625" style="752" customWidth="1"/>
    <col min="745" max="745" width="10.6640625" style="752" customWidth="1"/>
    <col min="746" max="747" width="7.6640625" style="752" customWidth="1"/>
    <col min="748" max="748" width="7.109375" style="752" bestFit="1" customWidth="1"/>
    <col min="749" max="991" width="6.6640625" style="752"/>
    <col min="992" max="1000" width="7.6640625" style="752" customWidth="1"/>
    <col min="1001" max="1001" width="10.6640625" style="752" customWidth="1"/>
    <col min="1002" max="1003" width="7.6640625" style="752" customWidth="1"/>
    <col min="1004" max="1004" width="7.109375" style="752" bestFit="1" customWidth="1"/>
    <col min="1005" max="1247" width="6.6640625" style="752"/>
    <col min="1248" max="1256" width="7.6640625" style="752" customWidth="1"/>
    <col min="1257" max="1257" width="10.6640625" style="752" customWidth="1"/>
    <col min="1258" max="1259" width="7.6640625" style="752" customWidth="1"/>
    <col min="1260" max="1260" width="7.109375" style="752" bestFit="1" customWidth="1"/>
    <col min="1261" max="1503" width="6.6640625" style="752"/>
    <col min="1504" max="1512" width="7.6640625" style="752" customWidth="1"/>
    <col min="1513" max="1513" width="10.6640625" style="752" customWidth="1"/>
    <col min="1514" max="1515" width="7.6640625" style="752" customWidth="1"/>
    <col min="1516" max="1516" width="7.109375" style="752" bestFit="1" customWidth="1"/>
    <col min="1517" max="1759" width="6.6640625" style="752"/>
    <col min="1760" max="1768" width="7.6640625" style="752" customWidth="1"/>
    <col min="1769" max="1769" width="10.6640625" style="752" customWidth="1"/>
    <col min="1770" max="1771" width="7.6640625" style="752" customWidth="1"/>
    <col min="1772" max="1772" width="7.109375" style="752" bestFit="1" customWidth="1"/>
    <col min="1773" max="2015" width="6.6640625" style="752"/>
    <col min="2016" max="2024" width="7.6640625" style="752" customWidth="1"/>
    <col min="2025" max="2025" width="10.6640625" style="752" customWidth="1"/>
    <col min="2026" max="2027" width="7.6640625" style="752" customWidth="1"/>
    <col min="2028" max="2028" width="7.109375" style="752" bestFit="1" customWidth="1"/>
    <col min="2029" max="2271" width="6.6640625" style="752"/>
    <col min="2272" max="2280" width="7.6640625" style="752" customWidth="1"/>
    <col min="2281" max="2281" width="10.6640625" style="752" customWidth="1"/>
    <col min="2282" max="2283" width="7.6640625" style="752" customWidth="1"/>
    <col min="2284" max="2284" width="7.109375" style="752" bestFit="1" customWidth="1"/>
    <col min="2285" max="2527" width="6.6640625" style="752"/>
    <col min="2528" max="2536" width="7.6640625" style="752" customWidth="1"/>
    <col min="2537" max="2537" width="10.6640625" style="752" customWidth="1"/>
    <col min="2538" max="2539" width="7.6640625" style="752" customWidth="1"/>
    <col min="2540" max="2540" width="7.109375" style="752" bestFit="1" customWidth="1"/>
    <col min="2541" max="2783" width="6.6640625" style="752"/>
    <col min="2784" max="2792" width="7.6640625" style="752" customWidth="1"/>
    <col min="2793" max="2793" width="10.6640625" style="752" customWidth="1"/>
    <col min="2794" max="2795" width="7.6640625" style="752" customWidth="1"/>
    <col min="2796" max="2796" width="7.109375" style="752" bestFit="1" customWidth="1"/>
    <col min="2797" max="3039" width="6.6640625" style="752"/>
    <col min="3040" max="3048" width="7.6640625" style="752" customWidth="1"/>
    <col min="3049" max="3049" width="10.6640625" style="752" customWidth="1"/>
    <col min="3050" max="3051" width="7.6640625" style="752" customWidth="1"/>
    <col min="3052" max="3052" width="7.109375" style="752" bestFit="1" customWidth="1"/>
    <col min="3053" max="3295" width="6.6640625" style="752"/>
    <col min="3296" max="3304" width="7.6640625" style="752" customWidth="1"/>
    <col min="3305" max="3305" width="10.6640625" style="752" customWidth="1"/>
    <col min="3306" max="3307" width="7.6640625" style="752" customWidth="1"/>
    <col min="3308" max="3308" width="7.109375" style="752" bestFit="1" customWidth="1"/>
    <col min="3309" max="3551" width="6.6640625" style="752"/>
    <col min="3552" max="3560" width="7.6640625" style="752" customWidth="1"/>
    <col min="3561" max="3561" width="10.6640625" style="752" customWidth="1"/>
    <col min="3562" max="3563" width="7.6640625" style="752" customWidth="1"/>
    <col min="3564" max="3564" width="7.109375" style="752" bestFit="1" customWidth="1"/>
    <col min="3565" max="3807" width="6.6640625" style="752"/>
    <col min="3808" max="3816" width="7.6640625" style="752" customWidth="1"/>
    <col min="3817" max="3817" width="10.6640625" style="752" customWidth="1"/>
    <col min="3818" max="3819" width="7.6640625" style="752" customWidth="1"/>
    <col min="3820" max="3820" width="7.109375" style="752" bestFit="1" customWidth="1"/>
    <col min="3821" max="4063" width="6.6640625" style="752"/>
    <col min="4064" max="4072" width="7.6640625" style="752" customWidth="1"/>
    <col min="4073" max="4073" width="10.6640625" style="752" customWidth="1"/>
    <col min="4074" max="4075" width="7.6640625" style="752" customWidth="1"/>
    <col min="4076" max="4076" width="7.109375" style="752" bestFit="1" customWidth="1"/>
    <col min="4077" max="4319" width="6.6640625" style="752"/>
    <col min="4320" max="4328" width="7.6640625" style="752" customWidth="1"/>
    <col min="4329" max="4329" width="10.6640625" style="752" customWidth="1"/>
    <col min="4330" max="4331" width="7.6640625" style="752" customWidth="1"/>
    <col min="4332" max="4332" width="7.109375" style="752" bestFit="1" customWidth="1"/>
    <col min="4333" max="4575" width="6.6640625" style="752"/>
    <col min="4576" max="4584" width="7.6640625" style="752" customWidth="1"/>
    <col min="4585" max="4585" width="10.6640625" style="752" customWidth="1"/>
    <col min="4586" max="4587" width="7.6640625" style="752" customWidth="1"/>
    <col min="4588" max="4588" width="7.109375" style="752" bestFit="1" customWidth="1"/>
    <col min="4589" max="4831" width="6.6640625" style="752"/>
    <col min="4832" max="4840" width="7.6640625" style="752" customWidth="1"/>
    <col min="4841" max="4841" width="10.6640625" style="752" customWidth="1"/>
    <col min="4842" max="4843" width="7.6640625" style="752" customWidth="1"/>
    <col min="4844" max="4844" width="7.109375" style="752" bestFit="1" customWidth="1"/>
    <col min="4845" max="5087" width="6.6640625" style="752"/>
    <col min="5088" max="5096" width="7.6640625" style="752" customWidth="1"/>
    <col min="5097" max="5097" width="10.6640625" style="752" customWidth="1"/>
    <col min="5098" max="5099" width="7.6640625" style="752" customWidth="1"/>
    <col min="5100" max="5100" width="7.109375" style="752" bestFit="1" customWidth="1"/>
    <col min="5101" max="5343" width="6.6640625" style="752"/>
    <col min="5344" max="5352" width="7.6640625" style="752" customWidth="1"/>
    <col min="5353" max="5353" width="10.6640625" style="752" customWidth="1"/>
    <col min="5354" max="5355" width="7.6640625" style="752" customWidth="1"/>
    <col min="5356" max="5356" width="7.109375" style="752" bestFit="1" customWidth="1"/>
    <col min="5357" max="5599" width="6.6640625" style="752"/>
    <col min="5600" max="5608" width="7.6640625" style="752" customWidth="1"/>
    <col min="5609" max="5609" width="10.6640625" style="752" customWidth="1"/>
    <col min="5610" max="5611" width="7.6640625" style="752" customWidth="1"/>
    <col min="5612" max="5612" width="7.109375" style="752" bestFit="1" customWidth="1"/>
    <col min="5613" max="5855" width="6.6640625" style="752"/>
    <col min="5856" max="5864" width="7.6640625" style="752" customWidth="1"/>
    <col min="5865" max="5865" width="10.6640625" style="752" customWidth="1"/>
    <col min="5866" max="5867" width="7.6640625" style="752" customWidth="1"/>
    <col min="5868" max="5868" width="7.109375" style="752" bestFit="1" customWidth="1"/>
    <col min="5869" max="6111" width="6.6640625" style="752"/>
    <col min="6112" max="6120" width="7.6640625" style="752" customWidth="1"/>
    <col min="6121" max="6121" width="10.6640625" style="752" customWidth="1"/>
    <col min="6122" max="6123" width="7.6640625" style="752" customWidth="1"/>
    <col min="6124" max="6124" width="7.109375" style="752" bestFit="1" customWidth="1"/>
    <col min="6125" max="6367" width="6.6640625" style="752"/>
    <col min="6368" max="6376" width="7.6640625" style="752" customWidth="1"/>
    <col min="6377" max="6377" width="10.6640625" style="752" customWidth="1"/>
    <col min="6378" max="6379" width="7.6640625" style="752" customWidth="1"/>
    <col min="6380" max="6380" width="7.109375" style="752" bestFit="1" customWidth="1"/>
    <col min="6381" max="6623" width="6.6640625" style="752"/>
    <col min="6624" max="6632" width="7.6640625" style="752" customWidth="1"/>
    <col min="6633" max="6633" width="10.6640625" style="752" customWidth="1"/>
    <col min="6634" max="6635" width="7.6640625" style="752" customWidth="1"/>
    <col min="6636" max="6636" width="7.109375" style="752" bestFit="1" customWidth="1"/>
    <col min="6637" max="6879" width="6.6640625" style="752"/>
    <col min="6880" max="6888" width="7.6640625" style="752" customWidth="1"/>
    <col min="6889" max="6889" width="10.6640625" style="752" customWidth="1"/>
    <col min="6890" max="6891" width="7.6640625" style="752" customWidth="1"/>
    <col min="6892" max="6892" width="7.109375" style="752" bestFit="1" customWidth="1"/>
    <col min="6893" max="7135" width="6.6640625" style="752"/>
    <col min="7136" max="7144" width="7.6640625" style="752" customWidth="1"/>
    <col min="7145" max="7145" width="10.6640625" style="752" customWidth="1"/>
    <col min="7146" max="7147" width="7.6640625" style="752" customWidth="1"/>
    <col min="7148" max="7148" width="7.109375" style="752" bestFit="1" customWidth="1"/>
    <col min="7149" max="7391" width="6.6640625" style="752"/>
    <col min="7392" max="7400" width="7.6640625" style="752" customWidth="1"/>
    <col min="7401" max="7401" width="10.6640625" style="752" customWidth="1"/>
    <col min="7402" max="7403" width="7.6640625" style="752" customWidth="1"/>
    <col min="7404" max="7404" width="7.109375" style="752" bestFit="1" customWidth="1"/>
    <col min="7405" max="7647" width="6.6640625" style="752"/>
    <col min="7648" max="7656" width="7.6640625" style="752" customWidth="1"/>
    <col min="7657" max="7657" width="10.6640625" style="752" customWidth="1"/>
    <col min="7658" max="7659" width="7.6640625" style="752" customWidth="1"/>
    <col min="7660" max="7660" width="7.109375" style="752" bestFit="1" customWidth="1"/>
    <col min="7661" max="7903" width="6.6640625" style="752"/>
    <col min="7904" max="7912" width="7.6640625" style="752" customWidth="1"/>
    <col min="7913" max="7913" width="10.6640625" style="752" customWidth="1"/>
    <col min="7914" max="7915" width="7.6640625" style="752" customWidth="1"/>
    <col min="7916" max="7916" width="7.109375" style="752" bestFit="1" customWidth="1"/>
    <col min="7917" max="8159" width="6.6640625" style="752"/>
    <col min="8160" max="8168" width="7.6640625" style="752" customWidth="1"/>
    <col min="8169" max="8169" width="10.6640625" style="752" customWidth="1"/>
    <col min="8170" max="8171" width="7.6640625" style="752" customWidth="1"/>
    <col min="8172" max="8172" width="7.109375" style="752" bestFit="1" customWidth="1"/>
    <col min="8173" max="8415" width="6.6640625" style="752"/>
    <col min="8416" max="8424" width="7.6640625" style="752" customWidth="1"/>
    <col min="8425" max="8425" width="10.6640625" style="752" customWidth="1"/>
    <col min="8426" max="8427" width="7.6640625" style="752" customWidth="1"/>
    <col min="8428" max="8428" width="7.109375" style="752" bestFit="1" customWidth="1"/>
    <col min="8429" max="8671" width="6.6640625" style="752"/>
    <col min="8672" max="8680" width="7.6640625" style="752" customWidth="1"/>
    <col min="8681" max="8681" width="10.6640625" style="752" customWidth="1"/>
    <col min="8682" max="8683" width="7.6640625" style="752" customWidth="1"/>
    <col min="8684" max="8684" width="7.109375" style="752" bestFit="1" customWidth="1"/>
    <col min="8685" max="8927" width="6.6640625" style="752"/>
    <col min="8928" max="8936" width="7.6640625" style="752" customWidth="1"/>
    <col min="8937" max="8937" width="10.6640625" style="752" customWidth="1"/>
    <col min="8938" max="8939" width="7.6640625" style="752" customWidth="1"/>
    <col min="8940" max="8940" width="7.109375" style="752" bestFit="1" customWidth="1"/>
    <col min="8941" max="9183" width="6.6640625" style="752"/>
    <col min="9184" max="9192" width="7.6640625" style="752" customWidth="1"/>
    <col min="9193" max="9193" width="10.6640625" style="752" customWidth="1"/>
    <col min="9194" max="9195" width="7.6640625" style="752" customWidth="1"/>
    <col min="9196" max="9196" width="7.109375" style="752" bestFit="1" customWidth="1"/>
    <col min="9197" max="9439" width="6.6640625" style="752"/>
    <col min="9440" max="9448" width="7.6640625" style="752" customWidth="1"/>
    <col min="9449" max="9449" width="10.6640625" style="752" customWidth="1"/>
    <col min="9450" max="9451" width="7.6640625" style="752" customWidth="1"/>
    <col min="9452" max="9452" width="7.109375" style="752" bestFit="1" customWidth="1"/>
    <col min="9453" max="9695" width="6.6640625" style="752"/>
    <col min="9696" max="9704" width="7.6640625" style="752" customWidth="1"/>
    <col min="9705" max="9705" width="10.6640625" style="752" customWidth="1"/>
    <col min="9706" max="9707" width="7.6640625" style="752" customWidth="1"/>
    <col min="9708" max="9708" width="7.109375" style="752" bestFit="1" customWidth="1"/>
    <col min="9709" max="9951" width="6.6640625" style="752"/>
    <col min="9952" max="9960" width="7.6640625" style="752" customWidth="1"/>
    <col min="9961" max="9961" width="10.6640625" style="752" customWidth="1"/>
    <col min="9962" max="9963" width="7.6640625" style="752" customWidth="1"/>
    <col min="9964" max="9964" width="7.109375" style="752" bestFit="1" customWidth="1"/>
    <col min="9965" max="10207" width="6.6640625" style="752"/>
    <col min="10208" max="10216" width="7.6640625" style="752" customWidth="1"/>
    <col min="10217" max="10217" width="10.6640625" style="752" customWidth="1"/>
    <col min="10218" max="10219" width="7.6640625" style="752" customWidth="1"/>
    <col min="10220" max="10220" width="7.109375" style="752" bestFit="1" customWidth="1"/>
    <col min="10221" max="10463" width="6.6640625" style="752"/>
    <col min="10464" max="10472" width="7.6640625" style="752" customWidth="1"/>
    <col min="10473" max="10473" width="10.6640625" style="752" customWidth="1"/>
    <col min="10474" max="10475" width="7.6640625" style="752" customWidth="1"/>
    <col min="10476" max="10476" width="7.109375" style="752" bestFit="1" customWidth="1"/>
    <col min="10477" max="10719" width="6.6640625" style="752"/>
    <col min="10720" max="10728" width="7.6640625" style="752" customWidth="1"/>
    <col min="10729" max="10729" width="10.6640625" style="752" customWidth="1"/>
    <col min="10730" max="10731" width="7.6640625" style="752" customWidth="1"/>
    <col min="10732" max="10732" width="7.109375" style="752" bestFit="1" customWidth="1"/>
    <col min="10733" max="10975" width="6.6640625" style="752"/>
    <col min="10976" max="10984" width="7.6640625" style="752" customWidth="1"/>
    <col min="10985" max="10985" width="10.6640625" style="752" customWidth="1"/>
    <col min="10986" max="10987" width="7.6640625" style="752" customWidth="1"/>
    <col min="10988" max="10988" width="7.109375" style="752" bestFit="1" customWidth="1"/>
    <col min="10989" max="11231" width="6.6640625" style="752"/>
    <col min="11232" max="11240" width="7.6640625" style="752" customWidth="1"/>
    <col min="11241" max="11241" width="10.6640625" style="752" customWidth="1"/>
    <col min="11242" max="11243" width="7.6640625" style="752" customWidth="1"/>
    <col min="11244" max="11244" width="7.109375" style="752" bestFit="1" customWidth="1"/>
    <col min="11245" max="11487" width="6.6640625" style="752"/>
    <col min="11488" max="11496" width="7.6640625" style="752" customWidth="1"/>
    <col min="11497" max="11497" width="10.6640625" style="752" customWidth="1"/>
    <col min="11498" max="11499" width="7.6640625" style="752" customWidth="1"/>
    <col min="11500" max="11500" width="7.109375" style="752" bestFit="1" customWidth="1"/>
    <col min="11501" max="11743" width="6.6640625" style="752"/>
    <col min="11744" max="11752" width="7.6640625" style="752" customWidth="1"/>
    <col min="11753" max="11753" width="10.6640625" style="752" customWidth="1"/>
    <col min="11754" max="11755" width="7.6640625" style="752" customWidth="1"/>
    <col min="11756" max="11756" width="7.109375" style="752" bestFit="1" customWidth="1"/>
    <col min="11757" max="11999" width="6.6640625" style="752"/>
    <col min="12000" max="12008" width="7.6640625" style="752" customWidth="1"/>
    <col min="12009" max="12009" width="10.6640625" style="752" customWidth="1"/>
    <col min="12010" max="12011" width="7.6640625" style="752" customWidth="1"/>
    <col min="12012" max="12012" width="7.109375" style="752" bestFit="1" customWidth="1"/>
    <col min="12013" max="12255" width="6.6640625" style="752"/>
    <col min="12256" max="12264" width="7.6640625" style="752" customWidth="1"/>
    <col min="12265" max="12265" width="10.6640625" style="752" customWidth="1"/>
    <col min="12266" max="12267" width="7.6640625" style="752" customWidth="1"/>
    <col min="12268" max="12268" width="7.109375" style="752" bestFit="1" customWidth="1"/>
    <col min="12269" max="12511" width="6.6640625" style="752"/>
    <col min="12512" max="12520" width="7.6640625" style="752" customWidth="1"/>
    <col min="12521" max="12521" width="10.6640625" style="752" customWidth="1"/>
    <col min="12522" max="12523" width="7.6640625" style="752" customWidth="1"/>
    <col min="12524" max="12524" width="7.109375" style="752" bestFit="1" customWidth="1"/>
    <col min="12525" max="12767" width="6.6640625" style="752"/>
    <col min="12768" max="12776" width="7.6640625" style="752" customWidth="1"/>
    <col min="12777" max="12777" width="10.6640625" style="752" customWidth="1"/>
    <col min="12778" max="12779" width="7.6640625" style="752" customWidth="1"/>
    <col min="12780" max="12780" width="7.109375" style="752" bestFit="1" customWidth="1"/>
    <col min="12781" max="13023" width="6.6640625" style="752"/>
    <col min="13024" max="13032" width="7.6640625" style="752" customWidth="1"/>
    <col min="13033" max="13033" width="10.6640625" style="752" customWidth="1"/>
    <col min="13034" max="13035" width="7.6640625" style="752" customWidth="1"/>
    <col min="13036" max="13036" width="7.109375" style="752" bestFit="1" customWidth="1"/>
    <col min="13037" max="13279" width="6.6640625" style="752"/>
    <col min="13280" max="13288" width="7.6640625" style="752" customWidth="1"/>
    <col min="13289" max="13289" width="10.6640625" style="752" customWidth="1"/>
    <col min="13290" max="13291" width="7.6640625" style="752" customWidth="1"/>
    <col min="13292" max="13292" width="7.109375" style="752" bestFit="1" customWidth="1"/>
    <col min="13293" max="13535" width="6.6640625" style="752"/>
    <col min="13536" max="13544" width="7.6640625" style="752" customWidth="1"/>
    <col min="13545" max="13545" width="10.6640625" style="752" customWidth="1"/>
    <col min="13546" max="13547" width="7.6640625" style="752" customWidth="1"/>
    <col min="13548" max="13548" width="7.109375" style="752" bestFit="1" customWidth="1"/>
    <col min="13549" max="13791" width="6.6640625" style="752"/>
    <col min="13792" max="13800" width="7.6640625" style="752" customWidth="1"/>
    <col min="13801" max="13801" width="10.6640625" style="752" customWidth="1"/>
    <col min="13802" max="13803" width="7.6640625" style="752" customWidth="1"/>
    <col min="13804" max="13804" width="7.109375" style="752" bestFit="1" customWidth="1"/>
    <col min="13805" max="14047" width="6.6640625" style="752"/>
    <col min="14048" max="14056" width="7.6640625" style="752" customWidth="1"/>
    <col min="14057" max="14057" width="10.6640625" style="752" customWidth="1"/>
    <col min="14058" max="14059" width="7.6640625" style="752" customWidth="1"/>
    <col min="14060" max="14060" width="7.109375" style="752" bestFit="1" customWidth="1"/>
    <col min="14061" max="14303" width="6.6640625" style="752"/>
    <col min="14304" max="14312" width="7.6640625" style="752" customWidth="1"/>
    <col min="14313" max="14313" width="10.6640625" style="752" customWidth="1"/>
    <col min="14314" max="14315" width="7.6640625" style="752" customWidth="1"/>
    <col min="14316" max="14316" width="7.109375" style="752" bestFit="1" customWidth="1"/>
    <col min="14317" max="14559" width="6.6640625" style="752"/>
    <col min="14560" max="14568" width="7.6640625" style="752" customWidth="1"/>
    <col min="14569" max="14569" width="10.6640625" style="752" customWidth="1"/>
    <col min="14570" max="14571" width="7.6640625" style="752" customWidth="1"/>
    <col min="14572" max="14572" width="7.109375" style="752" bestFit="1" customWidth="1"/>
    <col min="14573" max="14815" width="6.6640625" style="752"/>
    <col min="14816" max="14824" width="7.6640625" style="752" customWidth="1"/>
    <col min="14825" max="14825" width="10.6640625" style="752" customWidth="1"/>
    <col min="14826" max="14827" width="7.6640625" style="752" customWidth="1"/>
    <col min="14828" max="14828" width="7.109375" style="752" bestFit="1" customWidth="1"/>
    <col min="14829" max="15071" width="6.6640625" style="752"/>
    <col min="15072" max="15080" width="7.6640625" style="752" customWidth="1"/>
    <col min="15081" max="15081" width="10.6640625" style="752" customWidth="1"/>
    <col min="15082" max="15083" width="7.6640625" style="752" customWidth="1"/>
    <col min="15084" max="15084" width="7.109375" style="752" bestFit="1" customWidth="1"/>
    <col min="15085" max="15327" width="6.6640625" style="752"/>
    <col min="15328" max="15336" width="7.6640625" style="752" customWidth="1"/>
    <col min="15337" max="15337" width="10.6640625" style="752" customWidth="1"/>
    <col min="15338" max="15339" width="7.6640625" style="752" customWidth="1"/>
    <col min="15340" max="15340" width="7.109375" style="752" bestFit="1" customWidth="1"/>
    <col min="15341" max="15583" width="6.6640625" style="752"/>
    <col min="15584" max="15592" width="7.6640625" style="752" customWidth="1"/>
    <col min="15593" max="15593" width="10.6640625" style="752" customWidth="1"/>
    <col min="15594" max="15595" width="7.6640625" style="752" customWidth="1"/>
    <col min="15596" max="15596" width="7.109375" style="752" bestFit="1" customWidth="1"/>
    <col min="15597" max="15839" width="6.6640625" style="752"/>
    <col min="15840" max="15848" width="7.6640625" style="752" customWidth="1"/>
    <col min="15849" max="15849" width="10.6640625" style="752" customWidth="1"/>
    <col min="15850" max="15851" width="7.6640625" style="752" customWidth="1"/>
    <col min="15852" max="15852" width="7.109375" style="752" bestFit="1" customWidth="1"/>
    <col min="15853" max="16095" width="6.6640625" style="752"/>
    <col min="16096" max="16104" width="7.6640625" style="752" customWidth="1"/>
    <col min="16105" max="16105" width="10.6640625" style="752" customWidth="1"/>
    <col min="16106" max="16107" width="7.6640625" style="752" customWidth="1"/>
    <col min="16108" max="16108" width="7.109375" style="752" bestFit="1" customWidth="1"/>
    <col min="16109" max="16384" width="6.6640625" style="752"/>
  </cols>
  <sheetData>
    <row r="1" spans="1:10" ht="30" customHeight="1" x14ac:dyDescent="0.3">
      <c r="A1" s="1112"/>
      <c r="B1" s="1067"/>
      <c r="F1" s="974" t="s">
        <v>397</v>
      </c>
      <c r="G1" s="975"/>
      <c r="H1" s="975"/>
    </row>
    <row r="2" spans="1:10" ht="6" customHeight="1" x14ac:dyDescent="0.25">
      <c r="A2" s="1112"/>
      <c r="B2" s="1067"/>
    </row>
    <row r="3" spans="1:10" ht="15" customHeight="1" x14ac:dyDescent="0.25">
      <c r="A3" s="1115" t="s">
        <v>642</v>
      </c>
      <c r="B3" s="1113"/>
      <c r="C3" s="1113"/>
      <c r="D3" s="1113"/>
      <c r="E3" s="1113"/>
      <c r="F3" s="1113"/>
      <c r="G3" s="1113"/>
      <c r="H3" s="1113"/>
      <c r="I3" s="1113"/>
      <c r="J3" s="1113"/>
    </row>
    <row r="4" spans="1:10" ht="15" customHeight="1" x14ac:dyDescent="0.25">
      <c r="A4" s="752"/>
      <c r="B4" s="1116" t="s">
        <v>52</v>
      </c>
      <c r="C4" s="1116"/>
      <c r="D4" s="1116"/>
      <c r="E4" s="1116" t="s">
        <v>53</v>
      </c>
      <c r="F4" s="1116"/>
      <c r="G4" s="1116"/>
      <c r="H4" s="1116" t="s">
        <v>54</v>
      </c>
      <c r="I4" s="1116"/>
      <c r="J4" s="1116"/>
    </row>
    <row r="5" spans="1:10" ht="43.5" customHeight="1" x14ac:dyDescent="0.25">
      <c r="A5" s="767" t="s">
        <v>100</v>
      </c>
      <c r="B5" s="768" t="s">
        <v>89</v>
      </c>
      <c r="C5" s="768" t="s">
        <v>55</v>
      </c>
      <c r="D5" s="768" t="s">
        <v>709</v>
      </c>
      <c r="E5" s="768" t="s">
        <v>89</v>
      </c>
      <c r="F5" s="768" t="s">
        <v>55</v>
      </c>
      <c r="G5" s="768" t="s">
        <v>709</v>
      </c>
      <c r="H5" s="768" t="s">
        <v>89</v>
      </c>
      <c r="I5" s="768" t="s">
        <v>55</v>
      </c>
      <c r="J5" s="768" t="s">
        <v>709</v>
      </c>
    </row>
    <row r="6" spans="1:10" ht="6" customHeight="1" x14ac:dyDescent="0.25">
      <c r="A6" s="133"/>
      <c r="B6" s="134"/>
      <c r="C6" s="134"/>
      <c r="D6" s="134"/>
      <c r="E6" s="134"/>
      <c r="F6" s="134"/>
      <c r="G6" s="134"/>
      <c r="H6" s="134"/>
      <c r="I6" s="134"/>
      <c r="J6" s="134"/>
    </row>
    <row r="7" spans="1:10" x14ac:dyDescent="0.25">
      <c r="A7" s="767">
        <v>1970</v>
      </c>
      <c r="B7" s="665" t="s">
        <v>46</v>
      </c>
      <c r="C7" s="70">
        <v>198.17400000000001</v>
      </c>
      <c r="D7" s="665" t="s">
        <v>46</v>
      </c>
      <c r="E7" s="70">
        <v>556</v>
      </c>
      <c r="F7" s="70">
        <v>126.446</v>
      </c>
      <c r="G7" s="665" t="s">
        <v>46</v>
      </c>
      <c r="H7" s="665" t="s">
        <v>46</v>
      </c>
      <c r="I7" s="70">
        <v>324.62</v>
      </c>
      <c r="J7" s="665" t="s">
        <v>46</v>
      </c>
    </row>
    <row r="8" spans="1:10" x14ac:dyDescent="0.25">
      <c r="A8" s="767">
        <v>1971</v>
      </c>
      <c r="B8" s="70">
        <v>1342</v>
      </c>
      <c r="C8" s="70">
        <v>125.74</v>
      </c>
      <c r="D8" s="665" t="s">
        <v>46</v>
      </c>
      <c r="E8" s="70">
        <v>366</v>
      </c>
      <c r="F8" s="70">
        <v>111.06</v>
      </c>
      <c r="G8" s="665" t="s">
        <v>46</v>
      </c>
      <c r="H8" s="70">
        <f t="shared" ref="H8:H35" si="0">B8+E8</f>
        <v>1708</v>
      </c>
      <c r="I8" s="70">
        <v>236.8</v>
      </c>
      <c r="J8" s="665" t="s">
        <v>46</v>
      </c>
    </row>
    <row r="9" spans="1:10" x14ac:dyDescent="0.25">
      <c r="A9" s="767">
        <v>1972</v>
      </c>
      <c r="B9" s="70">
        <v>1381</v>
      </c>
      <c r="C9" s="70">
        <v>89.375</v>
      </c>
      <c r="D9" s="665" t="s">
        <v>46</v>
      </c>
      <c r="E9" s="70">
        <v>282</v>
      </c>
      <c r="F9" s="70">
        <v>144.489</v>
      </c>
      <c r="G9" s="665" t="s">
        <v>46</v>
      </c>
      <c r="H9" s="70">
        <f t="shared" si="0"/>
        <v>1663</v>
      </c>
      <c r="I9" s="70">
        <v>233.864</v>
      </c>
      <c r="J9" s="665" t="s">
        <v>46</v>
      </c>
    </row>
    <row r="10" spans="1:10" x14ac:dyDescent="0.25">
      <c r="A10" s="767">
        <v>1973</v>
      </c>
      <c r="B10" s="70">
        <v>1782</v>
      </c>
      <c r="C10" s="70">
        <v>167.94300000000001</v>
      </c>
      <c r="D10" s="665" t="s">
        <v>46</v>
      </c>
      <c r="E10" s="70">
        <v>306</v>
      </c>
      <c r="F10" s="70">
        <v>87.04</v>
      </c>
      <c r="G10" s="665" t="s">
        <v>46</v>
      </c>
      <c r="H10" s="70">
        <f t="shared" si="0"/>
        <v>2088</v>
      </c>
      <c r="I10" s="70">
        <v>254.983</v>
      </c>
      <c r="J10" s="665" t="s">
        <v>46</v>
      </c>
    </row>
    <row r="11" spans="1:10" x14ac:dyDescent="0.25">
      <c r="A11" s="767">
        <v>1974</v>
      </c>
      <c r="B11" s="70">
        <v>1927</v>
      </c>
      <c r="C11" s="70">
        <v>134.869</v>
      </c>
      <c r="D11" s="665" t="s">
        <v>46</v>
      </c>
      <c r="E11" s="70">
        <v>538</v>
      </c>
      <c r="F11" s="70">
        <v>103.3</v>
      </c>
      <c r="G11" s="665" t="s">
        <v>46</v>
      </c>
      <c r="H11" s="70">
        <f t="shared" si="0"/>
        <v>2465</v>
      </c>
      <c r="I11" s="70">
        <v>238.16900000000001</v>
      </c>
      <c r="J11" s="665" t="s">
        <v>46</v>
      </c>
    </row>
    <row r="12" spans="1:10" x14ac:dyDescent="0.25">
      <c r="A12" s="767">
        <v>1975</v>
      </c>
      <c r="B12" s="70">
        <v>1337</v>
      </c>
      <c r="C12" s="70">
        <v>137.27799999999999</v>
      </c>
      <c r="D12" s="665" t="s">
        <v>46</v>
      </c>
      <c r="E12" s="70">
        <v>442</v>
      </c>
      <c r="F12" s="70">
        <v>131.70699999999999</v>
      </c>
      <c r="G12" s="665" t="s">
        <v>46</v>
      </c>
      <c r="H12" s="70">
        <f t="shared" si="0"/>
        <v>1779</v>
      </c>
      <c r="I12" s="70">
        <v>268.98500000000001</v>
      </c>
      <c r="J12" s="665" t="s">
        <v>46</v>
      </c>
    </row>
    <row r="13" spans="1:10" x14ac:dyDescent="0.25">
      <c r="A13" s="767">
        <v>1976</v>
      </c>
      <c r="B13" s="70">
        <v>1471</v>
      </c>
      <c r="C13" s="70">
        <v>122.30500000000001</v>
      </c>
      <c r="D13" s="665" t="s">
        <v>46</v>
      </c>
      <c r="E13" s="70">
        <v>611</v>
      </c>
      <c r="F13" s="70">
        <v>197.41800000000001</v>
      </c>
      <c r="G13" s="665" t="s">
        <v>46</v>
      </c>
      <c r="H13" s="70">
        <f t="shared" si="0"/>
        <v>2082</v>
      </c>
      <c r="I13" s="70">
        <v>319.72300000000001</v>
      </c>
      <c r="J13" s="665" t="s">
        <v>46</v>
      </c>
    </row>
    <row r="14" spans="1:10" x14ac:dyDescent="0.25">
      <c r="A14" s="767">
        <v>1977</v>
      </c>
      <c r="B14" s="70">
        <v>1750</v>
      </c>
      <c r="C14" s="70">
        <v>239.11500000000001</v>
      </c>
      <c r="D14" s="665" t="s">
        <v>46</v>
      </c>
      <c r="E14" s="70">
        <v>887</v>
      </c>
      <c r="F14" s="70">
        <v>418.762</v>
      </c>
      <c r="G14" s="665" t="s">
        <v>46</v>
      </c>
      <c r="H14" s="70">
        <f t="shared" si="0"/>
        <v>2637</v>
      </c>
      <c r="I14" s="70">
        <v>657.87699999999995</v>
      </c>
      <c r="J14" s="665" t="s">
        <v>46</v>
      </c>
    </row>
    <row r="15" spans="1:10" x14ac:dyDescent="0.25">
      <c r="A15" s="767">
        <v>1978</v>
      </c>
      <c r="B15" s="70">
        <v>1928</v>
      </c>
      <c r="C15" s="70">
        <v>213.25</v>
      </c>
      <c r="D15" s="665" t="s">
        <v>46</v>
      </c>
      <c r="E15" s="70">
        <v>1016</v>
      </c>
      <c r="F15" s="70">
        <v>264.50299999999999</v>
      </c>
      <c r="G15" s="665" t="s">
        <v>46</v>
      </c>
      <c r="H15" s="70">
        <f t="shared" si="0"/>
        <v>2944</v>
      </c>
      <c r="I15" s="70">
        <v>477.75299999999999</v>
      </c>
      <c r="J15" s="665" t="s">
        <v>46</v>
      </c>
    </row>
    <row r="16" spans="1:10" x14ac:dyDescent="0.25">
      <c r="A16" s="767">
        <v>1979</v>
      </c>
      <c r="B16" s="70">
        <v>2190</v>
      </c>
      <c r="C16" s="70">
        <v>453.05</v>
      </c>
      <c r="D16" s="665" t="s">
        <v>46</v>
      </c>
      <c r="E16" s="70">
        <v>1120</v>
      </c>
      <c r="F16" s="70">
        <v>351.33100000000002</v>
      </c>
      <c r="G16" s="665" t="s">
        <v>46</v>
      </c>
      <c r="H16" s="70">
        <f t="shared" si="0"/>
        <v>3310</v>
      </c>
      <c r="I16" s="70">
        <v>804.38099999999997</v>
      </c>
      <c r="J16" s="665" t="s">
        <v>46</v>
      </c>
    </row>
    <row r="17" spans="1:13" x14ac:dyDescent="0.25">
      <c r="A17" s="767">
        <v>1980</v>
      </c>
      <c r="B17" s="70">
        <v>3597</v>
      </c>
      <c r="C17" s="70">
        <v>354.69</v>
      </c>
      <c r="D17" s="665" t="s">
        <v>46</v>
      </c>
      <c r="E17" s="70">
        <v>1476</v>
      </c>
      <c r="F17" s="70">
        <v>365.93200000000002</v>
      </c>
      <c r="G17" s="665" t="s">
        <v>46</v>
      </c>
      <c r="H17" s="70">
        <f t="shared" si="0"/>
        <v>5073</v>
      </c>
      <c r="I17" s="70">
        <v>720.62199999999996</v>
      </c>
      <c r="J17" s="665" t="s">
        <v>46</v>
      </c>
    </row>
    <row r="18" spans="1:13" x14ac:dyDescent="0.25">
      <c r="A18" s="767">
        <v>1981</v>
      </c>
      <c r="B18" s="70">
        <v>4152</v>
      </c>
      <c r="C18" s="70">
        <v>193.11500000000001</v>
      </c>
      <c r="D18" s="665" t="s">
        <v>46</v>
      </c>
      <c r="E18" s="70">
        <v>1242</v>
      </c>
      <c r="F18" s="70">
        <v>255.93299999999999</v>
      </c>
      <c r="G18" s="665" t="s">
        <v>46</v>
      </c>
      <c r="H18" s="70">
        <f t="shared" si="0"/>
        <v>5394</v>
      </c>
      <c r="I18" s="70">
        <v>449.048</v>
      </c>
      <c r="J18" s="665" t="s">
        <v>46</v>
      </c>
    </row>
    <row r="19" spans="1:13" x14ac:dyDescent="0.25">
      <c r="A19" s="767">
        <v>1982</v>
      </c>
      <c r="B19" s="70">
        <v>3675</v>
      </c>
      <c r="C19" s="70">
        <v>278.709</v>
      </c>
      <c r="D19" s="665" t="s">
        <v>46</v>
      </c>
      <c r="E19" s="70">
        <v>1253</v>
      </c>
      <c r="F19" s="70">
        <v>230.09899999999999</v>
      </c>
      <c r="G19" s="665" t="s">
        <v>46</v>
      </c>
      <c r="H19" s="70">
        <f t="shared" si="0"/>
        <v>4928</v>
      </c>
      <c r="I19" s="70">
        <v>508.80799999999999</v>
      </c>
      <c r="J19" s="665" t="s">
        <v>46</v>
      </c>
    </row>
    <row r="20" spans="1:13" x14ac:dyDescent="0.25">
      <c r="A20" s="767">
        <v>1983</v>
      </c>
      <c r="B20" s="70">
        <v>3386</v>
      </c>
      <c r="C20" s="70">
        <v>1438.703</v>
      </c>
      <c r="D20" s="665" t="s">
        <v>46</v>
      </c>
      <c r="E20" s="70">
        <v>1213</v>
      </c>
      <c r="F20" s="70">
        <v>185.90299999999999</v>
      </c>
      <c r="G20" s="665" t="s">
        <v>46</v>
      </c>
      <c r="H20" s="70">
        <f t="shared" si="0"/>
        <v>4599</v>
      </c>
      <c r="I20" s="70">
        <v>1624.606</v>
      </c>
      <c r="J20" s="665" t="s">
        <v>46</v>
      </c>
    </row>
    <row r="21" spans="1:13" x14ac:dyDescent="0.25">
      <c r="A21" s="767">
        <v>1984</v>
      </c>
      <c r="B21" s="70">
        <v>2789</v>
      </c>
      <c r="C21" s="70">
        <v>320.89499999999998</v>
      </c>
      <c r="D21" s="665" t="s">
        <v>46</v>
      </c>
      <c r="E21" s="70">
        <v>1108</v>
      </c>
      <c r="F21" s="70">
        <v>142.94800000000001</v>
      </c>
      <c r="G21" s="665" t="s">
        <v>46</v>
      </c>
      <c r="H21" s="70">
        <f t="shared" si="0"/>
        <v>3897</v>
      </c>
      <c r="I21" s="70">
        <v>463.84300000000002</v>
      </c>
      <c r="J21" s="665" t="s">
        <v>46</v>
      </c>
    </row>
    <row r="22" spans="1:13" x14ac:dyDescent="0.25">
      <c r="A22" s="767">
        <v>1985</v>
      </c>
      <c r="B22" s="70">
        <v>2755</v>
      </c>
      <c r="C22" s="70">
        <v>1100.067</v>
      </c>
      <c r="D22" s="665" t="s">
        <v>46</v>
      </c>
      <c r="E22" s="70">
        <v>991</v>
      </c>
      <c r="F22" s="70">
        <v>313.93799999999999</v>
      </c>
      <c r="G22" s="665" t="s">
        <v>46</v>
      </c>
      <c r="H22" s="70">
        <f t="shared" si="0"/>
        <v>3746</v>
      </c>
      <c r="I22" s="70">
        <v>1414.0050000000001</v>
      </c>
      <c r="J22" s="665" t="s">
        <v>46</v>
      </c>
    </row>
    <row r="23" spans="1:13" x14ac:dyDescent="0.25">
      <c r="A23" s="767">
        <v>1986</v>
      </c>
      <c r="B23" s="70">
        <v>2529</v>
      </c>
      <c r="C23" s="70">
        <v>137.95099999999999</v>
      </c>
      <c r="D23" s="665" t="s">
        <v>46</v>
      </c>
      <c r="E23" s="70">
        <v>1124</v>
      </c>
      <c r="F23" s="70">
        <v>188.048</v>
      </c>
      <c r="G23" s="665" t="s">
        <v>46</v>
      </c>
      <c r="H23" s="70">
        <f t="shared" si="0"/>
        <v>3653</v>
      </c>
      <c r="I23" s="70">
        <v>325.99900000000002</v>
      </c>
      <c r="J23" s="665" t="s">
        <v>46</v>
      </c>
    </row>
    <row r="24" spans="1:13" x14ac:dyDescent="0.25">
      <c r="A24" s="767">
        <v>1987</v>
      </c>
      <c r="B24" s="70">
        <v>2358</v>
      </c>
      <c r="C24" s="70">
        <v>342.67099999999999</v>
      </c>
      <c r="D24" s="665" t="s">
        <v>46</v>
      </c>
      <c r="E24" s="70">
        <v>1254</v>
      </c>
      <c r="F24" s="70">
        <v>236.02600000000001</v>
      </c>
      <c r="G24" s="665" t="s">
        <v>46</v>
      </c>
      <c r="H24" s="70">
        <f t="shared" si="0"/>
        <v>3612</v>
      </c>
      <c r="I24" s="70">
        <v>578.697</v>
      </c>
      <c r="J24" s="665" t="s">
        <v>46</v>
      </c>
    </row>
    <row r="25" spans="1:13" x14ac:dyDescent="0.25">
      <c r="A25" s="767">
        <v>1988</v>
      </c>
      <c r="B25" s="70">
        <v>2903</v>
      </c>
      <c r="C25" s="70">
        <v>94.031000000000006</v>
      </c>
      <c r="D25" s="665" t="s">
        <v>46</v>
      </c>
      <c r="E25" s="70">
        <v>1503</v>
      </c>
      <c r="F25" s="70">
        <v>328.47899999999998</v>
      </c>
      <c r="G25" s="665" t="s">
        <v>46</v>
      </c>
      <c r="H25" s="70">
        <f t="shared" si="0"/>
        <v>4406</v>
      </c>
      <c r="I25" s="70">
        <v>422.51</v>
      </c>
      <c r="J25" s="665" t="s">
        <v>46</v>
      </c>
    </row>
    <row r="26" spans="1:13" x14ac:dyDescent="0.25">
      <c r="A26" s="767">
        <v>1989</v>
      </c>
      <c r="B26" s="70">
        <v>3512</v>
      </c>
      <c r="C26" s="70">
        <v>222.012</v>
      </c>
      <c r="D26" s="665" t="s">
        <v>46</v>
      </c>
      <c r="E26" s="70">
        <v>1384</v>
      </c>
      <c r="F26" s="70">
        <v>247.702</v>
      </c>
      <c r="G26" s="665" t="s">
        <v>46</v>
      </c>
      <c r="H26" s="70">
        <f t="shared" si="0"/>
        <v>4896</v>
      </c>
      <c r="I26" s="70">
        <v>469.714</v>
      </c>
      <c r="J26" s="665" t="s">
        <v>46</v>
      </c>
    </row>
    <row r="27" spans="1:13" s="751" customFormat="1" x14ac:dyDescent="0.25">
      <c r="A27" s="763">
        <v>1990</v>
      </c>
      <c r="B27" s="75">
        <v>3838</v>
      </c>
      <c r="C27" s="75">
        <v>176.614</v>
      </c>
      <c r="D27" s="75">
        <v>95.389946436862317</v>
      </c>
      <c r="E27" s="75">
        <v>1483</v>
      </c>
      <c r="F27" s="75">
        <v>424.40899999999999</v>
      </c>
      <c r="G27" s="75">
        <v>93.958657804146469</v>
      </c>
      <c r="H27" s="75">
        <f t="shared" si="0"/>
        <v>5321</v>
      </c>
      <c r="I27" s="75">
        <v>601.02300000000002</v>
      </c>
      <c r="J27" s="95">
        <v>94.379250045339361</v>
      </c>
    </row>
    <row r="28" spans="1:13" s="751" customFormat="1" x14ac:dyDescent="0.25">
      <c r="A28" s="763">
        <v>1991</v>
      </c>
      <c r="B28" s="75">
        <v>4019</v>
      </c>
      <c r="C28" s="75">
        <v>158.12200000000001</v>
      </c>
      <c r="D28" s="75">
        <v>96.023323762664276</v>
      </c>
      <c r="E28" s="75">
        <v>1309</v>
      </c>
      <c r="F28" s="75">
        <v>480.77699999999999</v>
      </c>
      <c r="G28" s="75">
        <v>88.454106581637632</v>
      </c>
      <c r="H28" s="75">
        <f t="shared" si="0"/>
        <v>5328</v>
      </c>
      <c r="I28" s="75">
        <v>638.899</v>
      </c>
      <c r="J28" s="95">
        <v>90.327422644267713</v>
      </c>
    </row>
    <row r="29" spans="1:13" s="751" customFormat="1" x14ac:dyDescent="0.25">
      <c r="A29" s="763">
        <v>1992</v>
      </c>
      <c r="B29" s="75">
        <v>3856</v>
      </c>
      <c r="C29" s="75">
        <v>119.97799999999999</v>
      </c>
      <c r="D29" s="75">
        <v>92.910758965804845</v>
      </c>
      <c r="E29" s="75">
        <v>1108</v>
      </c>
      <c r="F29" s="75">
        <v>255.91800000000001</v>
      </c>
      <c r="G29" s="75">
        <v>97.080705538492793</v>
      </c>
      <c r="H29" s="75">
        <f t="shared" si="0"/>
        <v>4964</v>
      </c>
      <c r="I29" s="75">
        <v>375.89600000000002</v>
      </c>
      <c r="J29" s="95">
        <v>95.74164130504181</v>
      </c>
      <c r="L29" s="613"/>
      <c r="M29" s="82"/>
    </row>
    <row r="30" spans="1:13" s="751" customFormat="1" x14ac:dyDescent="0.25">
      <c r="A30" s="763">
        <v>1993</v>
      </c>
      <c r="B30" s="75">
        <v>3111</v>
      </c>
      <c r="C30" s="75">
        <v>227.63900000000001</v>
      </c>
      <c r="D30" s="75">
        <v>85.770750988142282</v>
      </c>
      <c r="E30" s="75">
        <v>837</v>
      </c>
      <c r="F30" s="75">
        <v>335.74099999999999</v>
      </c>
      <c r="G30" s="75">
        <v>37.478592129051862</v>
      </c>
      <c r="H30" s="75">
        <f t="shared" si="0"/>
        <v>3948</v>
      </c>
      <c r="I30" s="75">
        <v>563.38</v>
      </c>
      <c r="J30" s="95">
        <v>56.987823493911748</v>
      </c>
      <c r="L30" s="613"/>
      <c r="M30" s="82"/>
    </row>
    <row r="31" spans="1:13" x14ac:dyDescent="0.25">
      <c r="A31" s="763">
        <v>1994</v>
      </c>
      <c r="B31" s="75">
        <v>2931</v>
      </c>
      <c r="C31" s="75">
        <v>244.61500000000001</v>
      </c>
      <c r="D31" s="75">
        <v>82.992641046606707</v>
      </c>
      <c r="E31" s="75">
        <v>907</v>
      </c>
      <c r="F31" s="75">
        <v>212.77500000000001</v>
      </c>
      <c r="G31" s="75">
        <v>71.697332863353296</v>
      </c>
      <c r="H31" s="75">
        <f t="shared" si="0"/>
        <v>3838</v>
      </c>
      <c r="I31" s="75">
        <v>457.39</v>
      </c>
      <c r="J31" s="95">
        <v>77.738472638229965</v>
      </c>
      <c r="L31" s="609"/>
      <c r="M31" s="82"/>
    </row>
    <row r="32" spans="1:13" x14ac:dyDescent="0.25">
      <c r="A32" s="763">
        <v>1995</v>
      </c>
      <c r="B32" s="75">
        <v>3219</v>
      </c>
      <c r="C32" s="75">
        <v>167</v>
      </c>
      <c r="D32" s="75">
        <v>83.014354066985646</v>
      </c>
      <c r="E32" s="75">
        <v>633</v>
      </c>
      <c r="F32" s="75">
        <v>360</v>
      </c>
      <c r="G32" s="75">
        <v>98.813955357712061</v>
      </c>
      <c r="H32" s="75">
        <f t="shared" si="0"/>
        <v>3852</v>
      </c>
      <c r="I32" s="75">
        <v>527.15899999999999</v>
      </c>
      <c r="J32" s="95">
        <v>93.956472335671023</v>
      </c>
      <c r="L32" s="609"/>
      <c r="M32" s="82"/>
    </row>
    <row r="33" spans="1:13" x14ac:dyDescent="0.25">
      <c r="A33" s="763">
        <v>1996</v>
      </c>
      <c r="B33" s="75">
        <v>3221</v>
      </c>
      <c r="C33" s="75">
        <v>130.548</v>
      </c>
      <c r="D33" s="75">
        <v>86.436781609195407</v>
      </c>
      <c r="E33" s="75">
        <v>336</v>
      </c>
      <c r="F33" s="75">
        <v>156.57</v>
      </c>
      <c r="G33" s="75">
        <v>65.685635817845053</v>
      </c>
      <c r="H33" s="75">
        <f t="shared" si="0"/>
        <v>3557</v>
      </c>
      <c r="I33" s="75">
        <v>287.11799999999999</v>
      </c>
      <c r="J33" s="95">
        <v>75.119637222326702</v>
      </c>
      <c r="L33" s="609"/>
      <c r="M33" s="82"/>
    </row>
    <row r="34" spans="1:13" x14ac:dyDescent="0.25">
      <c r="A34" s="763">
        <v>1997</v>
      </c>
      <c r="B34" s="75">
        <v>3335</v>
      </c>
      <c r="C34" s="75">
        <v>102.67</v>
      </c>
      <c r="D34" s="75">
        <v>72.223306656256085</v>
      </c>
      <c r="E34" s="75">
        <v>1210</v>
      </c>
      <c r="F34" s="75">
        <v>557</v>
      </c>
      <c r="G34" s="75">
        <v>99.022314817138991</v>
      </c>
      <c r="H34" s="75">
        <f t="shared" si="0"/>
        <v>4545</v>
      </c>
      <c r="I34" s="75">
        <v>660.41600000000005</v>
      </c>
      <c r="J34" s="95">
        <v>94.863086297121797</v>
      </c>
      <c r="L34" s="609"/>
      <c r="M34" s="82"/>
    </row>
    <row r="35" spans="1:13" x14ac:dyDescent="0.25">
      <c r="A35" s="67">
        <v>1998</v>
      </c>
      <c r="B35" s="75">
        <v>3931</v>
      </c>
      <c r="C35" s="75">
        <v>186.5</v>
      </c>
      <c r="D35" s="75">
        <v>75.327183007938217</v>
      </c>
      <c r="E35" s="75">
        <v>1130</v>
      </c>
      <c r="F35" s="75">
        <v>309.8</v>
      </c>
      <c r="G35" s="75">
        <v>80.858618463524863</v>
      </c>
      <c r="H35" s="75">
        <f t="shared" si="0"/>
        <v>5061</v>
      </c>
      <c r="I35" s="75">
        <v>496.25099999999998</v>
      </c>
      <c r="J35" s="95">
        <v>78.77868256184874</v>
      </c>
      <c r="L35" s="609"/>
      <c r="M35" s="82"/>
    </row>
    <row r="36" spans="1:13" x14ac:dyDescent="0.25">
      <c r="A36" s="67">
        <v>1999</v>
      </c>
      <c r="B36" s="75">
        <v>4550</v>
      </c>
      <c r="C36" s="75">
        <v>249</v>
      </c>
      <c r="D36" s="75">
        <v>74.427020506634506</v>
      </c>
      <c r="E36" s="75">
        <f t="shared" ref="E36:F40" si="1">H36-B36</f>
        <v>1439</v>
      </c>
      <c r="F36" s="75">
        <f t="shared" si="1"/>
        <v>942</v>
      </c>
      <c r="G36" s="75">
        <v>99</v>
      </c>
      <c r="H36" s="75">
        <v>5989</v>
      </c>
      <c r="I36" s="75">
        <v>1191</v>
      </c>
      <c r="J36" s="95">
        <v>94</v>
      </c>
      <c r="L36" s="609"/>
      <c r="M36" s="82"/>
    </row>
    <row r="37" spans="1:13" x14ac:dyDescent="0.25">
      <c r="A37" s="67">
        <v>2000</v>
      </c>
      <c r="B37" s="75">
        <v>4429</v>
      </c>
      <c r="C37" s="75">
        <v>398</v>
      </c>
      <c r="D37" s="75">
        <v>93.399339933993403</v>
      </c>
      <c r="E37" s="75">
        <f t="shared" si="1"/>
        <v>1621</v>
      </c>
      <c r="F37" s="75">
        <f t="shared" si="1"/>
        <v>843</v>
      </c>
      <c r="G37" s="75">
        <v>97</v>
      </c>
      <c r="H37" s="75">
        <v>6050</v>
      </c>
      <c r="I37" s="75">
        <v>1241</v>
      </c>
      <c r="J37" s="95">
        <v>95</v>
      </c>
      <c r="L37" s="609"/>
      <c r="M37" s="82"/>
    </row>
    <row r="38" spans="1:13" x14ac:dyDescent="0.25">
      <c r="A38" s="67">
        <v>2001</v>
      </c>
      <c r="B38" s="75">
        <v>5191</v>
      </c>
      <c r="C38" s="75">
        <v>480</v>
      </c>
      <c r="D38" s="75">
        <v>96.543826774932327</v>
      </c>
      <c r="E38" s="75">
        <f t="shared" si="1"/>
        <v>1744</v>
      </c>
      <c r="F38" s="75">
        <f t="shared" si="1"/>
        <v>259</v>
      </c>
      <c r="G38" s="75">
        <v>90</v>
      </c>
      <c r="H38" s="75">
        <v>6935</v>
      </c>
      <c r="I38" s="75">
        <v>739</v>
      </c>
      <c r="J38" s="95">
        <v>94</v>
      </c>
      <c r="L38" s="609"/>
      <c r="M38" s="82"/>
    </row>
    <row r="39" spans="1:13" x14ac:dyDescent="0.25">
      <c r="A39" s="664">
        <v>2002</v>
      </c>
      <c r="B39" s="70">
        <v>6487</v>
      </c>
      <c r="C39" s="70">
        <v>315</v>
      </c>
      <c r="D39" s="70">
        <v>85.196950444726809</v>
      </c>
      <c r="E39" s="70">
        <f t="shared" si="1"/>
        <v>910</v>
      </c>
      <c r="F39" s="70">
        <f t="shared" si="1"/>
        <v>502</v>
      </c>
      <c r="G39" s="70">
        <v>91</v>
      </c>
      <c r="H39" s="70">
        <v>7397</v>
      </c>
      <c r="I39" s="70">
        <v>817</v>
      </c>
      <c r="J39" s="81">
        <v>88</v>
      </c>
      <c r="L39" s="609"/>
      <c r="M39" s="82"/>
    </row>
    <row r="40" spans="1:13" x14ac:dyDescent="0.25">
      <c r="A40" s="664">
        <v>2003</v>
      </c>
      <c r="B40" s="70">
        <v>7005</v>
      </c>
      <c r="C40" s="70">
        <v>522</v>
      </c>
      <c r="D40" s="70">
        <v>90.46524985640437</v>
      </c>
      <c r="E40" s="70">
        <f t="shared" si="1"/>
        <v>1242</v>
      </c>
      <c r="F40" s="70">
        <f t="shared" si="1"/>
        <v>458</v>
      </c>
      <c r="G40" s="70">
        <v>90</v>
      </c>
      <c r="H40" s="70">
        <v>8247</v>
      </c>
      <c r="I40" s="70">
        <v>980</v>
      </c>
      <c r="J40" s="81">
        <v>90</v>
      </c>
      <c r="L40" s="609"/>
      <c r="M40" s="82"/>
    </row>
    <row r="41" spans="1:13" ht="15.6" x14ac:dyDescent="0.25">
      <c r="A41" s="664" t="s">
        <v>208</v>
      </c>
      <c r="B41" s="70">
        <v>7389</v>
      </c>
      <c r="C41" s="70">
        <v>344</v>
      </c>
      <c r="D41" s="70">
        <v>89.508863702412071</v>
      </c>
      <c r="E41" s="70">
        <v>713</v>
      </c>
      <c r="F41" s="70">
        <v>532</v>
      </c>
      <c r="G41" s="70">
        <v>96</v>
      </c>
      <c r="H41" s="70">
        <f t="shared" ref="H41:H52" si="2">B41+E41</f>
        <v>8102</v>
      </c>
      <c r="I41" s="70">
        <f t="shared" ref="I41:I52" si="3">C41+F41</f>
        <v>876</v>
      </c>
      <c r="J41" s="81">
        <v>94</v>
      </c>
      <c r="L41" s="609"/>
      <c r="M41" s="82"/>
    </row>
    <row r="42" spans="1:13" x14ac:dyDescent="0.25">
      <c r="A42" s="664">
        <v>2005</v>
      </c>
      <c r="B42" s="70">
        <v>7767</v>
      </c>
      <c r="C42" s="70">
        <v>619</v>
      </c>
      <c r="D42" s="70">
        <v>82.339634835999362</v>
      </c>
      <c r="E42" s="70">
        <v>578</v>
      </c>
      <c r="F42" s="70">
        <v>833</v>
      </c>
      <c r="G42" s="70">
        <v>91</v>
      </c>
      <c r="H42" s="70">
        <f t="shared" si="2"/>
        <v>8345</v>
      </c>
      <c r="I42" s="70">
        <f t="shared" si="3"/>
        <v>1452</v>
      </c>
      <c r="J42" s="81">
        <v>87</v>
      </c>
      <c r="L42" s="609"/>
      <c r="M42" s="82"/>
    </row>
    <row r="43" spans="1:13" x14ac:dyDescent="0.25">
      <c r="A43" s="664">
        <v>2006</v>
      </c>
      <c r="B43" s="70">
        <v>8433</v>
      </c>
      <c r="C43" s="70">
        <v>550</v>
      </c>
      <c r="D43" s="70">
        <v>62.545454545454547</v>
      </c>
      <c r="E43" s="70">
        <v>932</v>
      </c>
      <c r="F43" s="70">
        <v>464</v>
      </c>
      <c r="G43" s="70">
        <v>75</v>
      </c>
      <c r="H43" s="70">
        <f t="shared" si="2"/>
        <v>9365</v>
      </c>
      <c r="I43" s="70">
        <f t="shared" si="3"/>
        <v>1014</v>
      </c>
      <c r="J43" s="95">
        <v>68</v>
      </c>
      <c r="L43" s="609"/>
      <c r="M43" s="82"/>
    </row>
    <row r="44" spans="1:13" x14ac:dyDescent="0.25">
      <c r="A44" s="664">
        <v>2007</v>
      </c>
      <c r="B44" s="70">
        <v>8640</v>
      </c>
      <c r="C44" s="70">
        <v>828</v>
      </c>
      <c r="D44" s="70">
        <v>91.176825588412797</v>
      </c>
      <c r="E44" s="70">
        <v>1412</v>
      </c>
      <c r="F44" s="70">
        <v>656.5</v>
      </c>
      <c r="G44" s="70">
        <v>95</v>
      </c>
      <c r="H44" s="70">
        <f t="shared" si="2"/>
        <v>10052</v>
      </c>
      <c r="I44" s="70">
        <f t="shared" si="3"/>
        <v>1484.5</v>
      </c>
      <c r="J44" s="95">
        <v>93</v>
      </c>
      <c r="L44" s="609"/>
      <c r="M44" s="82"/>
    </row>
    <row r="45" spans="1:13" ht="15.6" x14ac:dyDescent="0.25">
      <c r="A45" s="664" t="s">
        <v>568</v>
      </c>
      <c r="B45" s="70">
        <v>7992</v>
      </c>
      <c r="C45" s="70">
        <v>701</v>
      </c>
      <c r="D45" s="70">
        <v>60.047657437199909</v>
      </c>
      <c r="E45" s="70">
        <v>1441</v>
      </c>
      <c r="F45" s="70">
        <v>553.5</v>
      </c>
      <c r="G45" s="70">
        <v>81.040086673889505</v>
      </c>
      <c r="H45" s="70">
        <f t="shared" si="2"/>
        <v>9433</v>
      </c>
      <c r="I45" s="70">
        <f t="shared" si="3"/>
        <v>1254.5</v>
      </c>
      <c r="J45" s="95">
        <v>69.313784487121751</v>
      </c>
      <c r="L45" s="609"/>
      <c r="M45" s="82"/>
    </row>
    <row r="46" spans="1:13" x14ac:dyDescent="0.25">
      <c r="A46" s="67">
        <v>2009</v>
      </c>
      <c r="B46" s="75">
        <v>8303</v>
      </c>
      <c r="C46" s="75">
        <v>570</v>
      </c>
      <c r="D46" s="75">
        <v>57.017694674755539</v>
      </c>
      <c r="E46" s="75">
        <v>1735</v>
      </c>
      <c r="F46" s="75">
        <v>1176</v>
      </c>
      <c r="G46" s="75">
        <v>95.408163265306129</v>
      </c>
      <c r="H46" s="75">
        <f t="shared" si="2"/>
        <v>10038</v>
      </c>
      <c r="I46" s="75">
        <f t="shared" si="3"/>
        <v>1746</v>
      </c>
      <c r="J46" s="95">
        <v>82.875162800500803</v>
      </c>
      <c r="L46" s="609"/>
      <c r="M46" s="82"/>
    </row>
    <row r="47" spans="1:13" x14ac:dyDescent="0.25">
      <c r="A47" s="67">
        <v>2010</v>
      </c>
      <c r="B47" s="75">
        <v>9207</v>
      </c>
      <c r="C47" s="75">
        <v>714</v>
      </c>
      <c r="D47" s="75">
        <v>56.723173970039539</v>
      </c>
      <c r="E47" s="75">
        <v>2029</v>
      </c>
      <c r="F47" s="75">
        <v>519.5</v>
      </c>
      <c r="G47" s="75">
        <v>69.580284944166351</v>
      </c>
      <c r="H47" s="75">
        <f t="shared" si="2"/>
        <v>11236</v>
      </c>
      <c r="I47" s="75">
        <f t="shared" si="3"/>
        <v>1233.5</v>
      </c>
      <c r="J47" s="95">
        <v>62.137427355749274</v>
      </c>
      <c r="L47" s="609"/>
      <c r="M47" s="82"/>
    </row>
    <row r="48" spans="1:13" x14ac:dyDescent="0.25">
      <c r="A48" s="67">
        <v>2011</v>
      </c>
      <c r="B48" s="75">
        <v>11110</v>
      </c>
      <c r="C48" s="75">
        <v>825</v>
      </c>
      <c r="D48" s="75">
        <v>66.758465066058449</v>
      </c>
      <c r="E48" s="75">
        <v>2647</v>
      </c>
      <c r="F48" s="75">
        <v>576</v>
      </c>
      <c r="G48" s="75">
        <v>79.861111111111114</v>
      </c>
      <c r="H48" s="75">
        <f t="shared" si="2"/>
        <v>13757</v>
      </c>
      <c r="I48" s="75">
        <f t="shared" si="3"/>
        <v>1401</v>
      </c>
      <c r="J48" s="95">
        <v>72.148228555921349</v>
      </c>
      <c r="L48" s="609"/>
      <c r="M48" s="82"/>
    </row>
    <row r="49" spans="1:13" x14ac:dyDescent="0.25">
      <c r="A49" s="67">
        <v>2012</v>
      </c>
      <c r="B49" s="75">
        <v>12241</v>
      </c>
      <c r="C49" s="75">
        <v>990</v>
      </c>
      <c r="D49" s="75">
        <v>52.756525504914634</v>
      </c>
      <c r="E49" s="75">
        <v>2851</v>
      </c>
      <c r="F49" s="75">
        <v>1504</v>
      </c>
      <c r="G49" s="75">
        <v>68.816489361702125</v>
      </c>
      <c r="H49" s="75">
        <f t="shared" si="2"/>
        <v>15092</v>
      </c>
      <c r="I49" s="75">
        <f t="shared" si="3"/>
        <v>2494</v>
      </c>
      <c r="J49" s="95">
        <v>62.439063694448791</v>
      </c>
      <c r="L49" s="609"/>
      <c r="M49" s="82"/>
    </row>
    <row r="50" spans="1:13" x14ac:dyDescent="0.25">
      <c r="A50" s="67">
        <v>2013</v>
      </c>
      <c r="B50" s="75">
        <v>13476</v>
      </c>
      <c r="C50" s="75">
        <v>1182</v>
      </c>
      <c r="D50" s="75">
        <v>49.390442579733332</v>
      </c>
      <c r="E50" s="75">
        <v>2721</v>
      </c>
      <c r="F50" s="75">
        <v>910.5</v>
      </c>
      <c r="G50" s="75">
        <v>63.606194690265482</v>
      </c>
      <c r="H50" s="75">
        <f t="shared" si="2"/>
        <v>16197</v>
      </c>
      <c r="I50" s="75">
        <f t="shared" si="3"/>
        <v>2092.5</v>
      </c>
      <c r="J50" s="95">
        <v>55.552252474713448</v>
      </c>
      <c r="L50" s="609"/>
      <c r="M50" s="82"/>
    </row>
    <row r="51" spans="1:13" x14ac:dyDescent="0.25">
      <c r="A51" s="67">
        <v>2014</v>
      </c>
      <c r="B51" s="75">
        <v>14307</v>
      </c>
      <c r="C51" s="75">
        <v>1045</v>
      </c>
      <c r="D51" s="75">
        <v>33.250454241178154</v>
      </c>
      <c r="E51" s="75">
        <v>2398</v>
      </c>
      <c r="F51" s="75">
        <v>858.5</v>
      </c>
      <c r="G51" s="75">
        <v>62.874251497005986</v>
      </c>
      <c r="H51" s="75">
        <f t="shared" si="2"/>
        <v>16705</v>
      </c>
      <c r="I51" s="75">
        <f t="shared" si="3"/>
        <v>1903.5</v>
      </c>
      <c r="J51" s="95">
        <v>46.402935077364809</v>
      </c>
      <c r="L51" s="609"/>
      <c r="M51" s="82"/>
    </row>
    <row r="52" spans="1:13" x14ac:dyDescent="0.25">
      <c r="A52" s="67">
        <v>2015</v>
      </c>
      <c r="B52" s="75">
        <v>16518</v>
      </c>
      <c r="C52" s="75">
        <v>1708</v>
      </c>
      <c r="D52" s="75">
        <v>44.155007902593219</v>
      </c>
      <c r="E52" s="75">
        <v>2001</v>
      </c>
      <c r="F52" s="75">
        <v>411</v>
      </c>
      <c r="G52" s="75">
        <v>75.669099756690997</v>
      </c>
      <c r="H52" s="75">
        <f t="shared" si="2"/>
        <v>18519</v>
      </c>
      <c r="I52" s="75">
        <f t="shared" si="3"/>
        <v>2119</v>
      </c>
      <c r="J52" s="95">
        <v>50.266597461425931</v>
      </c>
      <c r="L52" s="609"/>
      <c r="M52" s="82"/>
    </row>
    <row r="53" spans="1:13" ht="6" customHeight="1" x14ac:dyDescent="0.25">
      <c r="A53" s="133"/>
      <c r="B53" s="134"/>
      <c r="C53" s="134"/>
      <c r="D53" s="134"/>
      <c r="E53" s="134"/>
      <c r="F53" s="134"/>
      <c r="G53" s="134"/>
      <c r="H53" s="134"/>
      <c r="I53" s="134"/>
      <c r="J53" s="666"/>
      <c r="M53" s="82"/>
    </row>
    <row r="54" spans="1:13" ht="15" customHeight="1" x14ac:dyDescent="0.25">
      <c r="A54" s="1111" t="s">
        <v>602</v>
      </c>
      <c r="B54" s="1111"/>
      <c r="C54" s="1111"/>
      <c r="D54" s="1111"/>
      <c r="E54" s="1111"/>
      <c r="F54" s="1111"/>
      <c r="G54" s="1111"/>
      <c r="H54" s="1111"/>
      <c r="I54" s="1111"/>
      <c r="J54" s="1111"/>
    </row>
    <row r="55" spans="1:13" ht="6" customHeight="1" x14ac:dyDescent="0.25">
      <c r="A55" s="747"/>
      <c r="B55" s="747"/>
      <c r="C55" s="747"/>
      <c r="D55" s="747"/>
      <c r="E55" s="747"/>
      <c r="F55" s="747"/>
      <c r="G55" s="747"/>
      <c r="H55" s="747"/>
      <c r="I55" s="747"/>
      <c r="J55" s="747"/>
    </row>
    <row r="56" spans="1:13" ht="29.25" customHeight="1" x14ac:dyDescent="0.25">
      <c r="A56" s="1111" t="s">
        <v>215</v>
      </c>
      <c r="B56" s="1111"/>
      <c r="C56" s="1111"/>
      <c r="D56" s="1111"/>
      <c r="E56" s="1111"/>
      <c r="F56" s="1111"/>
      <c r="G56" s="1111"/>
      <c r="H56" s="1111"/>
      <c r="I56" s="1111"/>
      <c r="J56" s="1111"/>
    </row>
  </sheetData>
  <mergeCells count="9">
    <mergeCell ref="A54:J54"/>
    <mergeCell ref="A56:J56"/>
    <mergeCell ref="A1:B1"/>
    <mergeCell ref="F1:H1"/>
    <mergeCell ref="A2:B2"/>
    <mergeCell ref="A3:J3"/>
    <mergeCell ref="B4:D4"/>
    <mergeCell ref="E4:G4"/>
    <mergeCell ref="H4:J4"/>
  </mergeCells>
  <hyperlinks>
    <hyperlink ref="F1:H1" location="Tabellförteckning!A1" display="Tillbaka till innehållsföreckningen "/>
  </hyperlinks>
  <pageMargins left="0.75" right="0.75" top="1" bottom="1" header="0.5" footer="0.5"/>
  <pageSetup paperSize="9" scale="95"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zoomScaleNormal="100" workbookViewId="0">
      <pane ySplit="5" topLeftCell="A18" activePane="bottomLeft" state="frozen"/>
      <selection activeCell="Q15" sqref="Q15"/>
      <selection pane="bottomLeft" activeCell="Q15" sqref="Q15"/>
    </sheetView>
  </sheetViews>
  <sheetFormatPr defaultColWidth="8.88671875" defaultRowHeight="13.2" x14ac:dyDescent="0.25"/>
  <cols>
    <col min="1" max="1" width="6.6640625" style="748" customWidth="1"/>
    <col min="2" max="2" width="7.6640625" style="752" customWidth="1"/>
    <col min="3" max="3" width="7.109375" style="752" bestFit="1" customWidth="1"/>
    <col min="4" max="5" width="7.6640625" style="752" hidden="1" customWidth="1"/>
    <col min="6" max="7" width="7.6640625" style="752" customWidth="1"/>
    <col min="8" max="9" width="7.6640625" style="752" hidden="1" customWidth="1"/>
    <col min="10" max="12" width="7.6640625" style="752" customWidth="1"/>
    <col min="13" max="13" width="7.6640625" style="667" customWidth="1"/>
    <col min="14" max="14" width="10.109375" style="752" bestFit="1" customWidth="1"/>
    <col min="15" max="244" width="8.88671875" style="752"/>
    <col min="245" max="245" width="6.6640625" style="752" customWidth="1"/>
    <col min="246" max="247" width="7.6640625" style="752" customWidth="1"/>
    <col min="248" max="249" width="0" style="752" hidden="1" customWidth="1"/>
    <col min="250" max="251" width="7.6640625" style="752" customWidth="1"/>
    <col min="252" max="253" width="0" style="752" hidden="1" customWidth="1"/>
    <col min="254" max="257" width="7.6640625" style="752" customWidth="1"/>
    <col min="258" max="500" width="8.88671875" style="752"/>
    <col min="501" max="501" width="6.6640625" style="752" customWidth="1"/>
    <col min="502" max="503" width="7.6640625" style="752" customWidth="1"/>
    <col min="504" max="505" width="0" style="752" hidden="1" customWidth="1"/>
    <col min="506" max="507" width="7.6640625" style="752" customWidth="1"/>
    <col min="508" max="509" width="0" style="752" hidden="1" customWidth="1"/>
    <col min="510" max="513" width="7.6640625" style="752" customWidth="1"/>
    <col min="514" max="756" width="8.88671875" style="752"/>
    <col min="757" max="757" width="6.6640625" style="752" customWidth="1"/>
    <col min="758" max="759" width="7.6640625" style="752" customWidth="1"/>
    <col min="760" max="761" width="0" style="752" hidden="1" customWidth="1"/>
    <col min="762" max="763" width="7.6640625" style="752" customWidth="1"/>
    <col min="764" max="765" width="0" style="752" hidden="1" customWidth="1"/>
    <col min="766" max="769" width="7.6640625" style="752" customWidth="1"/>
    <col min="770" max="1012" width="8.88671875" style="752"/>
    <col min="1013" max="1013" width="6.6640625" style="752" customWidth="1"/>
    <col min="1014" max="1015" width="7.6640625" style="752" customWidth="1"/>
    <col min="1016" max="1017" width="0" style="752" hidden="1" customWidth="1"/>
    <col min="1018" max="1019" width="7.6640625" style="752" customWidth="1"/>
    <col min="1020" max="1021" width="0" style="752" hidden="1" customWidth="1"/>
    <col min="1022" max="1025" width="7.6640625" style="752" customWidth="1"/>
    <col min="1026" max="1268" width="8.88671875" style="752"/>
    <col min="1269" max="1269" width="6.6640625" style="752" customWidth="1"/>
    <col min="1270" max="1271" width="7.6640625" style="752" customWidth="1"/>
    <col min="1272" max="1273" width="0" style="752" hidden="1" customWidth="1"/>
    <col min="1274" max="1275" width="7.6640625" style="752" customWidth="1"/>
    <col min="1276" max="1277" width="0" style="752" hidden="1" customWidth="1"/>
    <col min="1278" max="1281" width="7.6640625" style="752" customWidth="1"/>
    <col min="1282" max="1524" width="8.88671875" style="752"/>
    <col min="1525" max="1525" width="6.6640625" style="752" customWidth="1"/>
    <col min="1526" max="1527" width="7.6640625" style="752" customWidth="1"/>
    <col min="1528" max="1529" width="0" style="752" hidden="1" customWidth="1"/>
    <col min="1530" max="1531" width="7.6640625" style="752" customWidth="1"/>
    <col min="1532" max="1533" width="0" style="752" hidden="1" customWidth="1"/>
    <col min="1534" max="1537" width="7.6640625" style="752" customWidth="1"/>
    <col min="1538" max="1780" width="8.88671875" style="752"/>
    <col min="1781" max="1781" width="6.6640625" style="752" customWidth="1"/>
    <col min="1782" max="1783" width="7.6640625" style="752" customWidth="1"/>
    <col min="1784" max="1785" width="0" style="752" hidden="1" customWidth="1"/>
    <col min="1786" max="1787" width="7.6640625" style="752" customWidth="1"/>
    <col min="1788" max="1789" width="0" style="752" hidden="1" customWidth="1"/>
    <col min="1790" max="1793" width="7.6640625" style="752" customWidth="1"/>
    <col min="1794" max="2036" width="8.88671875" style="752"/>
    <col min="2037" max="2037" width="6.6640625" style="752" customWidth="1"/>
    <col min="2038" max="2039" width="7.6640625" style="752" customWidth="1"/>
    <col min="2040" max="2041" width="0" style="752" hidden="1" customWidth="1"/>
    <col min="2042" max="2043" width="7.6640625" style="752" customWidth="1"/>
    <col min="2044" max="2045" width="0" style="752" hidden="1" customWidth="1"/>
    <col min="2046" max="2049" width="7.6640625" style="752" customWidth="1"/>
    <col min="2050" max="2292" width="8.88671875" style="752"/>
    <col min="2293" max="2293" width="6.6640625" style="752" customWidth="1"/>
    <col min="2294" max="2295" width="7.6640625" style="752" customWidth="1"/>
    <col min="2296" max="2297" width="0" style="752" hidden="1" customWidth="1"/>
    <col min="2298" max="2299" width="7.6640625" style="752" customWidth="1"/>
    <col min="2300" max="2301" width="0" style="752" hidden="1" customWidth="1"/>
    <col min="2302" max="2305" width="7.6640625" style="752" customWidth="1"/>
    <col min="2306" max="2548" width="8.88671875" style="752"/>
    <col min="2549" max="2549" width="6.6640625" style="752" customWidth="1"/>
    <col min="2550" max="2551" width="7.6640625" style="752" customWidth="1"/>
    <col min="2552" max="2553" width="0" style="752" hidden="1" customWidth="1"/>
    <col min="2554" max="2555" width="7.6640625" style="752" customWidth="1"/>
    <col min="2556" max="2557" width="0" style="752" hidden="1" customWidth="1"/>
    <col min="2558" max="2561" width="7.6640625" style="752" customWidth="1"/>
    <col min="2562" max="2804" width="8.88671875" style="752"/>
    <col min="2805" max="2805" width="6.6640625" style="752" customWidth="1"/>
    <col min="2806" max="2807" width="7.6640625" style="752" customWidth="1"/>
    <col min="2808" max="2809" width="0" style="752" hidden="1" customWidth="1"/>
    <col min="2810" max="2811" width="7.6640625" style="752" customWidth="1"/>
    <col min="2812" max="2813" width="0" style="752" hidden="1" customWidth="1"/>
    <col min="2814" max="2817" width="7.6640625" style="752" customWidth="1"/>
    <col min="2818" max="3060" width="8.88671875" style="752"/>
    <col min="3061" max="3061" width="6.6640625" style="752" customWidth="1"/>
    <col min="3062" max="3063" width="7.6640625" style="752" customWidth="1"/>
    <col min="3064" max="3065" width="0" style="752" hidden="1" customWidth="1"/>
    <col min="3066" max="3067" width="7.6640625" style="752" customWidth="1"/>
    <col min="3068" max="3069" width="0" style="752" hidden="1" customWidth="1"/>
    <col min="3070" max="3073" width="7.6640625" style="752" customWidth="1"/>
    <col min="3074" max="3316" width="8.88671875" style="752"/>
    <col min="3317" max="3317" width="6.6640625" style="752" customWidth="1"/>
    <col min="3318" max="3319" width="7.6640625" style="752" customWidth="1"/>
    <col min="3320" max="3321" width="0" style="752" hidden="1" customWidth="1"/>
    <col min="3322" max="3323" width="7.6640625" style="752" customWidth="1"/>
    <col min="3324" max="3325" width="0" style="752" hidden="1" customWidth="1"/>
    <col min="3326" max="3329" width="7.6640625" style="752" customWidth="1"/>
    <col min="3330" max="3572" width="8.88671875" style="752"/>
    <col min="3573" max="3573" width="6.6640625" style="752" customWidth="1"/>
    <col min="3574" max="3575" width="7.6640625" style="752" customWidth="1"/>
    <col min="3576" max="3577" width="0" style="752" hidden="1" customWidth="1"/>
    <col min="3578" max="3579" width="7.6640625" style="752" customWidth="1"/>
    <col min="3580" max="3581" width="0" style="752" hidden="1" customWidth="1"/>
    <col min="3582" max="3585" width="7.6640625" style="752" customWidth="1"/>
    <col min="3586" max="3828" width="8.88671875" style="752"/>
    <col min="3829" max="3829" width="6.6640625" style="752" customWidth="1"/>
    <col min="3830" max="3831" width="7.6640625" style="752" customWidth="1"/>
    <col min="3832" max="3833" width="0" style="752" hidden="1" customWidth="1"/>
    <col min="3834" max="3835" width="7.6640625" style="752" customWidth="1"/>
    <col min="3836" max="3837" width="0" style="752" hidden="1" customWidth="1"/>
    <col min="3838" max="3841" width="7.6640625" style="752" customWidth="1"/>
    <col min="3842" max="4084" width="8.88671875" style="752"/>
    <col min="4085" max="4085" width="6.6640625" style="752" customWidth="1"/>
    <col min="4086" max="4087" width="7.6640625" style="752" customWidth="1"/>
    <col min="4088" max="4089" width="0" style="752" hidden="1" customWidth="1"/>
    <col min="4090" max="4091" width="7.6640625" style="752" customWidth="1"/>
    <col min="4092" max="4093" width="0" style="752" hidden="1" customWidth="1"/>
    <col min="4094" max="4097" width="7.6640625" style="752" customWidth="1"/>
    <col min="4098" max="4340" width="8.88671875" style="752"/>
    <col min="4341" max="4341" width="6.6640625" style="752" customWidth="1"/>
    <col min="4342" max="4343" width="7.6640625" style="752" customWidth="1"/>
    <col min="4344" max="4345" width="0" style="752" hidden="1" customWidth="1"/>
    <col min="4346" max="4347" width="7.6640625" style="752" customWidth="1"/>
    <col min="4348" max="4349" width="0" style="752" hidden="1" customWidth="1"/>
    <col min="4350" max="4353" width="7.6640625" style="752" customWidth="1"/>
    <col min="4354" max="4596" width="8.88671875" style="752"/>
    <col min="4597" max="4597" width="6.6640625" style="752" customWidth="1"/>
    <col min="4598" max="4599" width="7.6640625" style="752" customWidth="1"/>
    <col min="4600" max="4601" width="0" style="752" hidden="1" customWidth="1"/>
    <col min="4602" max="4603" width="7.6640625" style="752" customWidth="1"/>
    <col min="4604" max="4605" width="0" style="752" hidden="1" customWidth="1"/>
    <col min="4606" max="4609" width="7.6640625" style="752" customWidth="1"/>
    <col min="4610" max="4852" width="8.88671875" style="752"/>
    <col min="4853" max="4853" width="6.6640625" style="752" customWidth="1"/>
    <col min="4854" max="4855" width="7.6640625" style="752" customWidth="1"/>
    <col min="4856" max="4857" width="0" style="752" hidden="1" customWidth="1"/>
    <col min="4858" max="4859" width="7.6640625" style="752" customWidth="1"/>
    <col min="4860" max="4861" width="0" style="752" hidden="1" customWidth="1"/>
    <col min="4862" max="4865" width="7.6640625" style="752" customWidth="1"/>
    <col min="4866" max="5108" width="8.88671875" style="752"/>
    <col min="5109" max="5109" width="6.6640625" style="752" customWidth="1"/>
    <col min="5110" max="5111" width="7.6640625" style="752" customWidth="1"/>
    <col min="5112" max="5113" width="0" style="752" hidden="1" customWidth="1"/>
    <col min="5114" max="5115" width="7.6640625" style="752" customWidth="1"/>
    <col min="5116" max="5117" width="0" style="752" hidden="1" customWidth="1"/>
    <col min="5118" max="5121" width="7.6640625" style="752" customWidth="1"/>
    <col min="5122" max="5364" width="8.88671875" style="752"/>
    <col min="5365" max="5365" width="6.6640625" style="752" customWidth="1"/>
    <col min="5366" max="5367" width="7.6640625" style="752" customWidth="1"/>
    <col min="5368" max="5369" width="0" style="752" hidden="1" customWidth="1"/>
    <col min="5370" max="5371" width="7.6640625" style="752" customWidth="1"/>
    <col min="5372" max="5373" width="0" style="752" hidden="1" customWidth="1"/>
    <col min="5374" max="5377" width="7.6640625" style="752" customWidth="1"/>
    <col min="5378" max="5620" width="8.88671875" style="752"/>
    <col min="5621" max="5621" width="6.6640625" style="752" customWidth="1"/>
    <col min="5622" max="5623" width="7.6640625" style="752" customWidth="1"/>
    <col min="5624" max="5625" width="0" style="752" hidden="1" customWidth="1"/>
    <col min="5626" max="5627" width="7.6640625" style="752" customWidth="1"/>
    <col min="5628" max="5629" width="0" style="752" hidden="1" customWidth="1"/>
    <col min="5630" max="5633" width="7.6640625" style="752" customWidth="1"/>
    <col min="5634" max="5876" width="8.88671875" style="752"/>
    <col min="5877" max="5877" width="6.6640625" style="752" customWidth="1"/>
    <col min="5878" max="5879" width="7.6640625" style="752" customWidth="1"/>
    <col min="5880" max="5881" width="0" style="752" hidden="1" customWidth="1"/>
    <col min="5882" max="5883" width="7.6640625" style="752" customWidth="1"/>
    <col min="5884" max="5885" width="0" style="752" hidden="1" customWidth="1"/>
    <col min="5886" max="5889" width="7.6640625" style="752" customWidth="1"/>
    <col min="5890" max="6132" width="8.88671875" style="752"/>
    <col min="6133" max="6133" width="6.6640625" style="752" customWidth="1"/>
    <col min="6134" max="6135" width="7.6640625" style="752" customWidth="1"/>
    <col min="6136" max="6137" width="0" style="752" hidden="1" customWidth="1"/>
    <col min="6138" max="6139" width="7.6640625" style="752" customWidth="1"/>
    <col min="6140" max="6141" width="0" style="752" hidden="1" customWidth="1"/>
    <col min="6142" max="6145" width="7.6640625" style="752" customWidth="1"/>
    <col min="6146" max="6388" width="8.88671875" style="752"/>
    <col min="6389" max="6389" width="6.6640625" style="752" customWidth="1"/>
    <col min="6390" max="6391" width="7.6640625" style="752" customWidth="1"/>
    <col min="6392" max="6393" width="0" style="752" hidden="1" customWidth="1"/>
    <col min="6394" max="6395" width="7.6640625" style="752" customWidth="1"/>
    <col min="6396" max="6397" width="0" style="752" hidden="1" customWidth="1"/>
    <col min="6398" max="6401" width="7.6640625" style="752" customWidth="1"/>
    <col min="6402" max="6644" width="8.88671875" style="752"/>
    <col min="6645" max="6645" width="6.6640625" style="752" customWidth="1"/>
    <col min="6646" max="6647" width="7.6640625" style="752" customWidth="1"/>
    <col min="6648" max="6649" width="0" style="752" hidden="1" customWidth="1"/>
    <col min="6650" max="6651" width="7.6640625" style="752" customWidth="1"/>
    <col min="6652" max="6653" width="0" style="752" hidden="1" customWidth="1"/>
    <col min="6654" max="6657" width="7.6640625" style="752" customWidth="1"/>
    <col min="6658" max="6900" width="8.88671875" style="752"/>
    <col min="6901" max="6901" width="6.6640625" style="752" customWidth="1"/>
    <col min="6902" max="6903" width="7.6640625" style="752" customWidth="1"/>
    <col min="6904" max="6905" width="0" style="752" hidden="1" customWidth="1"/>
    <col min="6906" max="6907" width="7.6640625" style="752" customWidth="1"/>
    <col min="6908" max="6909" width="0" style="752" hidden="1" customWidth="1"/>
    <col min="6910" max="6913" width="7.6640625" style="752" customWidth="1"/>
    <col min="6914" max="7156" width="8.88671875" style="752"/>
    <col min="7157" max="7157" width="6.6640625" style="752" customWidth="1"/>
    <col min="7158" max="7159" width="7.6640625" style="752" customWidth="1"/>
    <col min="7160" max="7161" width="0" style="752" hidden="1" customWidth="1"/>
    <col min="7162" max="7163" width="7.6640625" style="752" customWidth="1"/>
    <col min="7164" max="7165" width="0" style="752" hidden="1" customWidth="1"/>
    <col min="7166" max="7169" width="7.6640625" style="752" customWidth="1"/>
    <col min="7170" max="7412" width="8.88671875" style="752"/>
    <col min="7413" max="7413" width="6.6640625" style="752" customWidth="1"/>
    <col min="7414" max="7415" width="7.6640625" style="752" customWidth="1"/>
    <col min="7416" max="7417" width="0" style="752" hidden="1" customWidth="1"/>
    <col min="7418" max="7419" width="7.6640625" style="752" customWidth="1"/>
    <col min="7420" max="7421" width="0" style="752" hidden="1" customWidth="1"/>
    <col min="7422" max="7425" width="7.6640625" style="752" customWidth="1"/>
    <col min="7426" max="7668" width="8.88671875" style="752"/>
    <col min="7669" max="7669" width="6.6640625" style="752" customWidth="1"/>
    <col min="7670" max="7671" width="7.6640625" style="752" customWidth="1"/>
    <col min="7672" max="7673" width="0" style="752" hidden="1" customWidth="1"/>
    <col min="7674" max="7675" width="7.6640625" style="752" customWidth="1"/>
    <col min="7676" max="7677" width="0" style="752" hidden="1" customWidth="1"/>
    <col min="7678" max="7681" width="7.6640625" style="752" customWidth="1"/>
    <col min="7682" max="7924" width="8.88671875" style="752"/>
    <col min="7925" max="7925" width="6.6640625" style="752" customWidth="1"/>
    <col min="7926" max="7927" width="7.6640625" style="752" customWidth="1"/>
    <col min="7928" max="7929" width="0" style="752" hidden="1" customWidth="1"/>
    <col min="7930" max="7931" width="7.6640625" style="752" customWidth="1"/>
    <col min="7932" max="7933" width="0" style="752" hidden="1" customWidth="1"/>
    <col min="7934" max="7937" width="7.6640625" style="752" customWidth="1"/>
    <col min="7938" max="8180" width="8.88671875" style="752"/>
    <col min="8181" max="8181" width="6.6640625" style="752" customWidth="1"/>
    <col min="8182" max="8183" width="7.6640625" style="752" customWidth="1"/>
    <col min="8184" max="8185" width="0" style="752" hidden="1" customWidth="1"/>
    <col min="8186" max="8187" width="7.6640625" style="752" customWidth="1"/>
    <col min="8188" max="8189" width="0" style="752" hidden="1" customWidth="1"/>
    <col min="8190" max="8193" width="7.6640625" style="752" customWidth="1"/>
    <col min="8194" max="8436" width="8.88671875" style="752"/>
    <col min="8437" max="8437" width="6.6640625" style="752" customWidth="1"/>
    <col min="8438" max="8439" width="7.6640625" style="752" customWidth="1"/>
    <col min="8440" max="8441" width="0" style="752" hidden="1" customWidth="1"/>
    <col min="8442" max="8443" width="7.6640625" style="752" customWidth="1"/>
    <col min="8444" max="8445" width="0" style="752" hidden="1" customWidth="1"/>
    <col min="8446" max="8449" width="7.6640625" style="752" customWidth="1"/>
    <col min="8450" max="8692" width="8.88671875" style="752"/>
    <col min="8693" max="8693" width="6.6640625" style="752" customWidth="1"/>
    <col min="8694" max="8695" width="7.6640625" style="752" customWidth="1"/>
    <col min="8696" max="8697" width="0" style="752" hidden="1" customWidth="1"/>
    <col min="8698" max="8699" width="7.6640625" style="752" customWidth="1"/>
    <col min="8700" max="8701" width="0" style="752" hidden="1" customWidth="1"/>
    <col min="8702" max="8705" width="7.6640625" style="752" customWidth="1"/>
    <col min="8706" max="8948" width="8.88671875" style="752"/>
    <col min="8949" max="8949" width="6.6640625" style="752" customWidth="1"/>
    <col min="8950" max="8951" width="7.6640625" style="752" customWidth="1"/>
    <col min="8952" max="8953" width="0" style="752" hidden="1" customWidth="1"/>
    <col min="8954" max="8955" width="7.6640625" style="752" customWidth="1"/>
    <col min="8956" max="8957" width="0" style="752" hidden="1" customWidth="1"/>
    <col min="8958" max="8961" width="7.6640625" style="752" customWidth="1"/>
    <col min="8962" max="9204" width="8.88671875" style="752"/>
    <col min="9205" max="9205" width="6.6640625" style="752" customWidth="1"/>
    <col min="9206" max="9207" width="7.6640625" style="752" customWidth="1"/>
    <col min="9208" max="9209" width="0" style="752" hidden="1" customWidth="1"/>
    <col min="9210" max="9211" width="7.6640625" style="752" customWidth="1"/>
    <col min="9212" max="9213" width="0" style="752" hidden="1" customWidth="1"/>
    <col min="9214" max="9217" width="7.6640625" style="752" customWidth="1"/>
    <col min="9218" max="9460" width="8.88671875" style="752"/>
    <col min="9461" max="9461" width="6.6640625" style="752" customWidth="1"/>
    <col min="9462" max="9463" width="7.6640625" style="752" customWidth="1"/>
    <col min="9464" max="9465" width="0" style="752" hidden="1" customWidth="1"/>
    <col min="9466" max="9467" width="7.6640625" style="752" customWidth="1"/>
    <col min="9468" max="9469" width="0" style="752" hidden="1" customWidth="1"/>
    <col min="9470" max="9473" width="7.6640625" style="752" customWidth="1"/>
    <col min="9474" max="9716" width="8.88671875" style="752"/>
    <col min="9717" max="9717" width="6.6640625" style="752" customWidth="1"/>
    <col min="9718" max="9719" width="7.6640625" style="752" customWidth="1"/>
    <col min="9720" max="9721" width="0" style="752" hidden="1" customWidth="1"/>
    <col min="9722" max="9723" width="7.6640625" style="752" customWidth="1"/>
    <col min="9724" max="9725" width="0" style="752" hidden="1" customWidth="1"/>
    <col min="9726" max="9729" width="7.6640625" style="752" customWidth="1"/>
    <col min="9730" max="9972" width="8.88671875" style="752"/>
    <col min="9973" max="9973" width="6.6640625" style="752" customWidth="1"/>
    <col min="9974" max="9975" width="7.6640625" style="752" customWidth="1"/>
    <col min="9976" max="9977" width="0" style="752" hidden="1" customWidth="1"/>
    <col min="9978" max="9979" width="7.6640625" style="752" customWidth="1"/>
    <col min="9980" max="9981" width="0" style="752" hidden="1" customWidth="1"/>
    <col min="9982" max="9985" width="7.6640625" style="752" customWidth="1"/>
    <col min="9986" max="10228" width="8.88671875" style="752"/>
    <col min="10229" max="10229" width="6.6640625" style="752" customWidth="1"/>
    <col min="10230" max="10231" width="7.6640625" style="752" customWidth="1"/>
    <col min="10232" max="10233" width="0" style="752" hidden="1" customWidth="1"/>
    <col min="10234" max="10235" width="7.6640625" style="752" customWidth="1"/>
    <col min="10236" max="10237" width="0" style="752" hidden="1" customWidth="1"/>
    <col min="10238" max="10241" width="7.6640625" style="752" customWidth="1"/>
    <col min="10242" max="10484" width="8.88671875" style="752"/>
    <col min="10485" max="10485" width="6.6640625" style="752" customWidth="1"/>
    <col min="10486" max="10487" width="7.6640625" style="752" customWidth="1"/>
    <col min="10488" max="10489" width="0" style="752" hidden="1" customWidth="1"/>
    <col min="10490" max="10491" width="7.6640625" style="752" customWidth="1"/>
    <col min="10492" max="10493" width="0" style="752" hidden="1" customWidth="1"/>
    <col min="10494" max="10497" width="7.6640625" style="752" customWidth="1"/>
    <col min="10498" max="10740" width="8.88671875" style="752"/>
    <col min="10741" max="10741" width="6.6640625" style="752" customWidth="1"/>
    <col min="10742" max="10743" width="7.6640625" style="752" customWidth="1"/>
    <col min="10744" max="10745" width="0" style="752" hidden="1" customWidth="1"/>
    <col min="10746" max="10747" width="7.6640625" style="752" customWidth="1"/>
    <col min="10748" max="10749" width="0" style="752" hidden="1" customWidth="1"/>
    <col min="10750" max="10753" width="7.6640625" style="752" customWidth="1"/>
    <col min="10754" max="10996" width="8.88671875" style="752"/>
    <col min="10997" max="10997" width="6.6640625" style="752" customWidth="1"/>
    <col min="10998" max="10999" width="7.6640625" style="752" customWidth="1"/>
    <col min="11000" max="11001" width="0" style="752" hidden="1" customWidth="1"/>
    <col min="11002" max="11003" width="7.6640625" style="752" customWidth="1"/>
    <col min="11004" max="11005" width="0" style="752" hidden="1" customWidth="1"/>
    <col min="11006" max="11009" width="7.6640625" style="752" customWidth="1"/>
    <col min="11010" max="11252" width="8.88671875" style="752"/>
    <col min="11253" max="11253" width="6.6640625" style="752" customWidth="1"/>
    <col min="11254" max="11255" width="7.6640625" style="752" customWidth="1"/>
    <col min="11256" max="11257" width="0" style="752" hidden="1" customWidth="1"/>
    <col min="11258" max="11259" width="7.6640625" style="752" customWidth="1"/>
    <col min="11260" max="11261" width="0" style="752" hidden="1" customWidth="1"/>
    <col min="11262" max="11265" width="7.6640625" style="752" customWidth="1"/>
    <col min="11266" max="11508" width="8.88671875" style="752"/>
    <col min="11509" max="11509" width="6.6640625" style="752" customWidth="1"/>
    <col min="11510" max="11511" width="7.6640625" style="752" customWidth="1"/>
    <col min="11512" max="11513" width="0" style="752" hidden="1" customWidth="1"/>
    <col min="11514" max="11515" width="7.6640625" style="752" customWidth="1"/>
    <col min="11516" max="11517" width="0" style="752" hidden="1" customWidth="1"/>
    <col min="11518" max="11521" width="7.6640625" style="752" customWidth="1"/>
    <col min="11522" max="11764" width="8.88671875" style="752"/>
    <col min="11765" max="11765" width="6.6640625" style="752" customWidth="1"/>
    <col min="11766" max="11767" width="7.6640625" style="752" customWidth="1"/>
    <col min="11768" max="11769" width="0" style="752" hidden="1" customWidth="1"/>
    <col min="11770" max="11771" width="7.6640625" style="752" customWidth="1"/>
    <col min="11772" max="11773" width="0" style="752" hidden="1" customWidth="1"/>
    <col min="11774" max="11777" width="7.6640625" style="752" customWidth="1"/>
    <col min="11778" max="12020" width="8.88671875" style="752"/>
    <col min="12021" max="12021" width="6.6640625" style="752" customWidth="1"/>
    <col min="12022" max="12023" width="7.6640625" style="752" customWidth="1"/>
    <col min="12024" max="12025" width="0" style="752" hidden="1" customWidth="1"/>
    <col min="12026" max="12027" width="7.6640625" style="752" customWidth="1"/>
    <col min="12028" max="12029" width="0" style="752" hidden="1" customWidth="1"/>
    <col min="12030" max="12033" width="7.6640625" style="752" customWidth="1"/>
    <col min="12034" max="12276" width="8.88671875" style="752"/>
    <col min="12277" max="12277" width="6.6640625" style="752" customWidth="1"/>
    <col min="12278" max="12279" width="7.6640625" style="752" customWidth="1"/>
    <col min="12280" max="12281" width="0" style="752" hidden="1" customWidth="1"/>
    <col min="12282" max="12283" width="7.6640625" style="752" customWidth="1"/>
    <col min="12284" max="12285" width="0" style="752" hidden="1" customWidth="1"/>
    <col min="12286" max="12289" width="7.6640625" style="752" customWidth="1"/>
    <col min="12290" max="12532" width="8.88671875" style="752"/>
    <col min="12533" max="12533" width="6.6640625" style="752" customWidth="1"/>
    <col min="12534" max="12535" width="7.6640625" style="752" customWidth="1"/>
    <col min="12536" max="12537" width="0" style="752" hidden="1" customWidth="1"/>
    <col min="12538" max="12539" width="7.6640625" style="752" customWidth="1"/>
    <col min="12540" max="12541" width="0" style="752" hidden="1" customWidth="1"/>
    <col min="12542" max="12545" width="7.6640625" style="752" customWidth="1"/>
    <col min="12546" max="12788" width="8.88671875" style="752"/>
    <col min="12789" max="12789" width="6.6640625" style="752" customWidth="1"/>
    <col min="12790" max="12791" width="7.6640625" style="752" customWidth="1"/>
    <col min="12792" max="12793" width="0" style="752" hidden="1" customWidth="1"/>
    <col min="12794" max="12795" width="7.6640625" style="752" customWidth="1"/>
    <col min="12796" max="12797" width="0" style="752" hidden="1" customWidth="1"/>
    <col min="12798" max="12801" width="7.6640625" style="752" customWidth="1"/>
    <col min="12802" max="13044" width="8.88671875" style="752"/>
    <col min="13045" max="13045" width="6.6640625" style="752" customWidth="1"/>
    <col min="13046" max="13047" width="7.6640625" style="752" customWidth="1"/>
    <col min="13048" max="13049" width="0" style="752" hidden="1" customWidth="1"/>
    <col min="13050" max="13051" width="7.6640625" style="752" customWidth="1"/>
    <col min="13052" max="13053" width="0" style="752" hidden="1" customWidth="1"/>
    <col min="13054" max="13057" width="7.6640625" style="752" customWidth="1"/>
    <col min="13058" max="13300" width="8.88671875" style="752"/>
    <col min="13301" max="13301" width="6.6640625" style="752" customWidth="1"/>
    <col min="13302" max="13303" width="7.6640625" style="752" customWidth="1"/>
    <col min="13304" max="13305" width="0" style="752" hidden="1" customWidth="1"/>
    <col min="13306" max="13307" width="7.6640625" style="752" customWidth="1"/>
    <col min="13308" max="13309" width="0" style="752" hidden="1" customWidth="1"/>
    <col min="13310" max="13313" width="7.6640625" style="752" customWidth="1"/>
    <col min="13314" max="13556" width="8.88671875" style="752"/>
    <col min="13557" max="13557" width="6.6640625" style="752" customWidth="1"/>
    <col min="13558" max="13559" width="7.6640625" style="752" customWidth="1"/>
    <col min="13560" max="13561" width="0" style="752" hidden="1" customWidth="1"/>
    <col min="13562" max="13563" width="7.6640625" style="752" customWidth="1"/>
    <col min="13564" max="13565" width="0" style="752" hidden="1" customWidth="1"/>
    <col min="13566" max="13569" width="7.6640625" style="752" customWidth="1"/>
    <col min="13570" max="13812" width="8.88671875" style="752"/>
    <col min="13813" max="13813" width="6.6640625" style="752" customWidth="1"/>
    <col min="13814" max="13815" width="7.6640625" style="752" customWidth="1"/>
    <col min="13816" max="13817" width="0" style="752" hidden="1" customWidth="1"/>
    <col min="13818" max="13819" width="7.6640625" style="752" customWidth="1"/>
    <col min="13820" max="13821" width="0" style="752" hidden="1" customWidth="1"/>
    <col min="13822" max="13825" width="7.6640625" style="752" customWidth="1"/>
    <col min="13826" max="14068" width="8.88671875" style="752"/>
    <col min="14069" max="14069" width="6.6640625" style="752" customWidth="1"/>
    <col min="14070" max="14071" width="7.6640625" style="752" customWidth="1"/>
    <col min="14072" max="14073" width="0" style="752" hidden="1" customWidth="1"/>
    <col min="14074" max="14075" width="7.6640625" style="752" customWidth="1"/>
    <col min="14076" max="14077" width="0" style="752" hidden="1" customWidth="1"/>
    <col min="14078" max="14081" width="7.6640625" style="752" customWidth="1"/>
    <col min="14082" max="14324" width="8.88671875" style="752"/>
    <col min="14325" max="14325" width="6.6640625" style="752" customWidth="1"/>
    <col min="14326" max="14327" width="7.6640625" style="752" customWidth="1"/>
    <col min="14328" max="14329" width="0" style="752" hidden="1" customWidth="1"/>
    <col min="14330" max="14331" width="7.6640625" style="752" customWidth="1"/>
    <col min="14332" max="14333" width="0" style="752" hidden="1" customWidth="1"/>
    <col min="14334" max="14337" width="7.6640625" style="752" customWidth="1"/>
    <col min="14338" max="14580" width="8.88671875" style="752"/>
    <col min="14581" max="14581" width="6.6640625" style="752" customWidth="1"/>
    <col min="14582" max="14583" width="7.6640625" style="752" customWidth="1"/>
    <col min="14584" max="14585" width="0" style="752" hidden="1" customWidth="1"/>
    <col min="14586" max="14587" width="7.6640625" style="752" customWidth="1"/>
    <col min="14588" max="14589" width="0" style="752" hidden="1" customWidth="1"/>
    <col min="14590" max="14593" width="7.6640625" style="752" customWidth="1"/>
    <col min="14594" max="14836" width="8.88671875" style="752"/>
    <col min="14837" max="14837" width="6.6640625" style="752" customWidth="1"/>
    <col min="14838" max="14839" width="7.6640625" style="752" customWidth="1"/>
    <col min="14840" max="14841" width="0" style="752" hidden="1" customWidth="1"/>
    <col min="14842" max="14843" width="7.6640625" style="752" customWidth="1"/>
    <col min="14844" max="14845" width="0" style="752" hidden="1" customWidth="1"/>
    <col min="14846" max="14849" width="7.6640625" style="752" customWidth="1"/>
    <col min="14850" max="15092" width="8.88671875" style="752"/>
    <col min="15093" max="15093" width="6.6640625" style="752" customWidth="1"/>
    <col min="15094" max="15095" width="7.6640625" style="752" customWidth="1"/>
    <col min="15096" max="15097" width="0" style="752" hidden="1" customWidth="1"/>
    <col min="15098" max="15099" width="7.6640625" style="752" customWidth="1"/>
    <col min="15100" max="15101" width="0" style="752" hidden="1" customWidth="1"/>
    <col min="15102" max="15105" width="7.6640625" style="752" customWidth="1"/>
    <col min="15106" max="15348" width="8.88671875" style="752"/>
    <col min="15349" max="15349" width="6.6640625" style="752" customWidth="1"/>
    <col min="15350" max="15351" width="7.6640625" style="752" customWidth="1"/>
    <col min="15352" max="15353" width="0" style="752" hidden="1" customWidth="1"/>
    <col min="15354" max="15355" width="7.6640625" style="752" customWidth="1"/>
    <col min="15356" max="15357" width="0" style="752" hidden="1" customWidth="1"/>
    <col min="15358" max="15361" width="7.6640625" style="752" customWidth="1"/>
    <col min="15362" max="15604" width="8.88671875" style="752"/>
    <col min="15605" max="15605" width="6.6640625" style="752" customWidth="1"/>
    <col min="15606" max="15607" width="7.6640625" style="752" customWidth="1"/>
    <col min="15608" max="15609" width="0" style="752" hidden="1" customWidth="1"/>
    <col min="15610" max="15611" width="7.6640625" style="752" customWidth="1"/>
    <col min="15612" max="15613" width="0" style="752" hidden="1" customWidth="1"/>
    <col min="15614" max="15617" width="7.6640625" style="752" customWidth="1"/>
    <col min="15618" max="15860" width="8.88671875" style="752"/>
    <col min="15861" max="15861" width="6.6640625" style="752" customWidth="1"/>
    <col min="15862" max="15863" width="7.6640625" style="752" customWidth="1"/>
    <col min="15864" max="15865" width="0" style="752" hidden="1" customWidth="1"/>
    <col min="15866" max="15867" width="7.6640625" style="752" customWidth="1"/>
    <col min="15868" max="15869" width="0" style="752" hidden="1" customWidth="1"/>
    <col min="15870" max="15873" width="7.6640625" style="752" customWidth="1"/>
    <col min="15874" max="16116" width="8.88671875" style="752"/>
    <col min="16117" max="16117" width="6.6640625" style="752" customWidth="1"/>
    <col min="16118" max="16119" width="7.6640625" style="752" customWidth="1"/>
    <col min="16120" max="16121" width="0" style="752" hidden="1" customWidth="1"/>
    <col min="16122" max="16123" width="7.6640625" style="752" customWidth="1"/>
    <col min="16124" max="16125" width="0" style="752" hidden="1" customWidth="1"/>
    <col min="16126" max="16129" width="7.6640625" style="752" customWidth="1"/>
    <col min="16130" max="16384" width="8.88671875" style="752"/>
  </cols>
  <sheetData>
    <row r="1" spans="1:13" ht="30" customHeight="1" x14ac:dyDescent="0.3">
      <c r="A1" s="1112"/>
      <c r="B1" s="1067"/>
      <c r="F1" s="974" t="s">
        <v>398</v>
      </c>
      <c r="G1" s="975"/>
      <c r="H1" s="975"/>
      <c r="I1" s="1067"/>
      <c r="J1" s="1067"/>
      <c r="K1" s="1067"/>
      <c r="L1" s="1067"/>
    </row>
    <row r="2" spans="1:13" ht="6" customHeight="1" x14ac:dyDescent="0.25">
      <c r="A2" s="1112"/>
      <c r="B2" s="1067"/>
    </row>
    <row r="3" spans="1:13" ht="15" customHeight="1" x14ac:dyDescent="0.25">
      <c r="A3" s="1119" t="s">
        <v>643</v>
      </c>
      <c r="B3" s="1120"/>
      <c r="C3" s="1120"/>
      <c r="D3" s="1120"/>
      <c r="E3" s="1120"/>
      <c r="F3" s="1120"/>
      <c r="G3" s="1120"/>
      <c r="H3" s="1120"/>
      <c r="I3" s="1120"/>
      <c r="J3" s="1120"/>
      <c r="K3" s="1120"/>
      <c r="L3" s="1120"/>
      <c r="M3" s="1120"/>
    </row>
    <row r="4" spans="1:13" ht="15" customHeight="1" x14ac:dyDescent="0.25">
      <c r="A4" s="752"/>
      <c r="B4" s="1116" t="s">
        <v>52</v>
      </c>
      <c r="C4" s="1116"/>
      <c r="D4" s="1116"/>
      <c r="E4" s="1116"/>
      <c r="F4" s="1116" t="s">
        <v>53</v>
      </c>
      <c r="G4" s="1116"/>
      <c r="H4" s="1116"/>
      <c r="I4" s="1116"/>
      <c r="J4" s="1116" t="s">
        <v>54</v>
      </c>
      <c r="K4" s="1116"/>
      <c r="L4" s="1116"/>
      <c r="M4" s="1116"/>
    </row>
    <row r="5" spans="1:13" ht="30" customHeight="1" x14ac:dyDescent="0.25">
      <c r="A5" s="767" t="s">
        <v>100</v>
      </c>
      <c r="B5" s="768" t="s">
        <v>89</v>
      </c>
      <c r="C5" s="750" t="s">
        <v>55</v>
      </c>
      <c r="D5" s="750" t="s">
        <v>101</v>
      </c>
      <c r="E5" s="750" t="s">
        <v>59</v>
      </c>
      <c r="F5" s="768" t="s">
        <v>89</v>
      </c>
      <c r="G5" s="750" t="s">
        <v>55</v>
      </c>
      <c r="H5" s="750" t="s">
        <v>101</v>
      </c>
      <c r="I5" s="750" t="s">
        <v>59</v>
      </c>
      <c r="J5" s="768" t="s">
        <v>89</v>
      </c>
      <c r="K5" s="750" t="s">
        <v>55</v>
      </c>
      <c r="L5" s="768" t="s">
        <v>101</v>
      </c>
      <c r="M5" s="768" t="s">
        <v>316</v>
      </c>
    </row>
    <row r="6" spans="1:13" ht="6" customHeight="1" x14ac:dyDescent="0.25">
      <c r="A6" s="133"/>
      <c r="B6" s="134"/>
      <c r="C6" s="134"/>
      <c r="D6" s="134"/>
      <c r="E6" s="134"/>
      <c r="F6" s="134"/>
      <c r="G6" s="134"/>
      <c r="H6" s="134"/>
      <c r="I6" s="134"/>
      <c r="J6" s="134"/>
      <c r="K6" s="134"/>
      <c r="L6" s="134"/>
      <c r="M6" s="668"/>
    </row>
    <row r="7" spans="1:13" x14ac:dyDescent="0.25">
      <c r="A7" s="664">
        <v>1970</v>
      </c>
      <c r="B7" s="665" t="s">
        <v>123</v>
      </c>
      <c r="C7" s="70">
        <v>3.3479999999999999</v>
      </c>
      <c r="D7" s="669">
        <v>4.2000000000000003E-2</v>
      </c>
      <c r="E7" s="70">
        <v>457</v>
      </c>
      <c r="F7" s="70">
        <v>46</v>
      </c>
      <c r="G7" s="70">
        <v>4.0000000000000001E-3</v>
      </c>
      <c r="H7" s="669">
        <v>0</v>
      </c>
      <c r="I7" s="70">
        <v>4054</v>
      </c>
      <c r="J7" s="665" t="s">
        <v>123</v>
      </c>
      <c r="K7" s="70">
        <f t="shared" ref="K7:K35" si="0">C7+G7</f>
        <v>3.3519999999999999</v>
      </c>
      <c r="L7" s="70">
        <f t="shared" ref="L7:L35" si="1">D7+H7</f>
        <v>4.2000000000000003E-2</v>
      </c>
      <c r="M7" s="670">
        <f t="shared" ref="M7:M35" si="2">E7+I7</f>
        <v>4511</v>
      </c>
    </row>
    <row r="8" spans="1:13" x14ac:dyDescent="0.25">
      <c r="A8" s="664">
        <v>1971</v>
      </c>
      <c r="B8" s="70">
        <v>130</v>
      </c>
      <c r="C8" s="70">
        <v>2.4700000000000002</v>
      </c>
      <c r="D8" s="669">
        <v>0.307</v>
      </c>
      <c r="E8" s="70">
        <v>4035</v>
      </c>
      <c r="F8" s="70">
        <v>39</v>
      </c>
      <c r="G8" s="70">
        <v>1E-3</v>
      </c>
      <c r="H8" s="669">
        <v>2.5000000000000001E-2</v>
      </c>
      <c r="I8" s="70">
        <v>4314</v>
      </c>
      <c r="J8" s="70">
        <f t="shared" ref="J8:J35" si="3">B8+F8</f>
        <v>169</v>
      </c>
      <c r="K8" s="70">
        <f t="shared" si="0"/>
        <v>2.4710000000000001</v>
      </c>
      <c r="L8" s="70">
        <f t="shared" si="1"/>
        <v>0.33200000000000002</v>
      </c>
      <c r="M8" s="670">
        <f t="shared" si="2"/>
        <v>8349</v>
      </c>
    </row>
    <row r="9" spans="1:13" x14ac:dyDescent="0.25">
      <c r="A9" s="664">
        <v>1972</v>
      </c>
      <c r="B9" s="70">
        <v>82</v>
      </c>
      <c r="C9" s="70">
        <v>1.6819999999999999</v>
      </c>
      <c r="D9" s="669">
        <v>4.0000000000000001E-3</v>
      </c>
      <c r="E9" s="70">
        <v>20296</v>
      </c>
      <c r="F9" s="70">
        <v>33</v>
      </c>
      <c r="G9" s="70">
        <v>1.0089999999999999</v>
      </c>
      <c r="H9" s="669">
        <v>0</v>
      </c>
      <c r="I9" s="70">
        <v>4019</v>
      </c>
      <c r="J9" s="70">
        <f t="shared" si="3"/>
        <v>115</v>
      </c>
      <c r="K9" s="70">
        <f t="shared" si="0"/>
        <v>2.6909999999999998</v>
      </c>
      <c r="L9" s="70">
        <f t="shared" si="1"/>
        <v>4.0000000000000001E-3</v>
      </c>
      <c r="M9" s="670">
        <f t="shared" si="2"/>
        <v>24315</v>
      </c>
    </row>
    <row r="10" spans="1:13" x14ac:dyDescent="0.25">
      <c r="A10" s="664">
        <v>1973</v>
      </c>
      <c r="B10" s="70">
        <v>385</v>
      </c>
      <c r="C10" s="70">
        <v>30.846</v>
      </c>
      <c r="D10" s="669">
        <v>4.0999999999999995E-2</v>
      </c>
      <c r="E10" s="70">
        <v>11198</v>
      </c>
      <c r="F10" s="70">
        <v>29</v>
      </c>
      <c r="G10" s="70">
        <v>1.004</v>
      </c>
      <c r="H10" s="669">
        <v>0</v>
      </c>
      <c r="I10" s="70">
        <v>62824</v>
      </c>
      <c r="J10" s="70">
        <f t="shared" si="3"/>
        <v>414</v>
      </c>
      <c r="K10" s="70">
        <f t="shared" si="0"/>
        <v>31.85</v>
      </c>
      <c r="L10" s="70">
        <f t="shared" si="1"/>
        <v>4.0999999999999995E-2</v>
      </c>
      <c r="M10" s="670">
        <f t="shared" si="2"/>
        <v>74022</v>
      </c>
    </row>
    <row r="11" spans="1:13" x14ac:dyDescent="0.25">
      <c r="A11" s="664">
        <v>1974</v>
      </c>
      <c r="B11" s="70">
        <v>660</v>
      </c>
      <c r="C11" s="70">
        <v>13.409000000000001</v>
      </c>
      <c r="D11" s="669">
        <v>0.78099999999999992</v>
      </c>
      <c r="E11" s="70">
        <v>57667</v>
      </c>
      <c r="F11" s="70">
        <v>41</v>
      </c>
      <c r="G11" s="70">
        <v>10.17</v>
      </c>
      <c r="H11" s="669">
        <v>0</v>
      </c>
      <c r="I11" s="70">
        <v>161625</v>
      </c>
      <c r="J11" s="70">
        <f t="shared" si="3"/>
        <v>701</v>
      </c>
      <c r="K11" s="70">
        <f t="shared" si="0"/>
        <v>23.579000000000001</v>
      </c>
      <c r="L11" s="70">
        <f t="shared" si="1"/>
        <v>0.78099999999999992</v>
      </c>
      <c r="M11" s="670">
        <f t="shared" si="2"/>
        <v>219292</v>
      </c>
    </row>
    <row r="12" spans="1:13" x14ac:dyDescent="0.25">
      <c r="A12" s="664">
        <v>1975</v>
      </c>
      <c r="B12" s="70">
        <v>1000</v>
      </c>
      <c r="C12" s="70">
        <v>35.795999999999999</v>
      </c>
      <c r="D12" s="669">
        <v>9.0999999999999998E-2</v>
      </c>
      <c r="E12" s="70">
        <v>31439</v>
      </c>
      <c r="F12" s="70">
        <v>21</v>
      </c>
      <c r="G12" s="70">
        <v>3.774</v>
      </c>
      <c r="H12" s="669">
        <v>0</v>
      </c>
      <c r="I12" s="70">
        <v>974</v>
      </c>
      <c r="J12" s="70">
        <f t="shared" si="3"/>
        <v>1021</v>
      </c>
      <c r="K12" s="70">
        <f t="shared" si="0"/>
        <v>39.57</v>
      </c>
      <c r="L12" s="70">
        <f t="shared" si="1"/>
        <v>9.0999999999999998E-2</v>
      </c>
      <c r="M12" s="670">
        <f t="shared" si="2"/>
        <v>32413</v>
      </c>
    </row>
    <row r="13" spans="1:13" x14ac:dyDescent="0.25">
      <c r="A13" s="664">
        <v>1976</v>
      </c>
      <c r="B13" s="70">
        <v>1424</v>
      </c>
      <c r="C13" s="70">
        <v>74.242000000000004</v>
      </c>
      <c r="D13" s="669">
        <v>0.316</v>
      </c>
      <c r="E13" s="70">
        <v>1537</v>
      </c>
      <c r="F13" s="70">
        <v>29</v>
      </c>
      <c r="G13" s="70">
        <v>24.709</v>
      </c>
      <c r="H13" s="669">
        <v>0</v>
      </c>
      <c r="I13" s="70">
        <v>2251</v>
      </c>
      <c r="J13" s="70">
        <f t="shared" si="3"/>
        <v>1453</v>
      </c>
      <c r="K13" s="70">
        <f t="shared" si="0"/>
        <v>98.951000000000008</v>
      </c>
      <c r="L13" s="70">
        <f t="shared" si="1"/>
        <v>0.316</v>
      </c>
      <c r="M13" s="670">
        <f t="shared" si="2"/>
        <v>3788</v>
      </c>
    </row>
    <row r="14" spans="1:13" x14ac:dyDescent="0.25">
      <c r="A14" s="664">
        <v>1977</v>
      </c>
      <c r="B14" s="70">
        <v>1427</v>
      </c>
      <c r="C14" s="70">
        <v>47.030999999999999</v>
      </c>
      <c r="D14" s="669">
        <v>2.3330000000000002</v>
      </c>
      <c r="E14" s="70">
        <v>185</v>
      </c>
      <c r="F14" s="70">
        <v>30</v>
      </c>
      <c r="G14" s="70">
        <v>5.641</v>
      </c>
      <c r="H14" s="669">
        <v>0</v>
      </c>
      <c r="I14" s="70">
        <v>4081</v>
      </c>
      <c r="J14" s="70">
        <f t="shared" si="3"/>
        <v>1457</v>
      </c>
      <c r="K14" s="70">
        <f t="shared" si="0"/>
        <v>52.671999999999997</v>
      </c>
      <c r="L14" s="70">
        <f t="shared" si="1"/>
        <v>2.3330000000000002</v>
      </c>
      <c r="M14" s="670">
        <f t="shared" si="2"/>
        <v>4266</v>
      </c>
    </row>
    <row r="15" spans="1:13" x14ac:dyDescent="0.25">
      <c r="A15" s="664">
        <v>1978</v>
      </c>
      <c r="B15" s="70">
        <v>820</v>
      </c>
      <c r="C15" s="70">
        <v>26.577999999999999</v>
      </c>
      <c r="D15" s="669">
        <v>0.64400000000000002</v>
      </c>
      <c r="E15" s="70">
        <v>272</v>
      </c>
      <c r="F15" s="70">
        <v>16</v>
      </c>
      <c r="G15" s="70">
        <v>3.6640000000000001</v>
      </c>
      <c r="H15" s="669">
        <v>0</v>
      </c>
      <c r="I15" s="70">
        <v>107</v>
      </c>
      <c r="J15" s="70">
        <f t="shared" si="3"/>
        <v>836</v>
      </c>
      <c r="K15" s="70">
        <f t="shared" si="0"/>
        <v>30.242000000000001</v>
      </c>
      <c r="L15" s="70">
        <f t="shared" si="1"/>
        <v>0.64400000000000002</v>
      </c>
      <c r="M15" s="670">
        <f t="shared" si="2"/>
        <v>379</v>
      </c>
    </row>
    <row r="16" spans="1:13" x14ac:dyDescent="0.25">
      <c r="A16" s="664">
        <v>1979</v>
      </c>
      <c r="B16" s="70">
        <v>834</v>
      </c>
      <c r="C16" s="70">
        <v>18.581</v>
      </c>
      <c r="D16" s="669">
        <v>0.38</v>
      </c>
      <c r="E16" s="70">
        <v>251</v>
      </c>
      <c r="F16" s="70">
        <v>18</v>
      </c>
      <c r="G16" s="70">
        <v>2.2360000000000002</v>
      </c>
      <c r="H16" s="669">
        <v>0</v>
      </c>
      <c r="I16" s="70">
        <v>1914</v>
      </c>
      <c r="J16" s="70">
        <f t="shared" si="3"/>
        <v>852</v>
      </c>
      <c r="K16" s="70">
        <f t="shared" si="0"/>
        <v>20.817</v>
      </c>
      <c r="L16" s="70">
        <f t="shared" si="1"/>
        <v>0.38</v>
      </c>
      <c r="M16" s="670">
        <f t="shared" si="2"/>
        <v>2165</v>
      </c>
    </row>
    <row r="17" spans="1:13" x14ac:dyDescent="0.25">
      <c r="A17" s="664">
        <v>1980</v>
      </c>
      <c r="B17" s="70">
        <v>1242</v>
      </c>
      <c r="C17" s="70">
        <v>18.391999999999999</v>
      </c>
      <c r="D17" s="669">
        <v>0.122</v>
      </c>
      <c r="E17" s="70">
        <v>94</v>
      </c>
      <c r="F17" s="70">
        <v>20</v>
      </c>
      <c r="G17" s="70">
        <v>3.2549999999999999</v>
      </c>
      <c r="H17" s="669">
        <v>0</v>
      </c>
      <c r="I17" s="70">
        <v>729</v>
      </c>
      <c r="J17" s="70">
        <f t="shared" si="3"/>
        <v>1262</v>
      </c>
      <c r="K17" s="70">
        <f t="shared" si="0"/>
        <v>21.646999999999998</v>
      </c>
      <c r="L17" s="70">
        <f t="shared" si="1"/>
        <v>0.122</v>
      </c>
      <c r="M17" s="670">
        <f t="shared" si="2"/>
        <v>823</v>
      </c>
    </row>
    <row r="18" spans="1:13" x14ac:dyDescent="0.25">
      <c r="A18" s="664">
        <v>1981</v>
      </c>
      <c r="B18" s="70">
        <v>1665</v>
      </c>
      <c r="C18" s="70">
        <v>22.381</v>
      </c>
      <c r="D18" s="669">
        <v>9.0999999999999998E-2</v>
      </c>
      <c r="E18" s="70">
        <v>264</v>
      </c>
      <c r="F18" s="70">
        <v>21</v>
      </c>
      <c r="G18" s="70">
        <v>7.4790000000000001</v>
      </c>
      <c r="H18" s="669">
        <v>0</v>
      </c>
      <c r="I18" s="70">
        <v>89</v>
      </c>
      <c r="J18" s="70">
        <f t="shared" si="3"/>
        <v>1686</v>
      </c>
      <c r="K18" s="70">
        <f t="shared" si="0"/>
        <v>29.86</v>
      </c>
      <c r="L18" s="70">
        <f t="shared" si="1"/>
        <v>9.0999999999999998E-2</v>
      </c>
      <c r="M18" s="670">
        <f t="shared" si="2"/>
        <v>353</v>
      </c>
    </row>
    <row r="19" spans="1:13" x14ac:dyDescent="0.25">
      <c r="A19" s="664">
        <v>1982</v>
      </c>
      <c r="B19" s="70">
        <v>2106</v>
      </c>
      <c r="C19" s="70">
        <v>99.745999999999995</v>
      </c>
      <c r="D19" s="669">
        <v>1.325</v>
      </c>
      <c r="E19" s="70">
        <v>39</v>
      </c>
      <c r="F19" s="70">
        <v>36</v>
      </c>
      <c r="G19" s="70">
        <v>6.4550000000000001</v>
      </c>
      <c r="H19" s="669">
        <v>0</v>
      </c>
      <c r="I19" s="70">
        <v>172</v>
      </c>
      <c r="J19" s="70">
        <f t="shared" si="3"/>
        <v>2142</v>
      </c>
      <c r="K19" s="70">
        <f t="shared" si="0"/>
        <v>106.20099999999999</v>
      </c>
      <c r="L19" s="70">
        <f t="shared" si="1"/>
        <v>1.325</v>
      </c>
      <c r="M19" s="670">
        <f t="shared" si="2"/>
        <v>211</v>
      </c>
    </row>
    <row r="20" spans="1:13" x14ac:dyDescent="0.25">
      <c r="A20" s="664">
        <v>1983</v>
      </c>
      <c r="B20" s="70">
        <v>1670</v>
      </c>
      <c r="C20" s="70">
        <v>75.522000000000006</v>
      </c>
      <c r="D20" s="669">
        <v>0.2</v>
      </c>
      <c r="E20" s="70">
        <v>222</v>
      </c>
      <c r="F20" s="70">
        <v>35</v>
      </c>
      <c r="G20" s="70">
        <v>5.9859999999999998</v>
      </c>
      <c r="H20" s="669">
        <v>0</v>
      </c>
      <c r="I20" s="70">
        <v>77</v>
      </c>
      <c r="J20" s="70">
        <f t="shared" si="3"/>
        <v>1705</v>
      </c>
      <c r="K20" s="70">
        <f t="shared" si="0"/>
        <v>81.50800000000001</v>
      </c>
      <c r="L20" s="70">
        <f t="shared" si="1"/>
        <v>0.2</v>
      </c>
      <c r="M20" s="670">
        <f t="shared" si="2"/>
        <v>299</v>
      </c>
    </row>
    <row r="21" spans="1:13" x14ac:dyDescent="0.25">
      <c r="A21" s="664">
        <v>1984</v>
      </c>
      <c r="B21" s="70">
        <v>1866</v>
      </c>
      <c r="C21" s="70">
        <v>75.903000000000006</v>
      </c>
      <c r="D21" s="669">
        <v>0.108</v>
      </c>
      <c r="E21" s="70">
        <v>245</v>
      </c>
      <c r="F21" s="70">
        <v>40</v>
      </c>
      <c r="G21" s="70">
        <v>9.8550000000000004</v>
      </c>
      <c r="H21" s="669">
        <v>3.0000000000000001E-3</v>
      </c>
      <c r="I21" s="70">
        <v>42</v>
      </c>
      <c r="J21" s="70">
        <f t="shared" si="3"/>
        <v>1906</v>
      </c>
      <c r="K21" s="70">
        <f t="shared" si="0"/>
        <v>85.75800000000001</v>
      </c>
      <c r="L21" s="70">
        <f t="shared" si="1"/>
        <v>0.111</v>
      </c>
      <c r="M21" s="670">
        <f t="shared" si="2"/>
        <v>287</v>
      </c>
    </row>
    <row r="22" spans="1:13" x14ac:dyDescent="0.25">
      <c r="A22" s="664">
        <v>1985</v>
      </c>
      <c r="B22" s="70">
        <v>1641</v>
      </c>
      <c r="C22" s="70">
        <v>64.385999999999996</v>
      </c>
      <c r="D22" s="669">
        <v>0.33299999999999996</v>
      </c>
      <c r="E22" s="70">
        <v>11</v>
      </c>
      <c r="F22" s="70">
        <v>43</v>
      </c>
      <c r="G22" s="70">
        <v>41.808999999999997</v>
      </c>
      <c r="H22" s="669">
        <v>0</v>
      </c>
      <c r="I22" s="70">
        <v>30</v>
      </c>
      <c r="J22" s="70">
        <f t="shared" si="3"/>
        <v>1684</v>
      </c>
      <c r="K22" s="70">
        <f t="shared" si="0"/>
        <v>106.19499999999999</v>
      </c>
      <c r="L22" s="70">
        <f t="shared" si="1"/>
        <v>0.33299999999999996</v>
      </c>
      <c r="M22" s="670">
        <f t="shared" si="2"/>
        <v>41</v>
      </c>
    </row>
    <row r="23" spans="1:13" x14ac:dyDescent="0.25">
      <c r="A23" s="664">
        <v>1986</v>
      </c>
      <c r="B23" s="70">
        <v>1458</v>
      </c>
      <c r="C23" s="70">
        <v>50.994</v>
      </c>
      <c r="D23" s="669">
        <v>0.14699999999999999</v>
      </c>
      <c r="E23" s="70">
        <v>0</v>
      </c>
      <c r="F23" s="70">
        <v>51</v>
      </c>
      <c r="G23" s="70">
        <v>26.463000000000001</v>
      </c>
      <c r="H23" s="669">
        <v>0</v>
      </c>
      <c r="I23" s="70">
        <v>0</v>
      </c>
      <c r="J23" s="70">
        <f t="shared" si="3"/>
        <v>1509</v>
      </c>
      <c r="K23" s="70">
        <f t="shared" si="0"/>
        <v>77.456999999999994</v>
      </c>
      <c r="L23" s="70">
        <f t="shared" si="1"/>
        <v>0.14699999999999999</v>
      </c>
      <c r="M23" s="670">
        <f t="shared" si="2"/>
        <v>0</v>
      </c>
    </row>
    <row r="24" spans="1:13" x14ac:dyDescent="0.25">
      <c r="A24" s="664">
        <v>1987</v>
      </c>
      <c r="B24" s="70">
        <v>1830</v>
      </c>
      <c r="C24" s="70">
        <v>88.816000000000003</v>
      </c>
      <c r="D24" s="669">
        <v>0.33500000000000002</v>
      </c>
      <c r="E24" s="70">
        <v>30</v>
      </c>
      <c r="F24" s="70">
        <v>70</v>
      </c>
      <c r="G24" s="70">
        <v>68.239999999999995</v>
      </c>
      <c r="H24" s="669">
        <v>0</v>
      </c>
      <c r="I24" s="70">
        <v>24</v>
      </c>
      <c r="J24" s="70">
        <f t="shared" si="3"/>
        <v>1900</v>
      </c>
      <c r="K24" s="70">
        <f t="shared" si="0"/>
        <v>157.05599999999998</v>
      </c>
      <c r="L24" s="70">
        <f t="shared" si="1"/>
        <v>0.33500000000000002</v>
      </c>
      <c r="M24" s="670">
        <f t="shared" si="2"/>
        <v>54</v>
      </c>
    </row>
    <row r="25" spans="1:13" x14ac:dyDescent="0.25">
      <c r="A25" s="664">
        <v>1988</v>
      </c>
      <c r="B25" s="70">
        <v>1898</v>
      </c>
      <c r="C25" s="70">
        <v>86.146000000000001</v>
      </c>
      <c r="D25" s="669">
        <v>0.184</v>
      </c>
      <c r="E25" s="70">
        <v>18</v>
      </c>
      <c r="F25" s="70">
        <v>67</v>
      </c>
      <c r="G25" s="70">
        <v>11.895</v>
      </c>
      <c r="H25" s="669">
        <v>0</v>
      </c>
      <c r="I25" s="70">
        <v>36</v>
      </c>
      <c r="J25" s="70">
        <f t="shared" si="3"/>
        <v>1965</v>
      </c>
      <c r="K25" s="70">
        <f t="shared" si="0"/>
        <v>98.040999999999997</v>
      </c>
      <c r="L25" s="70">
        <f t="shared" si="1"/>
        <v>0.184</v>
      </c>
      <c r="M25" s="670">
        <f t="shared" si="2"/>
        <v>54</v>
      </c>
    </row>
    <row r="26" spans="1:13" x14ac:dyDescent="0.25">
      <c r="A26" s="664">
        <v>1989</v>
      </c>
      <c r="B26" s="70">
        <v>2487</v>
      </c>
      <c r="C26" s="70">
        <v>51.311999999999998</v>
      </c>
      <c r="D26" s="669">
        <v>0.77300000000000002</v>
      </c>
      <c r="E26" s="70">
        <v>0</v>
      </c>
      <c r="F26" s="70">
        <v>85</v>
      </c>
      <c r="G26" s="70">
        <v>52.680999999999997</v>
      </c>
      <c r="H26" s="669">
        <v>0</v>
      </c>
      <c r="I26" s="70">
        <v>290</v>
      </c>
      <c r="J26" s="70">
        <f t="shared" si="3"/>
        <v>2572</v>
      </c>
      <c r="K26" s="70">
        <f t="shared" si="0"/>
        <v>103.99299999999999</v>
      </c>
      <c r="L26" s="70">
        <f t="shared" si="1"/>
        <v>0.77300000000000002</v>
      </c>
      <c r="M26" s="670">
        <f t="shared" si="2"/>
        <v>290</v>
      </c>
    </row>
    <row r="27" spans="1:13" x14ac:dyDescent="0.25">
      <c r="A27" s="664">
        <v>1990</v>
      </c>
      <c r="B27" s="70">
        <v>2781</v>
      </c>
      <c r="C27" s="70">
        <v>61.860999999999997</v>
      </c>
      <c r="D27" s="669">
        <v>0.34200000000000003</v>
      </c>
      <c r="E27" s="70">
        <v>91</v>
      </c>
      <c r="F27" s="70">
        <v>108</v>
      </c>
      <c r="G27" s="70">
        <v>46.014000000000003</v>
      </c>
      <c r="H27" s="669">
        <v>5.0000000000000001E-3</v>
      </c>
      <c r="I27" s="70">
        <v>1305</v>
      </c>
      <c r="J27" s="70">
        <f t="shared" si="3"/>
        <v>2889</v>
      </c>
      <c r="K27" s="70">
        <f t="shared" si="0"/>
        <v>107.875</v>
      </c>
      <c r="L27" s="70">
        <f t="shared" si="1"/>
        <v>0.34700000000000003</v>
      </c>
      <c r="M27" s="670">
        <f t="shared" si="2"/>
        <v>1396</v>
      </c>
    </row>
    <row r="28" spans="1:13" x14ac:dyDescent="0.25">
      <c r="A28" s="664">
        <v>1991</v>
      </c>
      <c r="B28" s="70">
        <v>2782</v>
      </c>
      <c r="C28" s="70">
        <v>58.725999999999999</v>
      </c>
      <c r="D28" s="669">
        <v>1.1359999999999999</v>
      </c>
      <c r="E28" s="70">
        <v>17</v>
      </c>
      <c r="F28" s="70">
        <v>69</v>
      </c>
      <c r="G28" s="70">
        <v>45.002000000000002</v>
      </c>
      <c r="H28" s="669">
        <v>0</v>
      </c>
      <c r="I28" s="70">
        <v>2270</v>
      </c>
      <c r="J28" s="70">
        <f t="shared" si="3"/>
        <v>2851</v>
      </c>
      <c r="K28" s="70">
        <f t="shared" si="0"/>
        <v>103.72800000000001</v>
      </c>
      <c r="L28" s="70">
        <f t="shared" si="1"/>
        <v>1.1359999999999999</v>
      </c>
      <c r="M28" s="670">
        <f t="shared" si="2"/>
        <v>2287</v>
      </c>
    </row>
    <row r="29" spans="1:13" x14ac:dyDescent="0.25">
      <c r="A29" s="664">
        <v>1992</v>
      </c>
      <c r="B29" s="70">
        <v>3445</v>
      </c>
      <c r="C29" s="70">
        <v>47.131</v>
      </c>
      <c r="D29" s="669">
        <v>0.97299999999999998</v>
      </c>
      <c r="E29" s="70">
        <v>563</v>
      </c>
      <c r="F29" s="70">
        <v>93</v>
      </c>
      <c r="G29" s="70">
        <v>73.486000000000004</v>
      </c>
      <c r="H29" s="669">
        <v>0</v>
      </c>
      <c r="I29" s="70">
        <v>820</v>
      </c>
      <c r="J29" s="70">
        <f t="shared" si="3"/>
        <v>3538</v>
      </c>
      <c r="K29" s="70">
        <f t="shared" si="0"/>
        <v>120.617</v>
      </c>
      <c r="L29" s="70">
        <f t="shared" si="1"/>
        <v>0.97299999999999998</v>
      </c>
      <c r="M29" s="670">
        <f t="shared" si="2"/>
        <v>1383</v>
      </c>
    </row>
    <row r="30" spans="1:13" x14ac:dyDescent="0.25">
      <c r="A30" s="664">
        <v>1993</v>
      </c>
      <c r="B30" s="70">
        <v>4183</v>
      </c>
      <c r="C30" s="70">
        <v>74.116</v>
      </c>
      <c r="D30" s="669">
        <v>1.1259999999999999</v>
      </c>
      <c r="E30" s="70">
        <v>297</v>
      </c>
      <c r="F30" s="70">
        <v>105</v>
      </c>
      <c r="G30" s="70">
        <v>67.855000000000004</v>
      </c>
      <c r="H30" s="669">
        <v>2E-3</v>
      </c>
      <c r="I30" s="70">
        <v>1034</v>
      </c>
      <c r="J30" s="70">
        <f t="shared" si="3"/>
        <v>4288</v>
      </c>
      <c r="K30" s="70">
        <f t="shared" si="0"/>
        <v>141.971</v>
      </c>
      <c r="L30" s="70">
        <f t="shared" si="1"/>
        <v>1.1279999999999999</v>
      </c>
      <c r="M30" s="670">
        <f t="shared" si="2"/>
        <v>1331</v>
      </c>
    </row>
    <row r="31" spans="1:13" x14ac:dyDescent="0.25">
      <c r="A31" s="664">
        <v>1994</v>
      </c>
      <c r="B31" s="70">
        <v>4269</v>
      </c>
      <c r="C31" s="70">
        <v>117.55200000000001</v>
      </c>
      <c r="D31" s="669">
        <v>1.4409999999999998</v>
      </c>
      <c r="E31" s="70">
        <v>1034</v>
      </c>
      <c r="F31" s="70">
        <v>90</v>
      </c>
      <c r="G31" s="70">
        <v>92.662999999999997</v>
      </c>
      <c r="H31" s="669">
        <v>2E-3</v>
      </c>
      <c r="I31" s="70">
        <v>130</v>
      </c>
      <c r="J31" s="70">
        <f t="shared" si="3"/>
        <v>4359</v>
      </c>
      <c r="K31" s="70">
        <f t="shared" si="0"/>
        <v>210.215</v>
      </c>
      <c r="L31" s="70">
        <f t="shared" si="1"/>
        <v>1.4429999999999998</v>
      </c>
      <c r="M31" s="670">
        <f t="shared" si="2"/>
        <v>1164</v>
      </c>
    </row>
    <row r="32" spans="1:13" x14ac:dyDescent="0.25">
      <c r="A32" s="664">
        <v>1995</v>
      </c>
      <c r="B32" s="70">
        <v>4305</v>
      </c>
      <c r="C32" s="70">
        <v>204.286</v>
      </c>
      <c r="D32" s="669">
        <v>0.98</v>
      </c>
      <c r="E32" s="70">
        <v>408</v>
      </c>
      <c r="F32" s="70">
        <v>81</v>
      </c>
      <c r="G32" s="70">
        <v>74.34</v>
      </c>
      <c r="H32" s="669">
        <v>3.7999999999999999E-2</v>
      </c>
      <c r="I32" s="70">
        <v>3480</v>
      </c>
      <c r="J32" s="70">
        <f t="shared" si="3"/>
        <v>4386</v>
      </c>
      <c r="K32" s="70">
        <f t="shared" si="0"/>
        <v>278.62599999999998</v>
      </c>
      <c r="L32" s="70">
        <f t="shared" si="1"/>
        <v>1.018</v>
      </c>
      <c r="M32" s="670">
        <f t="shared" si="2"/>
        <v>3888</v>
      </c>
    </row>
    <row r="33" spans="1:13" x14ac:dyDescent="0.25">
      <c r="A33" s="664">
        <v>1996</v>
      </c>
      <c r="B33" s="70">
        <v>4154</v>
      </c>
      <c r="C33" s="70">
        <v>90.572999999999993</v>
      </c>
      <c r="D33" s="669">
        <v>2.1069999999999998</v>
      </c>
      <c r="E33" s="70">
        <v>6250</v>
      </c>
      <c r="F33" s="70">
        <v>45</v>
      </c>
      <c r="G33" s="70">
        <v>36.576000000000001</v>
      </c>
      <c r="H33" s="669">
        <v>0</v>
      </c>
      <c r="I33" s="70">
        <v>5071</v>
      </c>
      <c r="J33" s="70">
        <f t="shared" si="3"/>
        <v>4199</v>
      </c>
      <c r="K33" s="70">
        <f t="shared" si="0"/>
        <v>127.149</v>
      </c>
      <c r="L33" s="70">
        <f t="shared" si="1"/>
        <v>2.1069999999999998</v>
      </c>
      <c r="M33" s="670">
        <f t="shared" si="2"/>
        <v>11321</v>
      </c>
    </row>
    <row r="34" spans="1:13" x14ac:dyDescent="0.25">
      <c r="A34" s="664">
        <v>1997</v>
      </c>
      <c r="B34" s="70">
        <v>4503</v>
      </c>
      <c r="C34" s="70">
        <v>133.09299999999999</v>
      </c>
      <c r="D34" s="669">
        <v>2.157</v>
      </c>
      <c r="E34" s="70">
        <v>2161</v>
      </c>
      <c r="F34" s="70">
        <v>136</v>
      </c>
      <c r="G34" s="70">
        <v>52.707000000000001</v>
      </c>
      <c r="H34" s="669">
        <v>2.0299999999999998</v>
      </c>
      <c r="I34" s="70">
        <v>14944</v>
      </c>
      <c r="J34" s="70">
        <f t="shared" si="3"/>
        <v>4639</v>
      </c>
      <c r="K34" s="70">
        <f t="shared" si="0"/>
        <v>185.79999999999998</v>
      </c>
      <c r="L34" s="70">
        <f t="shared" si="1"/>
        <v>4.1869999999999994</v>
      </c>
      <c r="M34" s="670">
        <f t="shared" si="2"/>
        <v>17105</v>
      </c>
    </row>
    <row r="35" spans="1:13" x14ac:dyDescent="0.25">
      <c r="A35" s="664">
        <v>1998</v>
      </c>
      <c r="B35" s="70">
        <v>4577</v>
      </c>
      <c r="C35" s="70">
        <v>55.951999999999998</v>
      </c>
      <c r="D35" s="669">
        <v>0.95700000000000007</v>
      </c>
      <c r="E35" s="70">
        <v>169</v>
      </c>
      <c r="F35" s="70">
        <v>282</v>
      </c>
      <c r="G35" s="70">
        <v>78.911000000000001</v>
      </c>
      <c r="H35" s="669">
        <v>6.04</v>
      </c>
      <c r="I35" s="70">
        <v>4</v>
      </c>
      <c r="J35" s="70">
        <f t="shared" si="3"/>
        <v>4859</v>
      </c>
      <c r="K35" s="70">
        <f t="shared" si="0"/>
        <v>134.863</v>
      </c>
      <c r="L35" s="70">
        <f t="shared" si="1"/>
        <v>6.9969999999999999</v>
      </c>
      <c r="M35" s="670">
        <f t="shared" si="2"/>
        <v>173</v>
      </c>
    </row>
    <row r="36" spans="1:13" x14ac:dyDescent="0.25">
      <c r="A36" s="664">
        <v>1999</v>
      </c>
      <c r="B36" s="70">
        <v>4974</v>
      </c>
      <c r="C36" s="70">
        <v>71</v>
      </c>
      <c r="D36" s="669">
        <v>2.2999999999999998</v>
      </c>
      <c r="E36" s="70">
        <v>1040</v>
      </c>
      <c r="F36" s="70">
        <f t="shared" ref="F36:I37" si="4">J36-B36</f>
        <v>99</v>
      </c>
      <c r="G36" s="70">
        <f t="shared" si="4"/>
        <v>53</v>
      </c>
      <c r="H36" s="669">
        <f t="shared" si="4"/>
        <v>0</v>
      </c>
      <c r="I36" s="70">
        <f t="shared" si="4"/>
        <v>60</v>
      </c>
      <c r="J36" s="70">
        <v>5073</v>
      </c>
      <c r="K36" s="70">
        <v>124</v>
      </c>
      <c r="L36" s="70">
        <v>2.2999999999999998</v>
      </c>
      <c r="M36" s="670">
        <v>1100</v>
      </c>
    </row>
    <row r="37" spans="1:13" x14ac:dyDescent="0.25">
      <c r="A37" s="664">
        <v>2000</v>
      </c>
      <c r="B37" s="70">
        <v>4847</v>
      </c>
      <c r="C37" s="70">
        <v>69</v>
      </c>
      <c r="D37" s="669">
        <v>0.7</v>
      </c>
      <c r="E37" s="70">
        <v>72</v>
      </c>
      <c r="F37" s="70">
        <f t="shared" si="4"/>
        <v>131</v>
      </c>
      <c r="G37" s="70">
        <f t="shared" si="4"/>
        <v>39</v>
      </c>
      <c r="H37" s="669">
        <f t="shared" si="4"/>
        <v>0.10000000000000009</v>
      </c>
      <c r="I37" s="70">
        <f t="shared" si="4"/>
        <v>212</v>
      </c>
      <c r="J37" s="70">
        <v>4978</v>
      </c>
      <c r="K37" s="70">
        <v>108</v>
      </c>
      <c r="L37" s="70">
        <v>0.8</v>
      </c>
      <c r="M37" s="670">
        <v>284</v>
      </c>
    </row>
    <row r="38" spans="1:13" x14ac:dyDescent="0.25">
      <c r="A38" s="664">
        <v>2001</v>
      </c>
      <c r="B38" s="70">
        <v>5716</v>
      </c>
      <c r="C38" s="70">
        <v>151</v>
      </c>
      <c r="D38" s="669"/>
      <c r="E38" s="70"/>
      <c r="F38" s="70">
        <f t="shared" ref="F38:G40" si="5">J38-B38</f>
        <v>121</v>
      </c>
      <c r="G38" s="70">
        <f t="shared" si="5"/>
        <v>89</v>
      </c>
      <c r="H38" s="669"/>
      <c r="I38" s="70"/>
      <c r="J38" s="70">
        <v>5837</v>
      </c>
      <c r="K38" s="70">
        <v>240</v>
      </c>
      <c r="L38" s="70">
        <v>1</v>
      </c>
      <c r="M38" s="670">
        <v>782</v>
      </c>
    </row>
    <row r="39" spans="1:13" x14ac:dyDescent="0.25">
      <c r="A39" s="664">
        <v>2002</v>
      </c>
      <c r="B39" s="70">
        <v>6846</v>
      </c>
      <c r="C39" s="70">
        <v>205</v>
      </c>
      <c r="D39" s="669"/>
      <c r="E39" s="70"/>
      <c r="F39" s="70">
        <f t="shared" si="5"/>
        <v>76</v>
      </c>
      <c r="G39" s="70">
        <f t="shared" si="5"/>
        <v>145</v>
      </c>
      <c r="H39" s="669"/>
      <c r="I39" s="70"/>
      <c r="J39" s="70">
        <v>6922</v>
      </c>
      <c r="K39" s="70">
        <v>350</v>
      </c>
      <c r="L39" s="70">
        <v>1</v>
      </c>
      <c r="M39" s="670">
        <v>92</v>
      </c>
    </row>
    <row r="40" spans="1:13" x14ac:dyDescent="0.25">
      <c r="A40" s="664">
        <v>2003</v>
      </c>
      <c r="B40" s="70">
        <v>6883</v>
      </c>
      <c r="C40" s="70">
        <v>184</v>
      </c>
      <c r="D40" s="669"/>
      <c r="E40" s="70"/>
      <c r="F40" s="70">
        <f t="shared" si="5"/>
        <v>89</v>
      </c>
      <c r="G40" s="70">
        <f t="shared" si="5"/>
        <v>170</v>
      </c>
      <c r="H40" s="669"/>
      <c r="I40" s="70"/>
      <c r="J40" s="70">
        <v>6972</v>
      </c>
      <c r="K40" s="70">
        <v>354</v>
      </c>
      <c r="L40" s="70">
        <v>8</v>
      </c>
      <c r="M40" s="670">
        <v>1993</v>
      </c>
    </row>
    <row r="41" spans="1:13" ht="15.6" x14ac:dyDescent="0.25">
      <c r="A41" s="664" t="s">
        <v>208</v>
      </c>
      <c r="B41" s="70">
        <v>6885</v>
      </c>
      <c r="C41" s="70">
        <v>258</v>
      </c>
      <c r="D41" s="669"/>
      <c r="E41" s="70"/>
      <c r="F41" s="70">
        <v>92</v>
      </c>
      <c r="G41" s="70">
        <v>199</v>
      </c>
      <c r="H41" s="669"/>
      <c r="I41" s="70"/>
      <c r="J41" s="70">
        <f t="shared" ref="J41:J52" si="6">B41+F41</f>
        <v>6977</v>
      </c>
      <c r="K41" s="70">
        <f t="shared" ref="K41:K52" si="7">C41+G41</f>
        <v>457</v>
      </c>
      <c r="L41" s="665" t="s">
        <v>123</v>
      </c>
      <c r="M41" s="665" t="s">
        <v>123</v>
      </c>
    </row>
    <row r="42" spans="1:13" x14ac:dyDescent="0.25">
      <c r="A42" s="664">
        <v>2005</v>
      </c>
      <c r="B42" s="70">
        <v>6887</v>
      </c>
      <c r="C42" s="70">
        <v>160</v>
      </c>
      <c r="D42" s="669"/>
      <c r="E42" s="70"/>
      <c r="F42" s="70">
        <v>94</v>
      </c>
      <c r="G42" s="70">
        <v>304</v>
      </c>
      <c r="H42" s="669"/>
      <c r="I42" s="70"/>
      <c r="J42" s="70">
        <f t="shared" si="6"/>
        <v>6981</v>
      </c>
      <c r="K42" s="70">
        <f t="shared" si="7"/>
        <v>464</v>
      </c>
      <c r="L42" s="665" t="s">
        <v>123</v>
      </c>
      <c r="M42" s="665" t="s">
        <v>123</v>
      </c>
    </row>
    <row r="43" spans="1:13" x14ac:dyDescent="0.25">
      <c r="A43" s="664">
        <v>2006</v>
      </c>
      <c r="B43" s="70">
        <v>7079</v>
      </c>
      <c r="C43" s="70">
        <v>230</v>
      </c>
      <c r="D43" s="669"/>
      <c r="E43" s="70"/>
      <c r="F43" s="70">
        <v>122</v>
      </c>
      <c r="G43" s="70">
        <v>231</v>
      </c>
      <c r="H43" s="669"/>
      <c r="I43" s="70"/>
      <c r="J43" s="70">
        <f t="shared" si="6"/>
        <v>7201</v>
      </c>
      <c r="K43" s="70">
        <f t="shared" si="7"/>
        <v>461</v>
      </c>
      <c r="L43" s="665" t="s">
        <v>123</v>
      </c>
      <c r="M43" s="665" t="s">
        <v>123</v>
      </c>
    </row>
    <row r="44" spans="1:13" x14ac:dyDescent="0.25">
      <c r="A44" s="664">
        <v>2007</v>
      </c>
      <c r="B44" s="70">
        <v>6824</v>
      </c>
      <c r="C44" s="70">
        <v>208.8</v>
      </c>
      <c r="D44" s="669"/>
      <c r="E44" s="70"/>
      <c r="F44" s="70">
        <v>138</v>
      </c>
      <c r="G44" s="70">
        <v>134.30000000000001</v>
      </c>
      <c r="H44" s="669"/>
      <c r="I44" s="70"/>
      <c r="J44" s="70">
        <f t="shared" si="6"/>
        <v>6962</v>
      </c>
      <c r="K44" s="70">
        <f t="shared" si="7"/>
        <v>343.1</v>
      </c>
      <c r="L44" s="665" t="s">
        <v>123</v>
      </c>
      <c r="M44" s="665" t="s">
        <v>123</v>
      </c>
    </row>
    <row r="45" spans="1:13" ht="15.6" x14ac:dyDescent="0.25">
      <c r="A45" s="664" t="s">
        <v>568</v>
      </c>
      <c r="B45" s="75">
        <v>6071</v>
      </c>
      <c r="C45" s="75">
        <v>258.29300000000001</v>
      </c>
      <c r="D45" s="671">
        <v>147</v>
      </c>
      <c r="E45" s="75">
        <v>198.8</v>
      </c>
      <c r="F45" s="75">
        <v>147</v>
      </c>
      <c r="G45" s="75">
        <v>198.8</v>
      </c>
      <c r="H45" s="671"/>
      <c r="I45" s="75"/>
      <c r="J45" s="75">
        <f t="shared" si="6"/>
        <v>6218</v>
      </c>
      <c r="K45" s="75">
        <f t="shared" si="7"/>
        <v>457.09300000000002</v>
      </c>
      <c r="L45" s="155" t="s">
        <v>123</v>
      </c>
      <c r="M45" s="155" t="s">
        <v>123</v>
      </c>
    </row>
    <row r="46" spans="1:13" x14ac:dyDescent="0.25">
      <c r="A46" s="67">
        <v>2009</v>
      </c>
      <c r="B46" s="75">
        <v>5247</v>
      </c>
      <c r="C46" s="75">
        <v>352.721</v>
      </c>
      <c r="D46" s="671">
        <v>150</v>
      </c>
      <c r="E46" s="75">
        <v>273.39999999999998</v>
      </c>
      <c r="F46" s="75">
        <v>150</v>
      </c>
      <c r="G46" s="75">
        <v>273.39999999999998</v>
      </c>
      <c r="H46" s="671"/>
      <c r="I46" s="75"/>
      <c r="J46" s="75">
        <f t="shared" si="6"/>
        <v>5397</v>
      </c>
      <c r="K46" s="75">
        <f t="shared" si="7"/>
        <v>626.12099999999998</v>
      </c>
      <c r="L46" s="155" t="s">
        <v>123</v>
      </c>
      <c r="M46" s="155" t="s">
        <v>123</v>
      </c>
    </row>
    <row r="47" spans="1:13" x14ac:dyDescent="0.25">
      <c r="A47" s="67">
        <v>2010</v>
      </c>
      <c r="B47" s="75">
        <v>5540</v>
      </c>
      <c r="C47" s="75">
        <v>321.39400000000001</v>
      </c>
      <c r="D47" s="671">
        <v>147</v>
      </c>
      <c r="E47" s="75">
        <v>187</v>
      </c>
      <c r="F47" s="75">
        <v>147</v>
      </c>
      <c r="G47" s="75">
        <v>187</v>
      </c>
      <c r="H47" s="671"/>
      <c r="I47" s="75"/>
      <c r="J47" s="75">
        <f t="shared" si="6"/>
        <v>5687</v>
      </c>
      <c r="K47" s="75">
        <f t="shared" si="7"/>
        <v>508.39400000000001</v>
      </c>
      <c r="L47" s="155" t="s">
        <v>123</v>
      </c>
      <c r="M47" s="155" t="s">
        <v>123</v>
      </c>
    </row>
    <row r="48" spans="1:13" x14ac:dyDescent="0.25">
      <c r="A48" s="67">
        <v>2011</v>
      </c>
      <c r="B48" s="75">
        <v>4718</v>
      </c>
      <c r="C48" s="75">
        <v>281.416</v>
      </c>
      <c r="D48" s="671">
        <v>90</v>
      </c>
      <c r="E48" s="75">
        <v>60</v>
      </c>
      <c r="F48" s="75">
        <v>90</v>
      </c>
      <c r="G48" s="75">
        <v>60</v>
      </c>
      <c r="H48" s="671"/>
      <c r="I48" s="75"/>
      <c r="J48" s="75">
        <f t="shared" si="6"/>
        <v>4808</v>
      </c>
      <c r="K48" s="75">
        <f t="shared" si="7"/>
        <v>341.416</v>
      </c>
      <c r="L48" s="155" t="s">
        <v>123</v>
      </c>
      <c r="M48" s="155" t="s">
        <v>123</v>
      </c>
    </row>
    <row r="49" spans="1:13" x14ac:dyDescent="0.25">
      <c r="A49" s="67">
        <v>2012</v>
      </c>
      <c r="B49" s="75">
        <v>3613</v>
      </c>
      <c r="C49" s="75">
        <v>406.77600000000001</v>
      </c>
      <c r="D49" s="671">
        <v>179</v>
      </c>
      <c r="E49" s="75">
        <v>172.2</v>
      </c>
      <c r="F49" s="75">
        <v>179</v>
      </c>
      <c r="G49" s="75">
        <v>172.2</v>
      </c>
      <c r="H49" s="671"/>
      <c r="I49" s="75"/>
      <c r="J49" s="75">
        <f t="shared" si="6"/>
        <v>3792</v>
      </c>
      <c r="K49" s="75">
        <f t="shared" si="7"/>
        <v>578.976</v>
      </c>
      <c r="L49" s="155" t="s">
        <v>123</v>
      </c>
      <c r="M49" s="155" t="s">
        <v>123</v>
      </c>
    </row>
    <row r="50" spans="1:13" x14ac:dyDescent="0.25">
      <c r="A50" s="67">
        <v>2013</v>
      </c>
      <c r="B50" s="75">
        <v>4154</v>
      </c>
      <c r="C50" s="75">
        <v>429.399</v>
      </c>
      <c r="D50" s="671">
        <v>371</v>
      </c>
      <c r="E50" s="75">
        <v>254.3</v>
      </c>
      <c r="F50" s="75">
        <v>371</v>
      </c>
      <c r="G50" s="75">
        <v>254.3</v>
      </c>
      <c r="H50" s="671"/>
      <c r="I50" s="75"/>
      <c r="J50" s="75">
        <f t="shared" si="6"/>
        <v>4525</v>
      </c>
      <c r="K50" s="75">
        <f t="shared" si="7"/>
        <v>683.69900000000007</v>
      </c>
      <c r="L50" s="155" t="s">
        <v>123</v>
      </c>
      <c r="M50" s="155" t="s">
        <v>123</v>
      </c>
    </row>
    <row r="51" spans="1:13" x14ac:dyDescent="0.25">
      <c r="A51" s="67">
        <v>2014</v>
      </c>
      <c r="B51" s="75">
        <v>4924</v>
      </c>
      <c r="C51" s="75">
        <v>301</v>
      </c>
      <c r="D51" s="671">
        <v>363</v>
      </c>
      <c r="E51" s="75">
        <v>138.6</v>
      </c>
      <c r="F51" s="75">
        <v>363</v>
      </c>
      <c r="G51" s="75">
        <v>138.6</v>
      </c>
      <c r="H51" s="671"/>
      <c r="I51" s="75"/>
      <c r="J51" s="75">
        <f t="shared" si="6"/>
        <v>5287</v>
      </c>
      <c r="K51" s="75">
        <f t="shared" si="7"/>
        <v>439.6</v>
      </c>
      <c r="L51" s="155" t="s">
        <v>123</v>
      </c>
      <c r="M51" s="155" t="s">
        <v>123</v>
      </c>
    </row>
    <row r="52" spans="1:13" x14ac:dyDescent="0.25">
      <c r="A52" s="67">
        <v>2015</v>
      </c>
      <c r="B52" s="75">
        <v>5003</v>
      </c>
      <c r="C52" s="75">
        <v>371.45</v>
      </c>
      <c r="D52" s="671">
        <v>388</v>
      </c>
      <c r="E52" s="75">
        <v>174.3</v>
      </c>
      <c r="F52" s="75">
        <v>388</v>
      </c>
      <c r="G52" s="75">
        <v>174.3</v>
      </c>
      <c r="H52" s="671"/>
      <c r="I52" s="75"/>
      <c r="J52" s="75">
        <f t="shared" si="6"/>
        <v>5391</v>
      </c>
      <c r="K52" s="75">
        <f t="shared" si="7"/>
        <v>545.75</v>
      </c>
      <c r="L52" s="155" t="s">
        <v>123</v>
      </c>
      <c r="M52" s="155" t="s">
        <v>123</v>
      </c>
    </row>
    <row r="53" spans="1:13" ht="6" customHeight="1" x14ac:dyDescent="0.25">
      <c r="A53" s="133"/>
      <c r="B53" s="134"/>
      <c r="C53" s="134"/>
      <c r="D53" s="134"/>
      <c r="E53" s="134"/>
      <c r="F53" s="134"/>
      <c r="G53" s="134"/>
      <c r="H53" s="134"/>
      <c r="I53" s="134"/>
      <c r="J53" s="134"/>
      <c r="K53" s="134"/>
      <c r="L53" s="134"/>
      <c r="M53" s="668"/>
    </row>
    <row r="54" spans="1:13" ht="15" customHeight="1" x14ac:dyDescent="0.25">
      <c r="A54" s="1111" t="s">
        <v>601</v>
      </c>
      <c r="B54" s="1111"/>
      <c r="C54" s="1111"/>
      <c r="D54" s="1111"/>
      <c r="E54" s="1111"/>
      <c r="F54" s="1111"/>
      <c r="G54" s="1111"/>
      <c r="H54" s="1111"/>
      <c r="I54" s="1111"/>
      <c r="J54" s="1111"/>
      <c r="K54" s="1111"/>
      <c r="L54" s="1111"/>
      <c r="M54" s="1111"/>
    </row>
    <row r="55" spans="1:13" ht="6" customHeight="1" x14ac:dyDescent="0.25">
      <c r="A55" s="747"/>
      <c r="B55" s="747"/>
      <c r="C55" s="747"/>
      <c r="D55" s="747"/>
      <c r="E55" s="747"/>
      <c r="F55" s="747"/>
      <c r="G55" s="747"/>
      <c r="H55" s="747"/>
      <c r="I55" s="747"/>
      <c r="J55" s="747"/>
      <c r="K55" s="747"/>
      <c r="L55" s="747"/>
      <c r="M55" s="747"/>
    </row>
    <row r="56" spans="1:13" ht="15" customHeight="1" x14ac:dyDescent="0.25">
      <c r="A56" s="1039" t="s">
        <v>173</v>
      </c>
      <c r="B56" s="1117"/>
      <c r="C56" s="1117"/>
      <c r="D56" s="1117"/>
      <c r="E56" s="1117"/>
      <c r="F56" s="1117"/>
      <c r="G56" s="1117"/>
      <c r="H56" s="1117"/>
      <c r="I56" s="1117"/>
      <c r="J56" s="1117"/>
      <c r="K56" s="1117"/>
      <c r="L56" s="1117"/>
      <c r="M56" s="1117"/>
    </row>
    <row r="57" spans="1:13" ht="30" customHeight="1" x14ac:dyDescent="0.25">
      <c r="A57" s="1111" t="s">
        <v>216</v>
      </c>
      <c r="B57" s="1118"/>
      <c r="C57" s="1118"/>
      <c r="D57" s="1118"/>
      <c r="E57" s="1118"/>
      <c r="F57" s="1118"/>
      <c r="G57" s="1118"/>
      <c r="H57" s="1118"/>
      <c r="I57" s="1118"/>
      <c r="J57" s="1118"/>
      <c r="K57" s="1118"/>
      <c r="L57" s="1118"/>
      <c r="M57" s="1118"/>
    </row>
  </sheetData>
  <mergeCells count="10">
    <mergeCell ref="A54:M54"/>
    <mergeCell ref="A56:M56"/>
    <mergeCell ref="A57:M57"/>
    <mergeCell ref="A1:B1"/>
    <mergeCell ref="F1:L1"/>
    <mergeCell ref="A2:B2"/>
    <mergeCell ref="A3:M3"/>
    <mergeCell ref="B4:E4"/>
    <mergeCell ref="F4:I4"/>
    <mergeCell ref="J4:M4"/>
  </mergeCells>
  <hyperlinks>
    <hyperlink ref="F1:H1" location="Tabellförteckning!A1" display="Tillbaka till innehållsföreckningen "/>
  </hyperlinks>
  <pageMargins left="0.75" right="0.75" top="1" bottom="1" header="0.5" footer="0.5"/>
  <pageSetup paperSize="9" scale="96"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zoomScaleNormal="100" workbookViewId="0">
      <pane ySplit="5" topLeftCell="A20" activePane="bottomLeft" state="frozen"/>
      <selection activeCell="Q15" sqref="Q15"/>
      <selection pane="bottomLeft" activeCell="Q15" sqref="Q15"/>
    </sheetView>
  </sheetViews>
  <sheetFormatPr defaultColWidth="8.88671875" defaultRowHeight="13.2" x14ac:dyDescent="0.25"/>
  <cols>
    <col min="1" max="1" width="6.6640625" style="754" customWidth="1"/>
    <col min="2" max="2" width="7.33203125" style="85" customWidth="1"/>
    <col min="3" max="3" width="7.109375" style="85" customWidth="1"/>
    <col min="4" max="4" width="7.6640625" style="85" customWidth="1"/>
    <col min="5" max="5" width="8" style="159" customWidth="1"/>
    <col min="6" max="6" width="7.33203125" style="85" customWidth="1"/>
    <col min="7" max="7" width="8" style="85" customWidth="1"/>
    <col min="8" max="8" width="10.109375" style="85" bestFit="1" customWidth="1"/>
    <col min="9" max="245" width="8.88671875" style="85"/>
    <col min="246" max="246" width="6.6640625" style="85" customWidth="1"/>
    <col min="247" max="247" width="7.33203125" style="85" customWidth="1"/>
    <col min="248" max="248" width="7.109375" style="85" customWidth="1"/>
    <col min="249" max="249" width="7.6640625" style="85" customWidth="1"/>
    <col min="250" max="250" width="8" style="85" customWidth="1"/>
    <col min="251" max="251" width="7.33203125" style="85" customWidth="1"/>
    <col min="252" max="252" width="8" style="85" customWidth="1"/>
    <col min="253" max="501" width="8.88671875" style="85"/>
    <col min="502" max="502" width="6.6640625" style="85" customWidth="1"/>
    <col min="503" max="503" width="7.33203125" style="85" customWidth="1"/>
    <col min="504" max="504" width="7.109375" style="85" customWidth="1"/>
    <col min="505" max="505" width="7.6640625" style="85" customWidth="1"/>
    <col min="506" max="506" width="8" style="85" customWidth="1"/>
    <col min="507" max="507" width="7.33203125" style="85" customWidth="1"/>
    <col min="508" max="508" width="8" style="85" customWidth="1"/>
    <col min="509" max="757" width="8.88671875" style="85"/>
    <col min="758" max="758" width="6.6640625" style="85" customWidth="1"/>
    <col min="759" max="759" width="7.33203125" style="85" customWidth="1"/>
    <col min="760" max="760" width="7.109375" style="85" customWidth="1"/>
    <col min="761" max="761" width="7.6640625" style="85" customWidth="1"/>
    <col min="762" max="762" width="8" style="85" customWidth="1"/>
    <col min="763" max="763" width="7.33203125" style="85" customWidth="1"/>
    <col min="764" max="764" width="8" style="85" customWidth="1"/>
    <col min="765" max="1013" width="8.88671875" style="85"/>
    <col min="1014" max="1014" width="6.6640625" style="85" customWidth="1"/>
    <col min="1015" max="1015" width="7.33203125" style="85" customWidth="1"/>
    <col min="1016" max="1016" width="7.109375" style="85" customWidth="1"/>
    <col min="1017" max="1017" width="7.6640625" style="85" customWidth="1"/>
    <col min="1018" max="1018" width="8" style="85" customWidth="1"/>
    <col min="1019" max="1019" width="7.33203125" style="85" customWidth="1"/>
    <col min="1020" max="1020" width="8" style="85" customWidth="1"/>
    <col min="1021" max="1269" width="8.88671875" style="85"/>
    <col min="1270" max="1270" width="6.6640625" style="85" customWidth="1"/>
    <col min="1271" max="1271" width="7.33203125" style="85" customWidth="1"/>
    <col min="1272" max="1272" width="7.109375" style="85" customWidth="1"/>
    <col min="1273" max="1273" width="7.6640625" style="85" customWidth="1"/>
    <col min="1274" max="1274" width="8" style="85" customWidth="1"/>
    <col min="1275" max="1275" width="7.33203125" style="85" customWidth="1"/>
    <col min="1276" max="1276" width="8" style="85" customWidth="1"/>
    <col min="1277" max="1525" width="8.88671875" style="85"/>
    <col min="1526" max="1526" width="6.6640625" style="85" customWidth="1"/>
    <col min="1527" max="1527" width="7.33203125" style="85" customWidth="1"/>
    <col min="1528" max="1528" width="7.109375" style="85" customWidth="1"/>
    <col min="1529" max="1529" width="7.6640625" style="85" customWidth="1"/>
    <col min="1530" max="1530" width="8" style="85" customWidth="1"/>
    <col min="1531" max="1531" width="7.33203125" style="85" customWidth="1"/>
    <col min="1532" max="1532" width="8" style="85" customWidth="1"/>
    <col min="1533" max="1781" width="8.88671875" style="85"/>
    <col min="1782" max="1782" width="6.6640625" style="85" customWidth="1"/>
    <col min="1783" max="1783" width="7.33203125" style="85" customWidth="1"/>
    <col min="1784" max="1784" width="7.109375" style="85" customWidth="1"/>
    <col min="1785" max="1785" width="7.6640625" style="85" customWidth="1"/>
    <col min="1786" max="1786" width="8" style="85" customWidth="1"/>
    <col min="1787" max="1787" width="7.33203125" style="85" customWidth="1"/>
    <col min="1788" max="1788" width="8" style="85" customWidth="1"/>
    <col min="1789" max="2037" width="8.88671875" style="85"/>
    <col min="2038" max="2038" width="6.6640625" style="85" customWidth="1"/>
    <col min="2039" max="2039" width="7.33203125" style="85" customWidth="1"/>
    <col min="2040" max="2040" width="7.109375" style="85" customWidth="1"/>
    <col min="2041" max="2041" width="7.6640625" style="85" customWidth="1"/>
    <col min="2042" max="2042" width="8" style="85" customWidth="1"/>
    <col min="2043" max="2043" width="7.33203125" style="85" customWidth="1"/>
    <col min="2044" max="2044" width="8" style="85" customWidth="1"/>
    <col min="2045" max="2293" width="8.88671875" style="85"/>
    <col min="2294" max="2294" width="6.6640625" style="85" customWidth="1"/>
    <col min="2295" max="2295" width="7.33203125" style="85" customWidth="1"/>
    <col min="2296" max="2296" width="7.109375" style="85" customWidth="1"/>
    <col min="2297" max="2297" width="7.6640625" style="85" customWidth="1"/>
    <col min="2298" max="2298" width="8" style="85" customWidth="1"/>
    <col min="2299" max="2299" width="7.33203125" style="85" customWidth="1"/>
    <col min="2300" max="2300" width="8" style="85" customWidth="1"/>
    <col min="2301" max="2549" width="8.88671875" style="85"/>
    <col min="2550" max="2550" width="6.6640625" style="85" customWidth="1"/>
    <col min="2551" max="2551" width="7.33203125" style="85" customWidth="1"/>
    <col min="2552" max="2552" width="7.109375" style="85" customWidth="1"/>
    <col min="2553" max="2553" width="7.6640625" style="85" customWidth="1"/>
    <col min="2554" max="2554" width="8" style="85" customWidth="1"/>
    <col min="2555" max="2555" width="7.33203125" style="85" customWidth="1"/>
    <col min="2556" max="2556" width="8" style="85" customWidth="1"/>
    <col min="2557" max="2805" width="8.88671875" style="85"/>
    <col min="2806" max="2806" width="6.6640625" style="85" customWidth="1"/>
    <col min="2807" max="2807" width="7.33203125" style="85" customWidth="1"/>
    <col min="2808" max="2808" width="7.109375" style="85" customWidth="1"/>
    <col min="2809" max="2809" width="7.6640625" style="85" customWidth="1"/>
    <col min="2810" max="2810" width="8" style="85" customWidth="1"/>
    <col min="2811" max="2811" width="7.33203125" style="85" customWidth="1"/>
    <col min="2812" max="2812" width="8" style="85" customWidth="1"/>
    <col min="2813" max="3061" width="8.88671875" style="85"/>
    <col min="3062" max="3062" width="6.6640625" style="85" customWidth="1"/>
    <col min="3063" max="3063" width="7.33203125" style="85" customWidth="1"/>
    <col min="3064" max="3064" width="7.109375" style="85" customWidth="1"/>
    <col min="3065" max="3065" width="7.6640625" style="85" customWidth="1"/>
    <col min="3066" max="3066" width="8" style="85" customWidth="1"/>
    <col min="3067" max="3067" width="7.33203125" style="85" customWidth="1"/>
    <col min="3068" max="3068" width="8" style="85" customWidth="1"/>
    <col min="3069" max="3317" width="8.88671875" style="85"/>
    <col min="3318" max="3318" width="6.6640625" style="85" customWidth="1"/>
    <col min="3319" max="3319" width="7.33203125" style="85" customWidth="1"/>
    <col min="3320" max="3320" width="7.109375" style="85" customWidth="1"/>
    <col min="3321" max="3321" width="7.6640625" style="85" customWidth="1"/>
    <col min="3322" max="3322" width="8" style="85" customWidth="1"/>
    <col min="3323" max="3323" width="7.33203125" style="85" customWidth="1"/>
    <col min="3324" max="3324" width="8" style="85" customWidth="1"/>
    <col min="3325" max="3573" width="8.88671875" style="85"/>
    <col min="3574" max="3574" width="6.6640625" style="85" customWidth="1"/>
    <col min="3575" max="3575" width="7.33203125" style="85" customWidth="1"/>
    <col min="3576" max="3576" width="7.109375" style="85" customWidth="1"/>
    <col min="3577" max="3577" width="7.6640625" style="85" customWidth="1"/>
    <col min="3578" max="3578" width="8" style="85" customWidth="1"/>
    <col min="3579" max="3579" width="7.33203125" style="85" customWidth="1"/>
    <col min="3580" max="3580" width="8" style="85" customWidth="1"/>
    <col min="3581" max="3829" width="8.88671875" style="85"/>
    <col min="3830" max="3830" width="6.6640625" style="85" customWidth="1"/>
    <col min="3831" max="3831" width="7.33203125" style="85" customWidth="1"/>
    <col min="3832" max="3832" width="7.109375" style="85" customWidth="1"/>
    <col min="3833" max="3833" width="7.6640625" style="85" customWidth="1"/>
    <col min="3834" max="3834" width="8" style="85" customWidth="1"/>
    <col min="3835" max="3835" width="7.33203125" style="85" customWidth="1"/>
    <col min="3836" max="3836" width="8" style="85" customWidth="1"/>
    <col min="3837" max="4085" width="8.88671875" style="85"/>
    <col min="4086" max="4086" width="6.6640625" style="85" customWidth="1"/>
    <col min="4087" max="4087" width="7.33203125" style="85" customWidth="1"/>
    <col min="4088" max="4088" width="7.109375" style="85" customWidth="1"/>
    <col min="4089" max="4089" width="7.6640625" style="85" customWidth="1"/>
    <col min="4090" max="4090" width="8" style="85" customWidth="1"/>
    <col min="4091" max="4091" width="7.33203125" style="85" customWidth="1"/>
    <col min="4092" max="4092" width="8" style="85" customWidth="1"/>
    <col min="4093" max="4341" width="8.88671875" style="85"/>
    <col min="4342" max="4342" width="6.6640625" style="85" customWidth="1"/>
    <col min="4343" max="4343" width="7.33203125" style="85" customWidth="1"/>
    <col min="4344" max="4344" width="7.109375" style="85" customWidth="1"/>
    <col min="4345" max="4345" width="7.6640625" style="85" customWidth="1"/>
    <col min="4346" max="4346" width="8" style="85" customWidth="1"/>
    <col min="4347" max="4347" width="7.33203125" style="85" customWidth="1"/>
    <col min="4348" max="4348" width="8" style="85" customWidth="1"/>
    <col min="4349" max="4597" width="8.88671875" style="85"/>
    <col min="4598" max="4598" width="6.6640625" style="85" customWidth="1"/>
    <col min="4599" max="4599" width="7.33203125" style="85" customWidth="1"/>
    <col min="4600" max="4600" width="7.109375" style="85" customWidth="1"/>
    <col min="4601" max="4601" width="7.6640625" style="85" customWidth="1"/>
    <col min="4602" max="4602" width="8" style="85" customWidth="1"/>
    <col min="4603" max="4603" width="7.33203125" style="85" customWidth="1"/>
    <col min="4604" max="4604" width="8" style="85" customWidth="1"/>
    <col min="4605" max="4853" width="8.88671875" style="85"/>
    <col min="4854" max="4854" width="6.6640625" style="85" customWidth="1"/>
    <col min="4855" max="4855" width="7.33203125" style="85" customWidth="1"/>
    <col min="4856" max="4856" width="7.109375" style="85" customWidth="1"/>
    <col min="4857" max="4857" width="7.6640625" style="85" customWidth="1"/>
    <col min="4858" max="4858" width="8" style="85" customWidth="1"/>
    <col min="4859" max="4859" width="7.33203125" style="85" customWidth="1"/>
    <col min="4860" max="4860" width="8" style="85" customWidth="1"/>
    <col min="4861" max="5109" width="8.88671875" style="85"/>
    <col min="5110" max="5110" width="6.6640625" style="85" customWidth="1"/>
    <col min="5111" max="5111" width="7.33203125" style="85" customWidth="1"/>
    <col min="5112" max="5112" width="7.109375" style="85" customWidth="1"/>
    <col min="5113" max="5113" width="7.6640625" style="85" customWidth="1"/>
    <col min="5114" max="5114" width="8" style="85" customWidth="1"/>
    <col min="5115" max="5115" width="7.33203125" style="85" customWidth="1"/>
    <col min="5116" max="5116" width="8" style="85" customWidth="1"/>
    <col min="5117" max="5365" width="8.88671875" style="85"/>
    <col min="5366" max="5366" width="6.6640625" style="85" customWidth="1"/>
    <col min="5367" max="5367" width="7.33203125" style="85" customWidth="1"/>
    <col min="5368" max="5368" width="7.109375" style="85" customWidth="1"/>
    <col min="5369" max="5369" width="7.6640625" style="85" customWidth="1"/>
    <col min="5370" max="5370" width="8" style="85" customWidth="1"/>
    <col min="5371" max="5371" width="7.33203125" style="85" customWidth="1"/>
    <col min="5372" max="5372" width="8" style="85" customWidth="1"/>
    <col min="5373" max="5621" width="8.88671875" style="85"/>
    <col min="5622" max="5622" width="6.6640625" style="85" customWidth="1"/>
    <col min="5623" max="5623" width="7.33203125" style="85" customWidth="1"/>
    <col min="5624" max="5624" width="7.109375" style="85" customWidth="1"/>
    <col min="5625" max="5625" width="7.6640625" style="85" customWidth="1"/>
    <col min="5626" max="5626" width="8" style="85" customWidth="1"/>
    <col min="5627" max="5627" width="7.33203125" style="85" customWidth="1"/>
    <col min="5628" max="5628" width="8" style="85" customWidth="1"/>
    <col min="5629" max="5877" width="8.88671875" style="85"/>
    <col min="5878" max="5878" width="6.6640625" style="85" customWidth="1"/>
    <col min="5879" max="5879" width="7.33203125" style="85" customWidth="1"/>
    <col min="5880" max="5880" width="7.109375" style="85" customWidth="1"/>
    <col min="5881" max="5881" width="7.6640625" style="85" customWidth="1"/>
    <col min="5882" max="5882" width="8" style="85" customWidth="1"/>
    <col min="5883" max="5883" width="7.33203125" style="85" customWidth="1"/>
    <col min="5884" max="5884" width="8" style="85" customWidth="1"/>
    <col min="5885" max="6133" width="8.88671875" style="85"/>
    <col min="6134" max="6134" width="6.6640625" style="85" customWidth="1"/>
    <col min="6135" max="6135" width="7.33203125" style="85" customWidth="1"/>
    <col min="6136" max="6136" width="7.109375" style="85" customWidth="1"/>
    <col min="6137" max="6137" width="7.6640625" style="85" customWidth="1"/>
    <col min="6138" max="6138" width="8" style="85" customWidth="1"/>
    <col min="6139" max="6139" width="7.33203125" style="85" customWidth="1"/>
    <col min="6140" max="6140" width="8" style="85" customWidth="1"/>
    <col min="6141" max="6389" width="8.88671875" style="85"/>
    <col min="6390" max="6390" width="6.6640625" style="85" customWidth="1"/>
    <col min="6391" max="6391" width="7.33203125" style="85" customWidth="1"/>
    <col min="6392" max="6392" width="7.109375" style="85" customWidth="1"/>
    <col min="6393" max="6393" width="7.6640625" style="85" customWidth="1"/>
    <col min="6394" max="6394" width="8" style="85" customWidth="1"/>
    <col min="6395" max="6395" width="7.33203125" style="85" customWidth="1"/>
    <col min="6396" max="6396" width="8" style="85" customWidth="1"/>
    <col min="6397" max="6645" width="8.88671875" style="85"/>
    <col min="6646" max="6646" width="6.6640625" style="85" customWidth="1"/>
    <col min="6647" max="6647" width="7.33203125" style="85" customWidth="1"/>
    <col min="6648" max="6648" width="7.109375" style="85" customWidth="1"/>
    <col min="6649" max="6649" width="7.6640625" style="85" customWidth="1"/>
    <col min="6650" max="6650" width="8" style="85" customWidth="1"/>
    <col min="6651" max="6651" width="7.33203125" style="85" customWidth="1"/>
    <col min="6652" max="6652" width="8" style="85" customWidth="1"/>
    <col min="6653" max="6901" width="8.88671875" style="85"/>
    <col min="6902" max="6902" width="6.6640625" style="85" customWidth="1"/>
    <col min="6903" max="6903" width="7.33203125" style="85" customWidth="1"/>
    <col min="6904" max="6904" width="7.109375" style="85" customWidth="1"/>
    <col min="6905" max="6905" width="7.6640625" style="85" customWidth="1"/>
    <col min="6906" max="6906" width="8" style="85" customWidth="1"/>
    <col min="6907" max="6907" width="7.33203125" style="85" customWidth="1"/>
    <col min="6908" max="6908" width="8" style="85" customWidth="1"/>
    <col min="6909" max="7157" width="8.88671875" style="85"/>
    <col min="7158" max="7158" width="6.6640625" style="85" customWidth="1"/>
    <col min="7159" max="7159" width="7.33203125" style="85" customWidth="1"/>
    <col min="7160" max="7160" width="7.109375" style="85" customWidth="1"/>
    <col min="7161" max="7161" width="7.6640625" style="85" customWidth="1"/>
    <col min="7162" max="7162" width="8" style="85" customWidth="1"/>
    <col min="7163" max="7163" width="7.33203125" style="85" customWidth="1"/>
    <col min="7164" max="7164" width="8" style="85" customWidth="1"/>
    <col min="7165" max="7413" width="8.88671875" style="85"/>
    <col min="7414" max="7414" width="6.6640625" style="85" customWidth="1"/>
    <col min="7415" max="7415" width="7.33203125" style="85" customWidth="1"/>
    <col min="7416" max="7416" width="7.109375" style="85" customWidth="1"/>
    <col min="7417" max="7417" width="7.6640625" style="85" customWidth="1"/>
    <col min="7418" max="7418" width="8" style="85" customWidth="1"/>
    <col min="7419" max="7419" width="7.33203125" style="85" customWidth="1"/>
    <col min="7420" max="7420" width="8" style="85" customWidth="1"/>
    <col min="7421" max="7669" width="8.88671875" style="85"/>
    <col min="7670" max="7670" width="6.6640625" style="85" customWidth="1"/>
    <col min="7671" max="7671" width="7.33203125" style="85" customWidth="1"/>
    <col min="7672" max="7672" width="7.109375" style="85" customWidth="1"/>
    <col min="7673" max="7673" width="7.6640625" style="85" customWidth="1"/>
    <col min="7674" max="7674" width="8" style="85" customWidth="1"/>
    <col min="7675" max="7675" width="7.33203125" style="85" customWidth="1"/>
    <col min="7676" max="7676" width="8" style="85" customWidth="1"/>
    <col min="7677" max="7925" width="8.88671875" style="85"/>
    <col min="7926" max="7926" width="6.6640625" style="85" customWidth="1"/>
    <col min="7927" max="7927" width="7.33203125" style="85" customWidth="1"/>
    <col min="7928" max="7928" width="7.109375" style="85" customWidth="1"/>
    <col min="7929" max="7929" width="7.6640625" style="85" customWidth="1"/>
    <col min="7930" max="7930" width="8" style="85" customWidth="1"/>
    <col min="7931" max="7931" width="7.33203125" style="85" customWidth="1"/>
    <col min="7932" max="7932" width="8" style="85" customWidth="1"/>
    <col min="7933" max="8181" width="8.88671875" style="85"/>
    <col min="8182" max="8182" width="6.6640625" style="85" customWidth="1"/>
    <col min="8183" max="8183" width="7.33203125" style="85" customWidth="1"/>
    <col min="8184" max="8184" width="7.109375" style="85" customWidth="1"/>
    <col min="8185" max="8185" width="7.6640625" style="85" customWidth="1"/>
    <col min="8186" max="8186" width="8" style="85" customWidth="1"/>
    <col min="8187" max="8187" width="7.33203125" style="85" customWidth="1"/>
    <col min="8188" max="8188" width="8" style="85" customWidth="1"/>
    <col min="8189" max="8437" width="8.88671875" style="85"/>
    <col min="8438" max="8438" width="6.6640625" style="85" customWidth="1"/>
    <col min="8439" max="8439" width="7.33203125" style="85" customWidth="1"/>
    <col min="8440" max="8440" width="7.109375" style="85" customWidth="1"/>
    <col min="8441" max="8441" width="7.6640625" style="85" customWidth="1"/>
    <col min="8442" max="8442" width="8" style="85" customWidth="1"/>
    <col min="8443" max="8443" width="7.33203125" style="85" customWidth="1"/>
    <col min="8444" max="8444" width="8" style="85" customWidth="1"/>
    <col min="8445" max="8693" width="8.88671875" style="85"/>
    <col min="8694" max="8694" width="6.6640625" style="85" customWidth="1"/>
    <col min="8695" max="8695" width="7.33203125" style="85" customWidth="1"/>
    <col min="8696" max="8696" width="7.109375" style="85" customWidth="1"/>
    <col min="8697" max="8697" width="7.6640625" style="85" customWidth="1"/>
    <col min="8698" max="8698" width="8" style="85" customWidth="1"/>
    <col min="8699" max="8699" width="7.33203125" style="85" customWidth="1"/>
    <col min="8700" max="8700" width="8" style="85" customWidth="1"/>
    <col min="8701" max="8949" width="8.88671875" style="85"/>
    <col min="8950" max="8950" width="6.6640625" style="85" customWidth="1"/>
    <col min="8951" max="8951" width="7.33203125" style="85" customWidth="1"/>
    <col min="8952" max="8952" width="7.109375" style="85" customWidth="1"/>
    <col min="8953" max="8953" width="7.6640625" style="85" customWidth="1"/>
    <col min="8954" max="8954" width="8" style="85" customWidth="1"/>
    <col min="8955" max="8955" width="7.33203125" style="85" customWidth="1"/>
    <col min="8956" max="8956" width="8" style="85" customWidth="1"/>
    <col min="8957" max="9205" width="8.88671875" style="85"/>
    <col min="9206" max="9206" width="6.6640625" style="85" customWidth="1"/>
    <col min="9207" max="9207" width="7.33203125" style="85" customWidth="1"/>
    <col min="9208" max="9208" width="7.109375" style="85" customWidth="1"/>
    <col min="9209" max="9209" width="7.6640625" style="85" customWidth="1"/>
    <col min="9210" max="9210" width="8" style="85" customWidth="1"/>
    <col min="9211" max="9211" width="7.33203125" style="85" customWidth="1"/>
    <col min="9212" max="9212" width="8" style="85" customWidth="1"/>
    <col min="9213" max="9461" width="8.88671875" style="85"/>
    <col min="9462" max="9462" width="6.6640625" style="85" customWidth="1"/>
    <col min="9463" max="9463" width="7.33203125" style="85" customWidth="1"/>
    <col min="9464" max="9464" width="7.109375" style="85" customWidth="1"/>
    <col min="9465" max="9465" width="7.6640625" style="85" customWidth="1"/>
    <col min="9466" max="9466" width="8" style="85" customWidth="1"/>
    <col min="9467" max="9467" width="7.33203125" style="85" customWidth="1"/>
    <col min="9468" max="9468" width="8" style="85" customWidth="1"/>
    <col min="9469" max="9717" width="8.88671875" style="85"/>
    <col min="9718" max="9718" width="6.6640625" style="85" customWidth="1"/>
    <col min="9719" max="9719" width="7.33203125" style="85" customWidth="1"/>
    <col min="9720" max="9720" width="7.109375" style="85" customWidth="1"/>
    <col min="9721" max="9721" width="7.6640625" style="85" customWidth="1"/>
    <col min="9722" max="9722" width="8" style="85" customWidth="1"/>
    <col min="9723" max="9723" width="7.33203125" style="85" customWidth="1"/>
    <col min="9724" max="9724" width="8" style="85" customWidth="1"/>
    <col min="9725" max="9973" width="8.88671875" style="85"/>
    <col min="9974" max="9974" width="6.6640625" style="85" customWidth="1"/>
    <col min="9975" max="9975" width="7.33203125" style="85" customWidth="1"/>
    <col min="9976" max="9976" width="7.109375" style="85" customWidth="1"/>
    <col min="9977" max="9977" width="7.6640625" style="85" customWidth="1"/>
    <col min="9978" max="9978" width="8" style="85" customWidth="1"/>
    <col min="9979" max="9979" width="7.33203125" style="85" customWidth="1"/>
    <col min="9980" max="9980" width="8" style="85" customWidth="1"/>
    <col min="9981" max="10229" width="8.88671875" style="85"/>
    <col min="10230" max="10230" width="6.6640625" style="85" customWidth="1"/>
    <col min="10231" max="10231" width="7.33203125" style="85" customWidth="1"/>
    <col min="10232" max="10232" width="7.109375" style="85" customWidth="1"/>
    <col min="10233" max="10233" width="7.6640625" style="85" customWidth="1"/>
    <col min="10234" max="10234" width="8" style="85" customWidth="1"/>
    <col min="10235" max="10235" width="7.33203125" style="85" customWidth="1"/>
    <col min="10236" max="10236" width="8" style="85" customWidth="1"/>
    <col min="10237" max="10485" width="8.88671875" style="85"/>
    <col min="10486" max="10486" width="6.6640625" style="85" customWidth="1"/>
    <col min="10487" max="10487" width="7.33203125" style="85" customWidth="1"/>
    <col min="10488" max="10488" width="7.109375" style="85" customWidth="1"/>
    <col min="10489" max="10489" width="7.6640625" style="85" customWidth="1"/>
    <col min="10490" max="10490" width="8" style="85" customWidth="1"/>
    <col min="10491" max="10491" width="7.33203125" style="85" customWidth="1"/>
    <col min="10492" max="10492" width="8" style="85" customWidth="1"/>
    <col min="10493" max="10741" width="8.88671875" style="85"/>
    <col min="10742" max="10742" width="6.6640625" style="85" customWidth="1"/>
    <col min="10743" max="10743" width="7.33203125" style="85" customWidth="1"/>
    <col min="10744" max="10744" width="7.109375" style="85" customWidth="1"/>
    <col min="10745" max="10745" width="7.6640625" style="85" customWidth="1"/>
    <col min="10746" max="10746" width="8" style="85" customWidth="1"/>
    <col min="10747" max="10747" width="7.33203125" style="85" customWidth="1"/>
    <col min="10748" max="10748" width="8" style="85" customWidth="1"/>
    <col min="10749" max="10997" width="8.88671875" style="85"/>
    <col min="10998" max="10998" width="6.6640625" style="85" customWidth="1"/>
    <col min="10999" max="10999" width="7.33203125" style="85" customWidth="1"/>
    <col min="11000" max="11000" width="7.109375" style="85" customWidth="1"/>
    <col min="11001" max="11001" width="7.6640625" style="85" customWidth="1"/>
    <col min="11002" max="11002" width="8" style="85" customWidth="1"/>
    <col min="11003" max="11003" width="7.33203125" style="85" customWidth="1"/>
    <col min="11004" max="11004" width="8" style="85" customWidth="1"/>
    <col min="11005" max="11253" width="8.88671875" style="85"/>
    <col min="11254" max="11254" width="6.6640625" style="85" customWidth="1"/>
    <col min="11255" max="11255" width="7.33203125" style="85" customWidth="1"/>
    <col min="11256" max="11256" width="7.109375" style="85" customWidth="1"/>
    <col min="11257" max="11257" width="7.6640625" style="85" customWidth="1"/>
    <col min="11258" max="11258" width="8" style="85" customWidth="1"/>
    <col min="11259" max="11259" width="7.33203125" style="85" customWidth="1"/>
    <col min="11260" max="11260" width="8" style="85" customWidth="1"/>
    <col min="11261" max="11509" width="8.88671875" style="85"/>
    <col min="11510" max="11510" width="6.6640625" style="85" customWidth="1"/>
    <col min="11511" max="11511" width="7.33203125" style="85" customWidth="1"/>
    <col min="11512" max="11512" width="7.109375" style="85" customWidth="1"/>
    <col min="11513" max="11513" width="7.6640625" style="85" customWidth="1"/>
    <col min="11514" max="11514" width="8" style="85" customWidth="1"/>
    <col min="11515" max="11515" width="7.33203125" style="85" customWidth="1"/>
    <col min="11516" max="11516" width="8" style="85" customWidth="1"/>
    <col min="11517" max="11765" width="8.88671875" style="85"/>
    <col min="11766" max="11766" width="6.6640625" style="85" customWidth="1"/>
    <col min="11767" max="11767" width="7.33203125" style="85" customWidth="1"/>
    <col min="11768" max="11768" width="7.109375" style="85" customWidth="1"/>
    <col min="11769" max="11769" width="7.6640625" style="85" customWidth="1"/>
    <col min="11770" max="11770" width="8" style="85" customWidth="1"/>
    <col min="11771" max="11771" width="7.33203125" style="85" customWidth="1"/>
    <col min="11772" max="11772" width="8" style="85" customWidth="1"/>
    <col min="11773" max="12021" width="8.88671875" style="85"/>
    <col min="12022" max="12022" width="6.6640625" style="85" customWidth="1"/>
    <col min="12023" max="12023" width="7.33203125" style="85" customWidth="1"/>
    <col min="12024" max="12024" width="7.109375" style="85" customWidth="1"/>
    <col min="12025" max="12025" width="7.6640625" style="85" customWidth="1"/>
    <col min="12026" max="12026" width="8" style="85" customWidth="1"/>
    <col min="12027" max="12027" width="7.33203125" style="85" customWidth="1"/>
    <col min="12028" max="12028" width="8" style="85" customWidth="1"/>
    <col min="12029" max="12277" width="8.88671875" style="85"/>
    <col min="12278" max="12278" width="6.6640625" style="85" customWidth="1"/>
    <col min="12279" max="12279" width="7.33203125" style="85" customWidth="1"/>
    <col min="12280" max="12280" width="7.109375" style="85" customWidth="1"/>
    <col min="12281" max="12281" width="7.6640625" style="85" customWidth="1"/>
    <col min="12282" max="12282" width="8" style="85" customWidth="1"/>
    <col min="12283" max="12283" width="7.33203125" style="85" customWidth="1"/>
    <col min="12284" max="12284" width="8" style="85" customWidth="1"/>
    <col min="12285" max="12533" width="8.88671875" style="85"/>
    <col min="12534" max="12534" width="6.6640625" style="85" customWidth="1"/>
    <col min="12535" max="12535" width="7.33203125" style="85" customWidth="1"/>
    <col min="12536" max="12536" width="7.109375" style="85" customWidth="1"/>
    <col min="12537" max="12537" width="7.6640625" style="85" customWidth="1"/>
    <col min="12538" max="12538" width="8" style="85" customWidth="1"/>
    <col min="12539" max="12539" width="7.33203125" style="85" customWidth="1"/>
    <col min="12540" max="12540" width="8" style="85" customWidth="1"/>
    <col min="12541" max="12789" width="8.88671875" style="85"/>
    <col min="12790" max="12790" width="6.6640625" style="85" customWidth="1"/>
    <col min="12791" max="12791" width="7.33203125" style="85" customWidth="1"/>
    <col min="12792" max="12792" width="7.109375" style="85" customWidth="1"/>
    <col min="12793" max="12793" width="7.6640625" style="85" customWidth="1"/>
    <col min="12794" max="12794" width="8" style="85" customWidth="1"/>
    <col min="12795" max="12795" width="7.33203125" style="85" customWidth="1"/>
    <col min="12796" max="12796" width="8" style="85" customWidth="1"/>
    <col min="12797" max="13045" width="8.88671875" style="85"/>
    <col min="13046" max="13046" width="6.6640625" style="85" customWidth="1"/>
    <col min="13047" max="13047" width="7.33203125" style="85" customWidth="1"/>
    <col min="13048" max="13048" width="7.109375" style="85" customWidth="1"/>
    <col min="13049" max="13049" width="7.6640625" style="85" customWidth="1"/>
    <col min="13050" max="13050" width="8" style="85" customWidth="1"/>
    <col min="13051" max="13051" width="7.33203125" style="85" customWidth="1"/>
    <col min="13052" max="13052" width="8" style="85" customWidth="1"/>
    <col min="13053" max="13301" width="8.88671875" style="85"/>
    <col min="13302" max="13302" width="6.6640625" style="85" customWidth="1"/>
    <col min="13303" max="13303" width="7.33203125" style="85" customWidth="1"/>
    <col min="13304" max="13304" width="7.109375" style="85" customWidth="1"/>
    <col min="13305" max="13305" width="7.6640625" style="85" customWidth="1"/>
    <col min="13306" max="13306" width="8" style="85" customWidth="1"/>
    <col min="13307" max="13307" width="7.33203125" style="85" customWidth="1"/>
    <col min="13308" max="13308" width="8" style="85" customWidth="1"/>
    <col min="13309" max="13557" width="8.88671875" style="85"/>
    <col min="13558" max="13558" width="6.6640625" style="85" customWidth="1"/>
    <col min="13559" max="13559" width="7.33203125" style="85" customWidth="1"/>
    <col min="13560" max="13560" width="7.109375" style="85" customWidth="1"/>
    <col min="13561" max="13561" width="7.6640625" style="85" customWidth="1"/>
    <col min="13562" max="13562" width="8" style="85" customWidth="1"/>
    <col min="13563" max="13563" width="7.33203125" style="85" customWidth="1"/>
    <col min="13564" max="13564" width="8" style="85" customWidth="1"/>
    <col min="13565" max="13813" width="8.88671875" style="85"/>
    <col min="13814" max="13814" width="6.6640625" style="85" customWidth="1"/>
    <col min="13815" max="13815" width="7.33203125" style="85" customWidth="1"/>
    <col min="13816" max="13816" width="7.109375" style="85" customWidth="1"/>
    <col min="13817" max="13817" width="7.6640625" style="85" customWidth="1"/>
    <col min="13818" max="13818" width="8" style="85" customWidth="1"/>
    <col min="13819" max="13819" width="7.33203125" style="85" customWidth="1"/>
    <col min="13820" max="13820" width="8" style="85" customWidth="1"/>
    <col min="13821" max="14069" width="8.88671875" style="85"/>
    <col min="14070" max="14070" width="6.6640625" style="85" customWidth="1"/>
    <col min="14071" max="14071" width="7.33203125" style="85" customWidth="1"/>
    <col min="14072" max="14072" width="7.109375" style="85" customWidth="1"/>
    <col min="14073" max="14073" width="7.6640625" style="85" customWidth="1"/>
    <col min="14074" max="14074" width="8" style="85" customWidth="1"/>
    <col min="14075" max="14075" width="7.33203125" style="85" customWidth="1"/>
    <col min="14076" max="14076" width="8" style="85" customWidth="1"/>
    <col min="14077" max="14325" width="8.88671875" style="85"/>
    <col min="14326" max="14326" width="6.6640625" style="85" customWidth="1"/>
    <col min="14327" max="14327" width="7.33203125" style="85" customWidth="1"/>
    <col min="14328" max="14328" width="7.109375" style="85" customWidth="1"/>
    <col min="14329" max="14329" width="7.6640625" style="85" customWidth="1"/>
    <col min="14330" max="14330" width="8" style="85" customWidth="1"/>
    <col min="14331" max="14331" width="7.33203125" style="85" customWidth="1"/>
    <col min="14332" max="14332" width="8" style="85" customWidth="1"/>
    <col min="14333" max="14581" width="8.88671875" style="85"/>
    <col min="14582" max="14582" width="6.6640625" style="85" customWidth="1"/>
    <col min="14583" max="14583" width="7.33203125" style="85" customWidth="1"/>
    <col min="14584" max="14584" width="7.109375" style="85" customWidth="1"/>
    <col min="14585" max="14585" width="7.6640625" style="85" customWidth="1"/>
    <col min="14586" max="14586" width="8" style="85" customWidth="1"/>
    <col min="14587" max="14587" width="7.33203125" style="85" customWidth="1"/>
    <col min="14588" max="14588" width="8" style="85" customWidth="1"/>
    <col min="14589" max="14837" width="8.88671875" style="85"/>
    <col min="14838" max="14838" width="6.6640625" style="85" customWidth="1"/>
    <col min="14839" max="14839" width="7.33203125" style="85" customWidth="1"/>
    <col min="14840" max="14840" width="7.109375" style="85" customWidth="1"/>
    <col min="14841" max="14841" width="7.6640625" style="85" customWidth="1"/>
    <col min="14842" max="14842" width="8" style="85" customWidth="1"/>
    <col min="14843" max="14843" width="7.33203125" style="85" customWidth="1"/>
    <col min="14844" max="14844" width="8" style="85" customWidth="1"/>
    <col min="14845" max="15093" width="8.88671875" style="85"/>
    <col min="15094" max="15094" width="6.6640625" style="85" customWidth="1"/>
    <col min="15095" max="15095" width="7.33203125" style="85" customWidth="1"/>
    <col min="15096" max="15096" width="7.109375" style="85" customWidth="1"/>
    <col min="15097" max="15097" width="7.6640625" style="85" customWidth="1"/>
    <col min="15098" max="15098" width="8" style="85" customWidth="1"/>
    <col min="15099" max="15099" width="7.33203125" style="85" customWidth="1"/>
    <col min="15100" max="15100" width="8" style="85" customWidth="1"/>
    <col min="15101" max="15349" width="8.88671875" style="85"/>
    <col min="15350" max="15350" width="6.6640625" style="85" customWidth="1"/>
    <col min="15351" max="15351" width="7.33203125" style="85" customWidth="1"/>
    <col min="15352" max="15352" width="7.109375" style="85" customWidth="1"/>
    <col min="15353" max="15353" width="7.6640625" style="85" customWidth="1"/>
    <col min="15354" max="15354" width="8" style="85" customWidth="1"/>
    <col min="15355" max="15355" width="7.33203125" style="85" customWidth="1"/>
    <col min="15356" max="15356" width="8" style="85" customWidth="1"/>
    <col min="15357" max="15605" width="8.88671875" style="85"/>
    <col min="15606" max="15606" width="6.6640625" style="85" customWidth="1"/>
    <col min="15607" max="15607" width="7.33203125" style="85" customWidth="1"/>
    <col min="15608" max="15608" width="7.109375" style="85" customWidth="1"/>
    <col min="15609" max="15609" width="7.6640625" style="85" customWidth="1"/>
    <col min="15610" max="15610" width="8" style="85" customWidth="1"/>
    <col min="15611" max="15611" width="7.33203125" style="85" customWidth="1"/>
    <col min="15612" max="15612" width="8" style="85" customWidth="1"/>
    <col min="15613" max="15861" width="8.88671875" style="85"/>
    <col min="15862" max="15862" width="6.6640625" style="85" customWidth="1"/>
    <col min="15863" max="15863" width="7.33203125" style="85" customWidth="1"/>
    <col min="15864" max="15864" width="7.109375" style="85" customWidth="1"/>
    <col min="15865" max="15865" width="7.6640625" style="85" customWidth="1"/>
    <col min="15866" max="15866" width="8" style="85" customWidth="1"/>
    <col min="15867" max="15867" width="7.33203125" style="85" customWidth="1"/>
    <col min="15868" max="15868" width="8" style="85" customWidth="1"/>
    <col min="15869" max="16117" width="8.88671875" style="85"/>
    <col min="16118" max="16118" width="6.6640625" style="85" customWidth="1"/>
    <col min="16119" max="16119" width="7.33203125" style="85" customWidth="1"/>
    <col min="16120" max="16120" width="7.109375" style="85" customWidth="1"/>
    <col min="16121" max="16121" width="7.6640625" style="85" customWidth="1"/>
    <col min="16122" max="16122" width="8" style="85" customWidth="1"/>
    <col min="16123" max="16123" width="7.33203125" style="85" customWidth="1"/>
    <col min="16124" max="16124" width="8" style="85" customWidth="1"/>
    <col min="16125" max="16384" width="8.88671875" style="85"/>
  </cols>
  <sheetData>
    <row r="1" spans="1:7" ht="30" customHeight="1" x14ac:dyDescent="0.3">
      <c r="A1" s="1122"/>
      <c r="B1" s="1067"/>
      <c r="D1" s="974" t="s">
        <v>397</v>
      </c>
      <c r="E1" s="975"/>
      <c r="F1" s="975"/>
    </row>
    <row r="2" spans="1:7" ht="6" customHeight="1" x14ac:dyDescent="0.25">
      <c r="A2" s="1122"/>
      <c r="B2" s="1067"/>
    </row>
    <row r="3" spans="1:7" s="752" customFormat="1" ht="15" customHeight="1" x14ac:dyDescent="0.25">
      <c r="A3" s="1115" t="s">
        <v>644</v>
      </c>
      <c r="B3" s="1113"/>
      <c r="C3" s="1113"/>
      <c r="D3" s="1113"/>
      <c r="E3" s="1113"/>
      <c r="F3" s="1113"/>
      <c r="G3" s="1113"/>
    </row>
    <row r="4" spans="1:7" ht="15" customHeight="1" x14ac:dyDescent="0.25">
      <c r="B4" s="1116" t="s">
        <v>52</v>
      </c>
      <c r="C4" s="1116"/>
      <c r="D4" s="1116" t="s">
        <v>53</v>
      </c>
      <c r="E4" s="1116"/>
      <c r="F4" s="1116" t="s">
        <v>54</v>
      </c>
      <c r="G4" s="1116"/>
    </row>
    <row r="5" spans="1:7" ht="30" customHeight="1" x14ac:dyDescent="0.25">
      <c r="A5" s="767" t="s">
        <v>100</v>
      </c>
      <c r="B5" s="768" t="s">
        <v>89</v>
      </c>
      <c r="C5" s="750" t="s">
        <v>55</v>
      </c>
      <c r="D5" s="768" t="s">
        <v>89</v>
      </c>
      <c r="E5" s="749" t="s">
        <v>55</v>
      </c>
      <c r="F5" s="768" t="s">
        <v>89</v>
      </c>
      <c r="G5" s="750" t="s">
        <v>55</v>
      </c>
    </row>
    <row r="6" spans="1:7" ht="6" customHeight="1" x14ac:dyDescent="0.25">
      <c r="A6" s="133"/>
      <c r="B6" s="134"/>
      <c r="C6" s="134"/>
      <c r="D6" s="134"/>
      <c r="E6" s="148"/>
      <c r="F6" s="134"/>
      <c r="G6" s="134"/>
    </row>
    <row r="7" spans="1:7" x14ac:dyDescent="0.25">
      <c r="A7" s="664">
        <v>1974</v>
      </c>
      <c r="B7" s="81">
        <v>2</v>
      </c>
      <c r="C7" s="81">
        <v>0</v>
      </c>
      <c r="D7" s="81">
        <v>1</v>
      </c>
      <c r="E7" s="75">
        <v>0</v>
      </c>
      <c r="F7" s="81">
        <f t="shared" ref="F7:F31" si="0">B7+D7</f>
        <v>3</v>
      </c>
      <c r="G7" s="70">
        <f t="shared" ref="G7:G31" si="1">C7+E7</f>
        <v>0</v>
      </c>
    </row>
    <row r="8" spans="1:7" x14ac:dyDescent="0.25">
      <c r="A8" s="664">
        <v>1975</v>
      </c>
      <c r="B8" s="81">
        <v>0</v>
      </c>
      <c r="C8" s="81">
        <v>0</v>
      </c>
      <c r="D8" s="81">
        <v>1</v>
      </c>
      <c r="E8" s="75">
        <v>1E-3</v>
      </c>
      <c r="F8" s="81">
        <f t="shared" si="0"/>
        <v>1</v>
      </c>
      <c r="G8" s="70">
        <f t="shared" si="1"/>
        <v>1E-3</v>
      </c>
    </row>
    <row r="9" spans="1:7" x14ac:dyDescent="0.25">
      <c r="A9" s="664">
        <v>1976</v>
      </c>
      <c r="B9" s="81">
        <v>2</v>
      </c>
      <c r="C9" s="81">
        <v>0.23799999999999999</v>
      </c>
      <c r="D9" s="81">
        <v>4</v>
      </c>
      <c r="E9" s="75">
        <v>0</v>
      </c>
      <c r="F9" s="81">
        <f t="shared" si="0"/>
        <v>6</v>
      </c>
      <c r="G9" s="70">
        <f t="shared" si="1"/>
        <v>0.23799999999999999</v>
      </c>
    </row>
    <row r="10" spans="1:7" x14ac:dyDescent="0.25">
      <c r="A10" s="664">
        <v>1977</v>
      </c>
      <c r="B10" s="81">
        <v>6</v>
      </c>
      <c r="C10" s="81">
        <v>0.60799999999999998</v>
      </c>
      <c r="D10" s="81">
        <v>4</v>
      </c>
      <c r="E10" s="75">
        <v>0.16300000000000001</v>
      </c>
      <c r="F10" s="81">
        <f t="shared" si="0"/>
        <v>10</v>
      </c>
      <c r="G10" s="70">
        <f t="shared" si="1"/>
        <v>0.77100000000000002</v>
      </c>
    </row>
    <row r="11" spans="1:7" x14ac:dyDescent="0.25">
      <c r="A11" s="664">
        <v>1978</v>
      </c>
      <c r="B11" s="81">
        <v>12</v>
      </c>
      <c r="C11" s="81">
        <v>0.73699999999999999</v>
      </c>
      <c r="D11" s="81">
        <v>6</v>
      </c>
      <c r="E11" s="75">
        <v>0.38400000000000001</v>
      </c>
      <c r="F11" s="81">
        <f t="shared" si="0"/>
        <v>18</v>
      </c>
      <c r="G11" s="70">
        <f t="shared" si="1"/>
        <v>1.121</v>
      </c>
    </row>
    <row r="12" spans="1:7" x14ac:dyDescent="0.25">
      <c r="A12" s="664">
        <v>1979</v>
      </c>
      <c r="B12" s="81">
        <v>15</v>
      </c>
      <c r="C12" s="81">
        <v>1.885</v>
      </c>
      <c r="D12" s="81">
        <v>6</v>
      </c>
      <c r="E12" s="75">
        <v>8.5000000000000006E-2</v>
      </c>
      <c r="F12" s="81">
        <f t="shared" si="0"/>
        <v>21</v>
      </c>
      <c r="G12" s="70">
        <f t="shared" si="1"/>
        <v>1.97</v>
      </c>
    </row>
    <row r="13" spans="1:7" x14ac:dyDescent="0.25">
      <c r="A13" s="664">
        <v>1980</v>
      </c>
      <c r="B13" s="81">
        <v>17</v>
      </c>
      <c r="C13" s="81">
        <v>1.4850000000000001</v>
      </c>
      <c r="D13" s="81">
        <v>6</v>
      </c>
      <c r="E13" s="75">
        <v>0.14699999999999999</v>
      </c>
      <c r="F13" s="81">
        <f t="shared" si="0"/>
        <v>23</v>
      </c>
      <c r="G13" s="70">
        <f t="shared" si="1"/>
        <v>1.6320000000000001</v>
      </c>
    </row>
    <row r="14" spans="1:7" x14ac:dyDescent="0.25">
      <c r="A14" s="664">
        <v>1981</v>
      </c>
      <c r="B14" s="81">
        <v>21</v>
      </c>
      <c r="C14" s="81">
        <v>0.24099999999999999</v>
      </c>
      <c r="D14" s="81">
        <v>7</v>
      </c>
      <c r="E14" s="75">
        <v>9.6000000000000002E-2</v>
      </c>
      <c r="F14" s="81">
        <f t="shared" si="0"/>
        <v>28</v>
      </c>
      <c r="G14" s="70">
        <f t="shared" si="1"/>
        <v>0.33699999999999997</v>
      </c>
    </row>
    <row r="15" spans="1:7" x14ac:dyDescent="0.25">
      <c r="A15" s="664">
        <v>1982</v>
      </c>
      <c r="B15" s="81">
        <v>21</v>
      </c>
      <c r="C15" s="81">
        <v>0.13900000000000001</v>
      </c>
      <c r="D15" s="81">
        <v>11</v>
      </c>
      <c r="E15" s="75">
        <v>0.08</v>
      </c>
      <c r="F15" s="81">
        <f t="shared" si="0"/>
        <v>32</v>
      </c>
      <c r="G15" s="70">
        <f t="shared" si="1"/>
        <v>0.21900000000000003</v>
      </c>
    </row>
    <row r="16" spans="1:7" x14ac:dyDescent="0.25">
      <c r="A16" s="664">
        <v>1983</v>
      </c>
      <c r="B16" s="81">
        <v>25</v>
      </c>
      <c r="C16" s="81">
        <v>0.53</v>
      </c>
      <c r="D16" s="81">
        <v>15</v>
      </c>
      <c r="E16" s="75">
        <v>0.38100000000000001</v>
      </c>
      <c r="F16" s="81">
        <f t="shared" si="0"/>
        <v>40</v>
      </c>
      <c r="G16" s="70">
        <f t="shared" si="1"/>
        <v>0.91100000000000003</v>
      </c>
    </row>
    <row r="17" spans="1:7" x14ac:dyDescent="0.25">
      <c r="A17" s="664">
        <v>1984</v>
      </c>
      <c r="B17" s="81">
        <v>22</v>
      </c>
      <c r="C17" s="81">
        <v>0.28699999999999998</v>
      </c>
      <c r="D17" s="81">
        <v>7</v>
      </c>
      <c r="E17" s="75">
        <v>43.061</v>
      </c>
      <c r="F17" s="81">
        <f t="shared" si="0"/>
        <v>29</v>
      </c>
      <c r="G17" s="70">
        <f t="shared" si="1"/>
        <v>43.347999999999999</v>
      </c>
    </row>
    <row r="18" spans="1:7" x14ac:dyDescent="0.25">
      <c r="A18" s="664">
        <v>1985</v>
      </c>
      <c r="B18" s="81">
        <v>19</v>
      </c>
      <c r="C18" s="81">
        <v>0.19700000000000001</v>
      </c>
      <c r="D18" s="81">
        <v>6</v>
      </c>
      <c r="E18" s="75">
        <v>0.58899999999999997</v>
      </c>
      <c r="F18" s="81">
        <f t="shared" si="0"/>
        <v>25</v>
      </c>
      <c r="G18" s="70">
        <f t="shared" si="1"/>
        <v>0.78600000000000003</v>
      </c>
    </row>
    <row r="19" spans="1:7" x14ac:dyDescent="0.25">
      <c r="A19" s="664">
        <v>1986</v>
      </c>
      <c r="B19" s="81">
        <v>20</v>
      </c>
      <c r="C19" s="81">
        <v>1.2E-2</v>
      </c>
      <c r="D19" s="81">
        <v>10</v>
      </c>
      <c r="E19" s="75">
        <v>2.9689999999999999</v>
      </c>
      <c r="F19" s="81">
        <f t="shared" si="0"/>
        <v>30</v>
      </c>
      <c r="G19" s="70">
        <f t="shared" si="1"/>
        <v>2.9809999999999999</v>
      </c>
    </row>
    <row r="20" spans="1:7" x14ac:dyDescent="0.25">
      <c r="A20" s="664">
        <v>1987</v>
      </c>
      <c r="B20" s="81">
        <v>29</v>
      </c>
      <c r="C20" s="81">
        <v>0.66100000000000003</v>
      </c>
      <c r="D20" s="81">
        <v>19</v>
      </c>
      <c r="E20" s="75">
        <v>0.73899999999999999</v>
      </c>
      <c r="F20" s="81">
        <f t="shared" si="0"/>
        <v>48</v>
      </c>
      <c r="G20" s="70">
        <f t="shared" si="1"/>
        <v>1.4</v>
      </c>
    </row>
    <row r="21" spans="1:7" x14ac:dyDescent="0.25">
      <c r="A21" s="664">
        <v>1988</v>
      </c>
      <c r="B21" s="70">
        <v>60</v>
      </c>
      <c r="C21" s="70">
        <v>0.72199999999999998</v>
      </c>
      <c r="D21" s="70">
        <v>18</v>
      </c>
      <c r="E21" s="75">
        <v>5.7480000000000002</v>
      </c>
      <c r="F21" s="70">
        <f t="shared" si="0"/>
        <v>78</v>
      </c>
      <c r="G21" s="70">
        <f t="shared" si="1"/>
        <v>6.4700000000000006</v>
      </c>
    </row>
    <row r="22" spans="1:7" x14ac:dyDescent="0.25">
      <c r="A22" s="664">
        <v>1989</v>
      </c>
      <c r="B22" s="70">
        <v>75</v>
      </c>
      <c r="C22" s="70">
        <v>3.302</v>
      </c>
      <c r="D22" s="70">
        <v>26</v>
      </c>
      <c r="E22" s="75">
        <v>1.284</v>
      </c>
      <c r="F22" s="70">
        <f t="shared" si="0"/>
        <v>101</v>
      </c>
      <c r="G22" s="70">
        <f t="shared" si="1"/>
        <v>4.5860000000000003</v>
      </c>
    </row>
    <row r="23" spans="1:7" x14ac:dyDescent="0.25">
      <c r="A23" s="664">
        <v>1990</v>
      </c>
      <c r="B23" s="70">
        <v>50</v>
      </c>
      <c r="C23" s="70">
        <v>4.9889999999999999</v>
      </c>
      <c r="D23" s="70">
        <v>30</v>
      </c>
      <c r="E23" s="75">
        <v>3.8610000000000002</v>
      </c>
      <c r="F23" s="70">
        <f t="shared" si="0"/>
        <v>80</v>
      </c>
      <c r="G23" s="70">
        <f t="shared" si="1"/>
        <v>8.85</v>
      </c>
    </row>
    <row r="24" spans="1:7" x14ac:dyDescent="0.25">
      <c r="A24" s="664">
        <v>1991</v>
      </c>
      <c r="B24" s="70">
        <v>58</v>
      </c>
      <c r="C24" s="70">
        <v>62.722000000000001</v>
      </c>
      <c r="D24" s="70">
        <v>26</v>
      </c>
      <c r="E24" s="75">
        <v>163.155</v>
      </c>
      <c r="F24" s="70">
        <f t="shared" si="0"/>
        <v>84</v>
      </c>
      <c r="G24" s="70">
        <f t="shared" si="1"/>
        <v>225.87700000000001</v>
      </c>
    </row>
    <row r="25" spans="1:7" x14ac:dyDescent="0.25">
      <c r="A25" s="664">
        <v>1992</v>
      </c>
      <c r="B25" s="70">
        <v>82</v>
      </c>
      <c r="C25" s="70">
        <v>4.1980000000000004</v>
      </c>
      <c r="D25" s="70">
        <v>46</v>
      </c>
      <c r="E25" s="75">
        <v>56.67</v>
      </c>
      <c r="F25" s="70">
        <f t="shared" si="0"/>
        <v>128</v>
      </c>
      <c r="G25" s="70">
        <f t="shared" si="1"/>
        <v>60.868000000000002</v>
      </c>
    </row>
    <row r="26" spans="1:7" x14ac:dyDescent="0.25">
      <c r="A26" s="664">
        <v>1993</v>
      </c>
      <c r="B26" s="70">
        <v>92</v>
      </c>
      <c r="C26" s="70">
        <v>7.9109999999999996</v>
      </c>
      <c r="D26" s="70">
        <v>25</v>
      </c>
      <c r="E26" s="75">
        <v>5.7510000000000003</v>
      </c>
      <c r="F26" s="70">
        <f t="shared" si="0"/>
        <v>117</v>
      </c>
      <c r="G26" s="70">
        <f t="shared" si="1"/>
        <v>13.661999999999999</v>
      </c>
    </row>
    <row r="27" spans="1:7" x14ac:dyDescent="0.25">
      <c r="A27" s="664">
        <v>1994</v>
      </c>
      <c r="B27" s="70">
        <v>79</v>
      </c>
      <c r="C27" s="70">
        <v>4.9930000000000003</v>
      </c>
      <c r="D27" s="70">
        <v>35</v>
      </c>
      <c r="E27" s="75">
        <v>23.846</v>
      </c>
      <c r="F27" s="70">
        <f t="shared" si="0"/>
        <v>114</v>
      </c>
      <c r="G27" s="70">
        <f t="shared" si="1"/>
        <v>28.838999999999999</v>
      </c>
    </row>
    <row r="28" spans="1:7" x14ac:dyDescent="0.25">
      <c r="A28" s="664">
        <v>1995</v>
      </c>
      <c r="B28" s="70">
        <v>52</v>
      </c>
      <c r="C28" s="70">
        <v>2.2000000000000002</v>
      </c>
      <c r="D28" s="70">
        <v>12</v>
      </c>
      <c r="E28" s="75">
        <v>1.4810000000000001</v>
      </c>
      <c r="F28" s="70">
        <f t="shared" si="0"/>
        <v>64</v>
      </c>
      <c r="G28" s="70">
        <f t="shared" si="1"/>
        <v>3.681</v>
      </c>
    </row>
    <row r="29" spans="1:7" x14ac:dyDescent="0.25">
      <c r="A29" s="664">
        <v>1996</v>
      </c>
      <c r="B29" s="70">
        <v>91</v>
      </c>
      <c r="C29" s="70">
        <v>6.9749999999999996</v>
      </c>
      <c r="D29" s="70">
        <v>16</v>
      </c>
      <c r="E29" s="75">
        <v>11.007</v>
      </c>
      <c r="F29" s="70">
        <f t="shared" si="0"/>
        <v>107</v>
      </c>
      <c r="G29" s="70">
        <f t="shared" si="1"/>
        <v>17.981999999999999</v>
      </c>
    </row>
    <row r="30" spans="1:7" ht="13.5" customHeight="1" x14ac:dyDescent="0.25">
      <c r="A30" s="664">
        <v>1997</v>
      </c>
      <c r="B30" s="70">
        <v>79</v>
      </c>
      <c r="C30" s="70">
        <v>1.38</v>
      </c>
      <c r="D30" s="70">
        <v>37</v>
      </c>
      <c r="E30" s="75">
        <v>32.54</v>
      </c>
      <c r="F30" s="70">
        <f t="shared" si="0"/>
        <v>116</v>
      </c>
      <c r="G30" s="70">
        <f t="shared" si="1"/>
        <v>33.92</v>
      </c>
    </row>
    <row r="31" spans="1:7" ht="13.5" customHeight="1" x14ac:dyDescent="0.25">
      <c r="A31" s="664">
        <v>1998</v>
      </c>
      <c r="B31" s="70">
        <v>129</v>
      </c>
      <c r="C31" s="70">
        <v>7.5830000000000002</v>
      </c>
      <c r="D31" s="70">
        <v>43</v>
      </c>
      <c r="E31" s="75">
        <v>10.922000000000001</v>
      </c>
      <c r="F31" s="70">
        <f t="shared" si="0"/>
        <v>172</v>
      </c>
      <c r="G31" s="70">
        <f t="shared" si="1"/>
        <v>18.505000000000003</v>
      </c>
    </row>
    <row r="32" spans="1:7" s="752" customFormat="1" ht="13.5" customHeight="1" x14ac:dyDescent="0.25">
      <c r="A32" s="664">
        <v>1999</v>
      </c>
      <c r="B32" s="70">
        <v>305</v>
      </c>
      <c r="C32" s="70">
        <v>10</v>
      </c>
      <c r="D32" s="70">
        <f t="shared" ref="D32:E36" si="2">F32-B32</f>
        <v>41</v>
      </c>
      <c r="E32" s="75">
        <f t="shared" si="2"/>
        <v>410</v>
      </c>
      <c r="F32" s="70">
        <v>346</v>
      </c>
      <c r="G32" s="70">
        <v>420</v>
      </c>
    </row>
    <row r="33" spans="1:7" s="752" customFormat="1" ht="13.5" customHeight="1" x14ac:dyDescent="0.25">
      <c r="A33" s="664">
        <v>2000</v>
      </c>
      <c r="B33" s="70">
        <v>365</v>
      </c>
      <c r="C33" s="70">
        <v>18</v>
      </c>
      <c r="D33" s="70">
        <f t="shared" si="2"/>
        <v>40</v>
      </c>
      <c r="E33" s="75">
        <f t="shared" si="2"/>
        <v>32</v>
      </c>
      <c r="F33" s="70">
        <v>405</v>
      </c>
      <c r="G33" s="70">
        <v>50</v>
      </c>
    </row>
    <row r="34" spans="1:7" s="86" customFormat="1" ht="13.5" customHeight="1" x14ac:dyDescent="0.25">
      <c r="A34" s="664">
        <v>2001</v>
      </c>
      <c r="B34" s="70">
        <v>271</v>
      </c>
      <c r="C34" s="70">
        <v>11</v>
      </c>
      <c r="D34" s="70">
        <f t="shared" si="2"/>
        <v>57</v>
      </c>
      <c r="E34" s="75">
        <f t="shared" si="2"/>
        <v>28</v>
      </c>
      <c r="F34" s="70">
        <v>328</v>
      </c>
      <c r="G34" s="70">
        <v>39</v>
      </c>
    </row>
    <row r="35" spans="1:7" s="86" customFormat="1" ht="13.5" customHeight="1" x14ac:dyDescent="0.25">
      <c r="A35" s="664">
        <v>2002</v>
      </c>
      <c r="B35" s="70">
        <v>407</v>
      </c>
      <c r="C35" s="70">
        <v>6</v>
      </c>
      <c r="D35" s="70">
        <f t="shared" si="2"/>
        <v>33</v>
      </c>
      <c r="E35" s="75">
        <f t="shared" si="2"/>
        <v>35</v>
      </c>
      <c r="F35" s="70">
        <v>440</v>
      </c>
      <c r="G35" s="70">
        <v>41</v>
      </c>
    </row>
    <row r="36" spans="1:7" s="86" customFormat="1" ht="13.5" customHeight="1" x14ac:dyDescent="0.25">
      <c r="A36" s="664">
        <v>2003</v>
      </c>
      <c r="B36" s="70">
        <v>493</v>
      </c>
      <c r="C36" s="70">
        <v>13</v>
      </c>
      <c r="D36" s="70">
        <f t="shared" si="2"/>
        <v>52</v>
      </c>
      <c r="E36" s="75">
        <f t="shared" si="2"/>
        <v>29</v>
      </c>
      <c r="F36" s="70">
        <v>545</v>
      </c>
      <c r="G36" s="70">
        <v>42</v>
      </c>
    </row>
    <row r="37" spans="1:7" s="86" customFormat="1" ht="13.5" customHeight="1" x14ac:dyDescent="0.25">
      <c r="A37" s="664" t="s">
        <v>208</v>
      </c>
      <c r="B37" s="70">
        <v>468</v>
      </c>
      <c r="C37" s="70">
        <v>7</v>
      </c>
      <c r="D37" s="70">
        <v>56</v>
      </c>
      <c r="E37" s="75">
        <v>23</v>
      </c>
      <c r="F37" s="70">
        <f t="shared" ref="F37:F48" si="3">B37+D37</f>
        <v>524</v>
      </c>
      <c r="G37" s="70">
        <v>29</v>
      </c>
    </row>
    <row r="38" spans="1:7" s="752" customFormat="1" ht="13.5" customHeight="1" x14ac:dyDescent="0.25">
      <c r="A38" s="67">
        <v>2005</v>
      </c>
      <c r="B38" s="75">
        <v>505</v>
      </c>
      <c r="C38" s="75">
        <v>6</v>
      </c>
      <c r="D38" s="75">
        <v>41</v>
      </c>
      <c r="E38" s="75">
        <v>28</v>
      </c>
      <c r="F38" s="75">
        <f t="shared" si="3"/>
        <v>546</v>
      </c>
      <c r="G38" s="75">
        <v>34</v>
      </c>
    </row>
    <row r="39" spans="1:7" s="752" customFormat="1" ht="13.5" customHeight="1" x14ac:dyDescent="0.25">
      <c r="A39" s="664">
        <v>2006</v>
      </c>
      <c r="B39" s="70">
        <v>683</v>
      </c>
      <c r="C39" s="70">
        <v>8</v>
      </c>
      <c r="D39" s="70">
        <v>89</v>
      </c>
      <c r="E39" s="75">
        <v>1350</v>
      </c>
      <c r="F39" s="75">
        <f t="shared" si="3"/>
        <v>772</v>
      </c>
      <c r="G39" s="70">
        <v>1358</v>
      </c>
    </row>
    <row r="40" spans="1:7" s="752" customFormat="1" ht="13.5" customHeight="1" x14ac:dyDescent="0.25">
      <c r="A40" s="664">
        <v>2007</v>
      </c>
      <c r="B40" s="70">
        <v>617</v>
      </c>
      <c r="C40" s="70">
        <v>12.6</v>
      </c>
      <c r="D40" s="70">
        <v>108</v>
      </c>
      <c r="E40" s="75">
        <v>26.3</v>
      </c>
      <c r="F40" s="75">
        <f t="shared" si="3"/>
        <v>725</v>
      </c>
      <c r="G40" s="75">
        <f t="shared" ref="G40:G48" si="4">C40+E40</f>
        <v>38.9</v>
      </c>
    </row>
    <row r="41" spans="1:7" s="752" customFormat="1" ht="13.5" customHeight="1" x14ac:dyDescent="0.25">
      <c r="A41" s="664" t="s">
        <v>568</v>
      </c>
      <c r="B41" s="70">
        <v>1031</v>
      </c>
      <c r="C41" s="70">
        <v>17.878</v>
      </c>
      <c r="D41" s="70">
        <v>79</v>
      </c>
      <c r="E41" s="75">
        <v>38.4</v>
      </c>
      <c r="F41" s="75">
        <f t="shared" si="3"/>
        <v>1110</v>
      </c>
      <c r="G41" s="75">
        <f t="shared" si="4"/>
        <v>56.277999999999999</v>
      </c>
    </row>
    <row r="42" spans="1:7" s="752" customFormat="1" ht="13.5" customHeight="1" x14ac:dyDescent="0.25">
      <c r="A42" s="67">
        <v>2009</v>
      </c>
      <c r="B42" s="75">
        <v>863</v>
      </c>
      <c r="C42" s="75">
        <v>37.508000000000003</v>
      </c>
      <c r="D42" s="75">
        <v>95</v>
      </c>
      <c r="E42" s="75">
        <v>44.3</v>
      </c>
      <c r="F42" s="75">
        <f t="shared" si="3"/>
        <v>958</v>
      </c>
      <c r="G42" s="75">
        <f t="shared" si="4"/>
        <v>81.807999999999993</v>
      </c>
    </row>
    <row r="43" spans="1:7" s="752" customFormat="1" ht="13.5" customHeight="1" x14ac:dyDescent="0.25">
      <c r="A43" s="67">
        <v>2010</v>
      </c>
      <c r="B43" s="75">
        <v>855</v>
      </c>
      <c r="C43" s="75">
        <v>21.738</v>
      </c>
      <c r="D43" s="75">
        <v>68</v>
      </c>
      <c r="E43" s="75">
        <v>32.9</v>
      </c>
      <c r="F43" s="75">
        <f t="shared" si="3"/>
        <v>923</v>
      </c>
      <c r="G43" s="75">
        <f t="shared" si="4"/>
        <v>54.637999999999998</v>
      </c>
    </row>
    <row r="44" spans="1:7" s="752" customFormat="1" ht="13.5" customHeight="1" x14ac:dyDescent="0.25">
      <c r="A44" s="67">
        <v>2011</v>
      </c>
      <c r="B44" s="75">
        <v>921</v>
      </c>
      <c r="C44" s="75">
        <v>71.613</v>
      </c>
      <c r="D44" s="75">
        <v>73</v>
      </c>
      <c r="E44" s="75">
        <v>28</v>
      </c>
      <c r="F44" s="75">
        <f t="shared" si="3"/>
        <v>994</v>
      </c>
      <c r="G44" s="75">
        <f t="shared" si="4"/>
        <v>99.613</v>
      </c>
    </row>
    <row r="45" spans="1:7" s="752" customFormat="1" ht="13.5" customHeight="1" x14ac:dyDescent="0.25">
      <c r="A45" s="67">
        <v>2012</v>
      </c>
      <c r="B45" s="75">
        <v>1046</v>
      </c>
      <c r="C45" s="75">
        <v>19.885999999999999</v>
      </c>
      <c r="D45" s="75">
        <v>102</v>
      </c>
      <c r="E45" s="75">
        <v>26</v>
      </c>
      <c r="F45" s="75">
        <f t="shared" si="3"/>
        <v>1148</v>
      </c>
      <c r="G45" s="75">
        <f t="shared" si="4"/>
        <v>45.885999999999996</v>
      </c>
    </row>
    <row r="46" spans="1:7" s="752" customFormat="1" ht="13.5" customHeight="1" x14ac:dyDescent="0.25">
      <c r="A46" s="67">
        <v>2013</v>
      </c>
      <c r="B46" s="75">
        <v>1226</v>
      </c>
      <c r="C46" s="75">
        <v>48.456000000000003</v>
      </c>
      <c r="D46" s="75">
        <v>217</v>
      </c>
      <c r="E46" s="75">
        <v>30</v>
      </c>
      <c r="F46" s="75">
        <f t="shared" si="3"/>
        <v>1443</v>
      </c>
      <c r="G46" s="75">
        <f t="shared" si="4"/>
        <v>78.456000000000003</v>
      </c>
    </row>
    <row r="47" spans="1:7" s="752" customFormat="1" ht="13.5" customHeight="1" x14ac:dyDescent="0.25">
      <c r="A47" s="67">
        <v>2014</v>
      </c>
      <c r="B47" s="75">
        <v>1514</v>
      </c>
      <c r="C47" s="75">
        <v>72.495999999999995</v>
      </c>
      <c r="D47" s="75">
        <v>138</v>
      </c>
      <c r="E47" s="75">
        <v>28.8</v>
      </c>
      <c r="F47" s="75">
        <f t="shared" si="3"/>
        <v>1652</v>
      </c>
      <c r="G47" s="75">
        <f t="shared" si="4"/>
        <v>101.29599999999999</v>
      </c>
    </row>
    <row r="48" spans="1:7" s="752" customFormat="1" ht="13.5" customHeight="1" x14ac:dyDescent="0.25">
      <c r="A48" s="67">
        <v>2015</v>
      </c>
      <c r="B48" s="75">
        <v>1912</v>
      </c>
      <c r="C48" s="75">
        <v>30.9339100073129</v>
      </c>
      <c r="D48" s="75">
        <v>174</v>
      </c>
      <c r="E48" s="75">
        <v>83</v>
      </c>
      <c r="F48" s="75">
        <f t="shared" si="3"/>
        <v>2086</v>
      </c>
      <c r="G48" s="75">
        <f t="shared" si="4"/>
        <v>113.9339100073129</v>
      </c>
    </row>
    <row r="49" spans="1:7" ht="6" customHeight="1" x14ac:dyDescent="0.25">
      <c r="A49" s="739"/>
      <c r="B49" s="134"/>
      <c r="C49" s="134"/>
      <c r="D49" s="134"/>
      <c r="E49" s="148"/>
      <c r="F49" s="134"/>
      <c r="G49" s="134"/>
    </row>
    <row r="50" spans="1:7" s="86" customFormat="1" ht="15" customHeight="1" x14ac:dyDescent="0.25">
      <c r="A50" s="1111" t="s">
        <v>601</v>
      </c>
      <c r="B50" s="1111"/>
      <c r="C50" s="1111"/>
      <c r="D50" s="1111"/>
      <c r="E50" s="1111"/>
      <c r="F50" s="1111"/>
      <c r="G50" s="1111"/>
    </row>
    <row r="51" spans="1:7" s="86" customFormat="1" ht="5.25" customHeight="1" x14ac:dyDescent="0.25">
      <c r="A51" s="747"/>
      <c r="B51" s="747"/>
      <c r="C51" s="747"/>
      <c r="D51" s="747"/>
      <c r="E51" s="747"/>
      <c r="F51" s="747"/>
      <c r="G51" s="747"/>
    </row>
    <row r="52" spans="1:7" s="86" customFormat="1" ht="30" customHeight="1" x14ac:dyDescent="0.25">
      <c r="A52" s="1121" t="s">
        <v>215</v>
      </c>
      <c r="B52" s="1111"/>
      <c r="C52" s="1111"/>
      <c r="D52" s="1111"/>
      <c r="E52" s="1111"/>
      <c r="F52" s="1111"/>
      <c r="G52" s="1111"/>
    </row>
  </sheetData>
  <mergeCells count="9">
    <mergeCell ref="A50:G50"/>
    <mergeCell ref="A52:G52"/>
    <mergeCell ref="A1:B1"/>
    <mergeCell ref="D1:F1"/>
    <mergeCell ref="A2:B2"/>
    <mergeCell ref="A3:G3"/>
    <mergeCell ref="B4:C4"/>
    <mergeCell ref="D4:E4"/>
    <mergeCell ref="F4:G4"/>
  </mergeCells>
  <hyperlinks>
    <hyperlink ref="D1:F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zoomScaleNormal="100" workbookViewId="0">
      <pane ySplit="5" topLeftCell="A27" activePane="bottomLeft" state="frozen"/>
      <selection activeCell="Q15" sqref="Q15"/>
      <selection pane="bottomLeft" activeCell="Q15" sqref="Q15"/>
    </sheetView>
  </sheetViews>
  <sheetFormatPr defaultColWidth="8.88671875" defaultRowHeight="13.2" x14ac:dyDescent="0.25"/>
  <cols>
    <col min="1" max="1" width="6.6640625" style="754" customWidth="1"/>
    <col min="2" max="2" width="7.88671875" style="85" customWidth="1"/>
    <col min="3" max="3" width="7.44140625" style="85" customWidth="1"/>
    <col min="4" max="4" width="7.33203125" style="85" customWidth="1"/>
    <col min="5" max="5" width="7.44140625" style="85" customWidth="1"/>
    <col min="6" max="6" width="8.33203125" style="85" customWidth="1"/>
    <col min="7" max="7" width="7.6640625" style="85" customWidth="1"/>
    <col min="8" max="8" width="10.109375" style="85" bestFit="1" customWidth="1"/>
    <col min="9" max="245" width="8.88671875" style="85"/>
    <col min="246" max="246" width="6.6640625" style="85" customWidth="1"/>
    <col min="247" max="247" width="7.88671875" style="85" customWidth="1"/>
    <col min="248" max="248" width="7.44140625" style="85" customWidth="1"/>
    <col min="249" max="249" width="7.33203125" style="85" customWidth="1"/>
    <col min="250" max="250" width="7.44140625" style="85" customWidth="1"/>
    <col min="251" max="251" width="8.33203125" style="85" customWidth="1"/>
    <col min="252" max="252" width="7.6640625" style="85" customWidth="1"/>
    <col min="253" max="254" width="8.88671875" style="85"/>
    <col min="255" max="255" width="11.44140625" style="85" bestFit="1" customWidth="1"/>
    <col min="256" max="501" width="8.88671875" style="85"/>
    <col min="502" max="502" width="6.6640625" style="85" customWidth="1"/>
    <col min="503" max="503" width="7.88671875" style="85" customWidth="1"/>
    <col min="504" max="504" width="7.44140625" style="85" customWidth="1"/>
    <col min="505" max="505" width="7.33203125" style="85" customWidth="1"/>
    <col min="506" max="506" width="7.44140625" style="85" customWidth="1"/>
    <col min="507" max="507" width="8.33203125" style="85" customWidth="1"/>
    <col min="508" max="508" width="7.6640625" style="85" customWidth="1"/>
    <col min="509" max="510" width="8.88671875" style="85"/>
    <col min="511" max="511" width="11.44140625" style="85" bestFit="1" customWidth="1"/>
    <col min="512" max="757" width="8.88671875" style="85"/>
    <col min="758" max="758" width="6.6640625" style="85" customWidth="1"/>
    <col min="759" max="759" width="7.88671875" style="85" customWidth="1"/>
    <col min="760" max="760" width="7.44140625" style="85" customWidth="1"/>
    <col min="761" max="761" width="7.33203125" style="85" customWidth="1"/>
    <col min="762" max="762" width="7.44140625" style="85" customWidth="1"/>
    <col min="763" max="763" width="8.33203125" style="85" customWidth="1"/>
    <col min="764" max="764" width="7.6640625" style="85" customWidth="1"/>
    <col min="765" max="766" width="8.88671875" style="85"/>
    <col min="767" max="767" width="11.44140625" style="85" bestFit="1" customWidth="1"/>
    <col min="768" max="1013" width="8.88671875" style="85"/>
    <col min="1014" max="1014" width="6.6640625" style="85" customWidth="1"/>
    <col min="1015" max="1015" width="7.88671875" style="85" customWidth="1"/>
    <col min="1016" max="1016" width="7.44140625" style="85" customWidth="1"/>
    <col min="1017" max="1017" width="7.33203125" style="85" customWidth="1"/>
    <col min="1018" max="1018" width="7.44140625" style="85" customWidth="1"/>
    <col min="1019" max="1019" width="8.33203125" style="85" customWidth="1"/>
    <col min="1020" max="1020" width="7.6640625" style="85" customWidth="1"/>
    <col min="1021" max="1022" width="8.88671875" style="85"/>
    <col min="1023" max="1023" width="11.44140625" style="85" bestFit="1" customWidth="1"/>
    <col min="1024" max="1269" width="8.88671875" style="85"/>
    <col min="1270" max="1270" width="6.6640625" style="85" customWidth="1"/>
    <col min="1271" max="1271" width="7.88671875" style="85" customWidth="1"/>
    <col min="1272" max="1272" width="7.44140625" style="85" customWidth="1"/>
    <col min="1273" max="1273" width="7.33203125" style="85" customWidth="1"/>
    <col min="1274" max="1274" width="7.44140625" style="85" customWidth="1"/>
    <col min="1275" max="1275" width="8.33203125" style="85" customWidth="1"/>
    <col min="1276" max="1276" width="7.6640625" style="85" customWidth="1"/>
    <col min="1277" max="1278" width="8.88671875" style="85"/>
    <col min="1279" max="1279" width="11.44140625" style="85" bestFit="1" customWidth="1"/>
    <col min="1280" max="1525" width="8.88671875" style="85"/>
    <col min="1526" max="1526" width="6.6640625" style="85" customWidth="1"/>
    <col min="1527" max="1527" width="7.88671875" style="85" customWidth="1"/>
    <col min="1528" max="1528" width="7.44140625" style="85" customWidth="1"/>
    <col min="1529" max="1529" width="7.33203125" style="85" customWidth="1"/>
    <col min="1530" max="1530" width="7.44140625" style="85" customWidth="1"/>
    <col min="1531" max="1531" width="8.33203125" style="85" customWidth="1"/>
    <col min="1532" max="1532" width="7.6640625" style="85" customWidth="1"/>
    <col min="1533" max="1534" width="8.88671875" style="85"/>
    <col min="1535" max="1535" width="11.44140625" style="85" bestFit="1" customWidth="1"/>
    <col min="1536" max="1781" width="8.88671875" style="85"/>
    <col min="1782" max="1782" width="6.6640625" style="85" customWidth="1"/>
    <col min="1783" max="1783" width="7.88671875" style="85" customWidth="1"/>
    <col min="1784" max="1784" width="7.44140625" style="85" customWidth="1"/>
    <col min="1785" max="1785" width="7.33203125" style="85" customWidth="1"/>
    <col min="1786" max="1786" width="7.44140625" style="85" customWidth="1"/>
    <col min="1787" max="1787" width="8.33203125" style="85" customWidth="1"/>
    <col min="1788" max="1788" width="7.6640625" style="85" customWidth="1"/>
    <col min="1789" max="1790" width="8.88671875" style="85"/>
    <col min="1791" max="1791" width="11.44140625" style="85" bestFit="1" customWidth="1"/>
    <col min="1792" max="2037" width="8.88671875" style="85"/>
    <col min="2038" max="2038" width="6.6640625" style="85" customWidth="1"/>
    <col min="2039" max="2039" width="7.88671875" style="85" customWidth="1"/>
    <col min="2040" max="2040" width="7.44140625" style="85" customWidth="1"/>
    <col min="2041" max="2041" width="7.33203125" style="85" customWidth="1"/>
    <col min="2042" max="2042" width="7.44140625" style="85" customWidth="1"/>
    <col min="2043" max="2043" width="8.33203125" style="85" customWidth="1"/>
    <col min="2044" max="2044" width="7.6640625" style="85" customWidth="1"/>
    <col min="2045" max="2046" width="8.88671875" style="85"/>
    <col min="2047" max="2047" width="11.44140625" style="85" bestFit="1" customWidth="1"/>
    <col min="2048" max="2293" width="8.88671875" style="85"/>
    <col min="2294" max="2294" width="6.6640625" style="85" customWidth="1"/>
    <col min="2295" max="2295" width="7.88671875" style="85" customWidth="1"/>
    <col min="2296" max="2296" width="7.44140625" style="85" customWidth="1"/>
    <col min="2297" max="2297" width="7.33203125" style="85" customWidth="1"/>
    <col min="2298" max="2298" width="7.44140625" style="85" customWidth="1"/>
    <col min="2299" max="2299" width="8.33203125" style="85" customWidth="1"/>
    <col min="2300" max="2300" width="7.6640625" style="85" customWidth="1"/>
    <col min="2301" max="2302" width="8.88671875" style="85"/>
    <col min="2303" max="2303" width="11.44140625" style="85" bestFit="1" customWidth="1"/>
    <col min="2304" max="2549" width="8.88671875" style="85"/>
    <col min="2550" max="2550" width="6.6640625" style="85" customWidth="1"/>
    <col min="2551" max="2551" width="7.88671875" style="85" customWidth="1"/>
    <col min="2552" max="2552" width="7.44140625" style="85" customWidth="1"/>
    <col min="2553" max="2553" width="7.33203125" style="85" customWidth="1"/>
    <col min="2554" max="2554" width="7.44140625" style="85" customWidth="1"/>
    <col min="2555" max="2555" width="8.33203125" style="85" customWidth="1"/>
    <col min="2556" max="2556" width="7.6640625" style="85" customWidth="1"/>
    <col min="2557" max="2558" width="8.88671875" style="85"/>
    <col min="2559" max="2559" width="11.44140625" style="85" bestFit="1" customWidth="1"/>
    <col min="2560" max="2805" width="8.88671875" style="85"/>
    <col min="2806" max="2806" width="6.6640625" style="85" customWidth="1"/>
    <col min="2807" max="2807" width="7.88671875" style="85" customWidth="1"/>
    <col min="2808" max="2808" width="7.44140625" style="85" customWidth="1"/>
    <col min="2809" max="2809" width="7.33203125" style="85" customWidth="1"/>
    <col min="2810" max="2810" width="7.44140625" style="85" customWidth="1"/>
    <col min="2811" max="2811" width="8.33203125" style="85" customWidth="1"/>
    <col min="2812" max="2812" width="7.6640625" style="85" customWidth="1"/>
    <col min="2813" max="2814" width="8.88671875" style="85"/>
    <col min="2815" max="2815" width="11.44140625" style="85" bestFit="1" customWidth="1"/>
    <col min="2816" max="3061" width="8.88671875" style="85"/>
    <col min="3062" max="3062" width="6.6640625" style="85" customWidth="1"/>
    <col min="3063" max="3063" width="7.88671875" style="85" customWidth="1"/>
    <col min="3064" max="3064" width="7.44140625" style="85" customWidth="1"/>
    <col min="3065" max="3065" width="7.33203125" style="85" customWidth="1"/>
    <col min="3066" max="3066" width="7.44140625" style="85" customWidth="1"/>
    <col min="3067" max="3067" width="8.33203125" style="85" customWidth="1"/>
    <col min="3068" max="3068" width="7.6640625" style="85" customWidth="1"/>
    <col min="3069" max="3070" width="8.88671875" style="85"/>
    <col min="3071" max="3071" width="11.44140625" style="85" bestFit="1" customWidth="1"/>
    <col min="3072" max="3317" width="8.88671875" style="85"/>
    <col min="3318" max="3318" width="6.6640625" style="85" customWidth="1"/>
    <col min="3319" max="3319" width="7.88671875" style="85" customWidth="1"/>
    <col min="3320" max="3320" width="7.44140625" style="85" customWidth="1"/>
    <col min="3321" max="3321" width="7.33203125" style="85" customWidth="1"/>
    <col min="3322" max="3322" width="7.44140625" style="85" customWidth="1"/>
    <col min="3323" max="3323" width="8.33203125" style="85" customWidth="1"/>
    <col min="3324" max="3324" width="7.6640625" style="85" customWidth="1"/>
    <col min="3325" max="3326" width="8.88671875" style="85"/>
    <col min="3327" max="3327" width="11.44140625" style="85" bestFit="1" customWidth="1"/>
    <col min="3328" max="3573" width="8.88671875" style="85"/>
    <col min="3574" max="3574" width="6.6640625" style="85" customWidth="1"/>
    <col min="3575" max="3575" width="7.88671875" style="85" customWidth="1"/>
    <col min="3576" max="3576" width="7.44140625" style="85" customWidth="1"/>
    <col min="3577" max="3577" width="7.33203125" style="85" customWidth="1"/>
    <col min="3578" max="3578" width="7.44140625" style="85" customWidth="1"/>
    <col min="3579" max="3579" width="8.33203125" style="85" customWidth="1"/>
    <col min="3580" max="3580" width="7.6640625" style="85" customWidth="1"/>
    <col min="3581" max="3582" width="8.88671875" style="85"/>
    <col min="3583" max="3583" width="11.44140625" style="85" bestFit="1" customWidth="1"/>
    <col min="3584" max="3829" width="8.88671875" style="85"/>
    <col min="3830" max="3830" width="6.6640625" style="85" customWidth="1"/>
    <col min="3831" max="3831" width="7.88671875" style="85" customWidth="1"/>
    <col min="3832" max="3832" width="7.44140625" style="85" customWidth="1"/>
    <col min="3833" max="3833" width="7.33203125" style="85" customWidth="1"/>
    <col min="3834" max="3834" width="7.44140625" style="85" customWidth="1"/>
    <col min="3835" max="3835" width="8.33203125" style="85" customWidth="1"/>
    <col min="3836" max="3836" width="7.6640625" style="85" customWidth="1"/>
    <col min="3837" max="3838" width="8.88671875" style="85"/>
    <col min="3839" max="3839" width="11.44140625" style="85" bestFit="1" customWidth="1"/>
    <col min="3840" max="4085" width="8.88671875" style="85"/>
    <col min="4086" max="4086" width="6.6640625" style="85" customWidth="1"/>
    <col min="4087" max="4087" width="7.88671875" style="85" customWidth="1"/>
    <col min="4088" max="4088" width="7.44140625" style="85" customWidth="1"/>
    <col min="4089" max="4089" width="7.33203125" style="85" customWidth="1"/>
    <col min="4090" max="4090" width="7.44140625" style="85" customWidth="1"/>
    <col min="4091" max="4091" width="8.33203125" style="85" customWidth="1"/>
    <col min="4092" max="4092" width="7.6640625" style="85" customWidth="1"/>
    <col min="4093" max="4094" width="8.88671875" style="85"/>
    <col min="4095" max="4095" width="11.44140625" style="85" bestFit="1" customWidth="1"/>
    <col min="4096" max="4341" width="8.88671875" style="85"/>
    <col min="4342" max="4342" width="6.6640625" style="85" customWidth="1"/>
    <col min="4343" max="4343" width="7.88671875" style="85" customWidth="1"/>
    <col min="4344" max="4344" width="7.44140625" style="85" customWidth="1"/>
    <col min="4345" max="4345" width="7.33203125" style="85" customWidth="1"/>
    <col min="4346" max="4346" width="7.44140625" style="85" customWidth="1"/>
    <col min="4347" max="4347" width="8.33203125" style="85" customWidth="1"/>
    <col min="4348" max="4348" width="7.6640625" style="85" customWidth="1"/>
    <col min="4349" max="4350" width="8.88671875" style="85"/>
    <col min="4351" max="4351" width="11.44140625" style="85" bestFit="1" customWidth="1"/>
    <col min="4352" max="4597" width="8.88671875" style="85"/>
    <col min="4598" max="4598" width="6.6640625" style="85" customWidth="1"/>
    <col min="4599" max="4599" width="7.88671875" style="85" customWidth="1"/>
    <col min="4600" max="4600" width="7.44140625" style="85" customWidth="1"/>
    <col min="4601" max="4601" width="7.33203125" style="85" customWidth="1"/>
    <col min="4602" max="4602" width="7.44140625" style="85" customWidth="1"/>
    <col min="4603" max="4603" width="8.33203125" style="85" customWidth="1"/>
    <col min="4604" max="4604" width="7.6640625" style="85" customWidth="1"/>
    <col min="4605" max="4606" width="8.88671875" style="85"/>
    <col min="4607" max="4607" width="11.44140625" style="85" bestFit="1" customWidth="1"/>
    <col min="4608" max="4853" width="8.88671875" style="85"/>
    <col min="4854" max="4854" width="6.6640625" style="85" customWidth="1"/>
    <col min="4855" max="4855" width="7.88671875" style="85" customWidth="1"/>
    <col min="4856" max="4856" width="7.44140625" style="85" customWidth="1"/>
    <col min="4857" max="4857" width="7.33203125" style="85" customWidth="1"/>
    <col min="4858" max="4858" width="7.44140625" style="85" customWidth="1"/>
    <col min="4859" max="4859" width="8.33203125" style="85" customWidth="1"/>
    <col min="4860" max="4860" width="7.6640625" style="85" customWidth="1"/>
    <col min="4861" max="4862" width="8.88671875" style="85"/>
    <col min="4863" max="4863" width="11.44140625" style="85" bestFit="1" customWidth="1"/>
    <col min="4864" max="5109" width="8.88671875" style="85"/>
    <col min="5110" max="5110" width="6.6640625" style="85" customWidth="1"/>
    <col min="5111" max="5111" width="7.88671875" style="85" customWidth="1"/>
    <col min="5112" max="5112" width="7.44140625" style="85" customWidth="1"/>
    <col min="5113" max="5113" width="7.33203125" style="85" customWidth="1"/>
    <col min="5114" max="5114" width="7.44140625" style="85" customWidth="1"/>
    <col min="5115" max="5115" width="8.33203125" style="85" customWidth="1"/>
    <col min="5116" max="5116" width="7.6640625" style="85" customWidth="1"/>
    <col min="5117" max="5118" width="8.88671875" style="85"/>
    <col min="5119" max="5119" width="11.44140625" style="85" bestFit="1" customWidth="1"/>
    <col min="5120" max="5365" width="8.88671875" style="85"/>
    <col min="5366" max="5366" width="6.6640625" style="85" customWidth="1"/>
    <col min="5367" max="5367" width="7.88671875" style="85" customWidth="1"/>
    <col min="5368" max="5368" width="7.44140625" style="85" customWidth="1"/>
    <col min="5369" max="5369" width="7.33203125" style="85" customWidth="1"/>
    <col min="5370" max="5370" width="7.44140625" style="85" customWidth="1"/>
    <col min="5371" max="5371" width="8.33203125" style="85" customWidth="1"/>
    <col min="5372" max="5372" width="7.6640625" style="85" customWidth="1"/>
    <col min="5373" max="5374" width="8.88671875" style="85"/>
    <col min="5375" max="5375" width="11.44140625" style="85" bestFit="1" customWidth="1"/>
    <col min="5376" max="5621" width="8.88671875" style="85"/>
    <col min="5622" max="5622" width="6.6640625" style="85" customWidth="1"/>
    <col min="5623" max="5623" width="7.88671875" style="85" customWidth="1"/>
    <col min="5624" max="5624" width="7.44140625" style="85" customWidth="1"/>
    <col min="5625" max="5625" width="7.33203125" style="85" customWidth="1"/>
    <col min="5626" max="5626" width="7.44140625" style="85" customWidth="1"/>
    <col min="5627" max="5627" width="8.33203125" style="85" customWidth="1"/>
    <col min="5628" max="5628" width="7.6640625" style="85" customWidth="1"/>
    <col min="5629" max="5630" width="8.88671875" style="85"/>
    <col min="5631" max="5631" width="11.44140625" style="85" bestFit="1" customWidth="1"/>
    <col min="5632" max="5877" width="8.88671875" style="85"/>
    <col min="5878" max="5878" width="6.6640625" style="85" customWidth="1"/>
    <col min="5879" max="5879" width="7.88671875" style="85" customWidth="1"/>
    <col min="5880" max="5880" width="7.44140625" style="85" customWidth="1"/>
    <col min="5881" max="5881" width="7.33203125" style="85" customWidth="1"/>
    <col min="5882" max="5882" width="7.44140625" style="85" customWidth="1"/>
    <col min="5883" max="5883" width="8.33203125" style="85" customWidth="1"/>
    <col min="5884" max="5884" width="7.6640625" style="85" customWidth="1"/>
    <col min="5885" max="5886" width="8.88671875" style="85"/>
    <col min="5887" max="5887" width="11.44140625" style="85" bestFit="1" customWidth="1"/>
    <col min="5888" max="6133" width="8.88671875" style="85"/>
    <col min="6134" max="6134" width="6.6640625" style="85" customWidth="1"/>
    <col min="6135" max="6135" width="7.88671875" style="85" customWidth="1"/>
    <col min="6136" max="6136" width="7.44140625" style="85" customWidth="1"/>
    <col min="6137" max="6137" width="7.33203125" style="85" customWidth="1"/>
    <col min="6138" max="6138" width="7.44140625" style="85" customWidth="1"/>
    <col min="6139" max="6139" width="8.33203125" style="85" customWidth="1"/>
    <col min="6140" max="6140" width="7.6640625" style="85" customWidth="1"/>
    <col min="6141" max="6142" width="8.88671875" style="85"/>
    <col min="6143" max="6143" width="11.44140625" style="85" bestFit="1" customWidth="1"/>
    <col min="6144" max="6389" width="8.88671875" style="85"/>
    <col min="6390" max="6390" width="6.6640625" style="85" customWidth="1"/>
    <col min="6391" max="6391" width="7.88671875" style="85" customWidth="1"/>
    <col min="6392" max="6392" width="7.44140625" style="85" customWidth="1"/>
    <col min="6393" max="6393" width="7.33203125" style="85" customWidth="1"/>
    <col min="6394" max="6394" width="7.44140625" style="85" customWidth="1"/>
    <col min="6395" max="6395" width="8.33203125" style="85" customWidth="1"/>
    <col min="6396" max="6396" width="7.6640625" style="85" customWidth="1"/>
    <col min="6397" max="6398" width="8.88671875" style="85"/>
    <col min="6399" max="6399" width="11.44140625" style="85" bestFit="1" customWidth="1"/>
    <col min="6400" max="6645" width="8.88671875" style="85"/>
    <col min="6646" max="6646" width="6.6640625" style="85" customWidth="1"/>
    <col min="6647" max="6647" width="7.88671875" style="85" customWidth="1"/>
    <col min="6648" max="6648" width="7.44140625" style="85" customWidth="1"/>
    <col min="6649" max="6649" width="7.33203125" style="85" customWidth="1"/>
    <col min="6650" max="6650" width="7.44140625" style="85" customWidth="1"/>
    <col min="6651" max="6651" width="8.33203125" style="85" customWidth="1"/>
    <col min="6652" max="6652" width="7.6640625" style="85" customWidth="1"/>
    <col min="6653" max="6654" width="8.88671875" style="85"/>
    <col min="6655" max="6655" width="11.44140625" style="85" bestFit="1" customWidth="1"/>
    <col min="6656" max="6901" width="8.88671875" style="85"/>
    <col min="6902" max="6902" width="6.6640625" style="85" customWidth="1"/>
    <col min="6903" max="6903" width="7.88671875" style="85" customWidth="1"/>
    <col min="6904" max="6904" width="7.44140625" style="85" customWidth="1"/>
    <col min="6905" max="6905" width="7.33203125" style="85" customWidth="1"/>
    <col min="6906" max="6906" width="7.44140625" style="85" customWidth="1"/>
    <col min="6907" max="6907" width="8.33203125" style="85" customWidth="1"/>
    <col min="6908" max="6908" width="7.6640625" style="85" customWidth="1"/>
    <col min="6909" max="6910" width="8.88671875" style="85"/>
    <col min="6911" max="6911" width="11.44140625" style="85" bestFit="1" customWidth="1"/>
    <col min="6912" max="7157" width="8.88671875" style="85"/>
    <col min="7158" max="7158" width="6.6640625" style="85" customWidth="1"/>
    <col min="7159" max="7159" width="7.88671875" style="85" customWidth="1"/>
    <col min="7160" max="7160" width="7.44140625" style="85" customWidth="1"/>
    <col min="7161" max="7161" width="7.33203125" style="85" customWidth="1"/>
    <col min="7162" max="7162" width="7.44140625" style="85" customWidth="1"/>
    <col min="7163" max="7163" width="8.33203125" style="85" customWidth="1"/>
    <col min="7164" max="7164" width="7.6640625" style="85" customWidth="1"/>
    <col min="7165" max="7166" width="8.88671875" style="85"/>
    <col min="7167" max="7167" width="11.44140625" style="85" bestFit="1" customWidth="1"/>
    <col min="7168" max="7413" width="8.88671875" style="85"/>
    <col min="7414" max="7414" width="6.6640625" style="85" customWidth="1"/>
    <col min="7415" max="7415" width="7.88671875" style="85" customWidth="1"/>
    <col min="7416" max="7416" width="7.44140625" style="85" customWidth="1"/>
    <col min="7417" max="7417" width="7.33203125" style="85" customWidth="1"/>
    <col min="7418" max="7418" width="7.44140625" style="85" customWidth="1"/>
    <col min="7419" max="7419" width="8.33203125" style="85" customWidth="1"/>
    <col min="7420" max="7420" width="7.6640625" style="85" customWidth="1"/>
    <col min="7421" max="7422" width="8.88671875" style="85"/>
    <col min="7423" max="7423" width="11.44140625" style="85" bestFit="1" customWidth="1"/>
    <col min="7424" max="7669" width="8.88671875" style="85"/>
    <col min="7670" max="7670" width="6.6640625" style="85" customWidth="1"/>
    <col min="7671" max="7671" width="7.88671875" style="85" customWidth="1"/>
    <col min="7672" max="7672" width="7.44140625" style="85" customWidth="1"/>
    <col min="7673" max="7673" width="7.33203125" style="85" customWidth="1"/>
    <col min="7674" max="7674" width="7.44140625" style="85" customWidth="1"/>
    <col min="7675" max="7675" width="8.33203125" style="85" customWidth="1"/>
    <col min="7676" max="7676" width="7.6640625" style="85" customWidth="1"/>
    <col min="7677" max="7678" width="8.88671875" style="85"/>
    <col min="7679" max="7679" width="11.44140625" style="85" bestFit="1" customWidth="1"/>
    <col min="7680" max="7925" width="8.88671875" style="85"/>
    <col min="7926" max="7926" width="6.6640625" style="85" customWidth="1"/>
    <col min="7927" max="7927" width="7.88671875" style="85" customWidth="1"/>
    <col min="7928" max="7928" width="7.44140625" style="85" customWidth="1"/>
    <col min="7929" max="7929" width="7.33203125" style="85" customWidth="1"/>
    <col min="7930" max="7930" width="7.44140625" style="85" customWidth="1"/>
    <col min="7931" max="7931" width="8.33203125" style="85" customWidth="1"/>
    <col min="7932" max="7932" width="7.6640625" style="85" customWidth="1"/>
    <col min="7933" max="7934" width="8.88671875" style="85"/>
    <col min="7935" max="7935" width="11.44140625" style="85" bestFit="1" customWidth="1"/>
    <col min="7936" max="8181" width="8.88671875" style="85"/>
    <col min="8182" max="8182" width="6.6640625" style="85" customWidth="1"/>
    <col min="8183" max="8183" width="7.88671875" style="85" customWidth="1"/>
    <col min="8184" max="8184" width="7.44140625" style="85" customWidth="1"/>
    <col min="8185" max="8185" width="7.33203125" style="85" customWidth="1"/>
    <col min="8186" max="8186" width="7.44140625" style="85" customWidth="1"/>
    <col min="8187" max="8187" width="8.33203125" style="85" customWidth="1"/>
    <col min="8188" max="8188" width="7.6640625" style="85" customWidth="1"/>
    <col min="8189" max="8190" width="8.88671875" style="85"/>
    <col min="8191" max="8191" width="11.44140625" style="85" bestFit="1" customWidth="1"/>
    <col min="8192" max="8437" width="8.88671875" style="85"/>
    <col min="8438" max="8438" width="6.6640625" style="85" customWidth="1"/>
    <col min="8439" max="8439" width="7.88671875" style="85" customWidth="1"/>
    <col min="8440" max="8440" width="7.44140625" style="85" customWidth="1"/>
    <col min="8441" max="8441" width="7.33203125" style="85" customWidth="1"/>
    <col min="8442" max="8442" width="7.44140625" style="85" customWidth="1"/>
    <col min="8443" max="8443" width="8.33203125" style="85" customWidth="1"/>
    <col min="8444" max="8444" width="7.6640625" style="85" customWidth="1"/>
    <col min="8445" max="8446" width="8.88671875" style="85"/>
    <col min="8447" max="8447" width="11.44140625" style="85" bestFit="1" customWidth="1"/>
    <col min="8448" max="8693" width="8.88671875" style="85"/>
    <col min="8694" max="8694" width="6.6640625" style="85" customWidth="1"/>
    <col min="8695" max="8695" width="7.88671875" style="85" customWidth="1"/>
    <col min="8696" max="8696" width="7.44140625" style="85" customWidth="1"/>
    <col min="8697" max="8697" width="7.33203125" style="85" customWidth="1"/>
    <col min="8698" max="8698" width="7.44140625" style="85" customWidth="1"/>
    <col min="8699" max="8699" width="8.33203125" style="85" customWidth="1"/>
    <col min="8700" max="8700" width="7.6640625" style="85" customWidth="1"/>
    <col min="8701" max="8702" width="8.88671875" style="85"/>
    <col min="8703" max="8703" width="11.44140625" style="85" bestFit="1" customWidth="1"/>
    <col min="8704" max="8949" width="8.88671875" style="85"/>
    <col min="8950" max="8950" width="6.6640625" style="85" customWidth="1"/>
    <col min="8951" max="8951" width="7.88671875" style="85" customWidth="1"/>
    <col min="8952" max="8952" width="7.44140625" style="85" customWidth="1"/>
    <col min="8953" max="8953" width="7.33203125" style="85" customWidth="1"/>
    <col min="8954" max="8954" width="7.44140625" style="85" customWidth="1"/>
    <col min="8955" max="8955" width="8.33203125" style="85" customWidth="1"/>
    <col min="8956" max="8956" width="7.6640625" style="85" customWidth="1"/>
    <col min="8957" max="8958" width="8.88671875" style="85"/>
    <col min="8959" max="8959" width="11.44140625" style="85" bestFit="1" customWidth="1"/>
    <col min="8960" max="9205" width="8.88671875" style="85"/>
    <col min="9206" max="9206" width="6.6640625" style="85" customWidth="1"/>
    <col min="9207" max="9207" width="7.88671875" style="85" customWidth="1"/>
    <col min="9208" max="9208" width="7.44140625" style="85" customWidth="1"/>
    <col min="9209" max="9209" width="7.33203125" style="85" customWidth="1"/>
    <col min="9210" max="9210" width="7.44140625" style="85" customWidth="1"/>
    <col min="9211" max="9211" width="8.33203125" style="85" customWidth="1"/>
    <col min="9212" max="9212" width="7.6640625" style="85" customWidth="1"/>
    <col min="9213" max="9214" width="8.88671875" style="85"/>
    <col min="9215" max="9215" width="11.44140625" style="85" bestFit="1" customWidth="1"/>
    <col min="9216" max="9461" width="8.88671875" style="85"/>
    <col min="9462" max="9462" width="6.6640625" style="85" customWidth="1"/>
    <col min="9463" max="9463" width="7.88671875" style="85" customWidth="1"/>
    <col min="9464" max="9464" width="7.44140625" style="85" customWidth="1"/>
    <col min="9465" max="9465" width="7.33203125" style="85" customWidth="1"/>
    <col min="9466" max="9466" width="7.44140625" style="85" customWidth="1"/>
    <col min="9467" max="9467" width="8.33203125" style="85" customWidth="1"/>
    <col min="9468" max="9468" width="7.6640625" style="85" customWidth="1"/>
    <col min="9469" max="9470" width="8.88671875" style="85"/>
    <col min="9471" max="9471" width="11.44140625" style="85" bestFit="1" customWidth="1"/>
    <col min="9472" max="9717" width="8.88671875" style="85"/>
    <col min="9718" max="9718" width="6.6640625" style="85" customWidth="1"/>
    <col min="9719" max="9719" width="7.88671875" style="85" customWidth="1"/>
    <col min="9720" max="9720" width="7.44140625" style="85" customWidth="1"/>
    <col min="9721" max="9721" width="7.33203125" style="85" customWidth="1"/>
    <col min="9722" max="9722" width="7.44140625" style="85" customWidth="1"/>
    <col min="9723" max="9723" width="8.33203125" style="85" customWidth="1"/>
    <col min="9724" max="9724" width="7.6640625" style="85" customWidth="1"/>
    <col min="9725" max="9726" width="8.88671875" style="85"/>
    <col min="9727" max="9727" width="11.44140625" style="85" bestFit="1" customWidth="1"/>
    <col min="9728" max="9973" width="8.88671875" style="85"/>
    <col min="9974" max="9974" width="6.6640625" style="85" customWidth="1"/>
    <col min="9975" max="9975" width="7.88671875" style="85" customWidth="1"/>
    <col min="9976" max="9976" width="7.44140625" style="85" customWidth="1"/>
    <col min="9977" max="9977" width="7.33203125" style="85" customWidth="1"/>
    <col min="9978" max="9978" width="7.44140625" style="85" customWidth="1"/>
    <col min="9979" max="9979" width="8.33203125" style="85" customWidth="1"/>
    <col min="9980" max="9980" width="7.6640625" style="85" customWidth="1"/>
    <col min="9981" max="9982" width="8.88671875" style="85"/>
    <col min="9983" max="9983" width="11.44140625" style="85" bestFit="1" customWidth="1"/>
    <col min="9984" max="10229" width="8.88671875" style="85"/>
    <col min="10230" max="10230" width="6.6640625" style="85" customWidth="1"/>
    <col min="10231" max="10231" width="7.88671875" style="85" customWidth="1"/>
    <col min="10232" max="10232" width="7.44140625" style="85" customWidth="1"/>
    <col min="10233" max="10233" width="7.33203125" style="85" customWidth="1"/>
    <col min="10234" max="10234" width="7.44140625" style="85" customWidth="1"/>
    <col min="10235" max="10235" width="8.33203125" style="85" customWidth="1"/>
    <col min="10236" max="10236" width="7.6640625" style="85" customWidth="1"/>
    <col min="10237" max="10238" width="8.88671875" style="85"/>
    <col min="10239" max="10239" width="11.44140625" style="85" bestFit="1" customWidth="1"/>
    <col min="10240" max="10485" width="8.88671875" style="85"/>
    <col min="10486" max="10486" width="6.6640625" style="85" customWidth="1"/>
    <col min="10487" max="10487" width="7.88671875" style="85" customWidth="1"/>
    <col min="10488" max="10488" width="7.44140625" style="85" customWidth="1"/>
    <col min="10489" max="10489" width="7.33203125" style="85" customWidth="1"/>
    <col min="10490" max="10490" width="7.44140625" style="85" customWidth="1"/>
    <col min="10491" max="10491" width="8.33203125" style="85" customWidth="1"/>
    <col min="10492" max="10492" width="7.6640625" style="85" customWidth="1"/>
    <col min="10493" max="10494" width="8.88671875" style="85"/>
    <col min="10495" max="10495" width="11.44140625" style="85" bestFit="1" customWidth="1"/>
    <col min="10496" max="10741" width="8.88671875" style="85"/>
    <col min="10742" max="10742" width="6.6640625" style="85" customWidth="1"/>
    <col min="10743" max="10743" width="7.88671875" style="85" customWidth="1"/>
    <col min="10744" max="10744" width="7.44140625" style="85" customWidth="1"/>
    <col min="10745" max="10745" width="7.33203125" style="85" customWidth="1"/>
    <col min="10746" max="10746" width="7.44140625" style="85" customWidth="1"/>
    <col min="10747" max="10747" width="8.33203125" style="85" customWidth="1"/>
    <col min="10748" max="10748" width="7.6640625" style="85" customWidth="1"/>
    <col min="10749" max="10750" width="8.88671875" style="85"/>
    <col min="10751" max="10751" width="11.44140625" style="85" bestFit="1" customWidth="1"/>
    <col min="10752" max="10997" width="8.88671875" style="85"/>
    <col min="10998" max="10998" width="6.6640625" style="85" customWidth="1"/>
    <col min="10999" max="10999" width="7.88671875" style="85" customWidth="1"/>
    <col min="11000" max="11000" width="7.44140625" style="85" customWidth="1"/>
    <col min="11001" max="11001" width="7.33203125" style="85" customWidth="1"/>
    <col min="11002" max="11002" width="7.44140625" style="85" customWidth="1"/>
    <col min="11003" max="11003" width="8.33203125" style="85" customWidth="1"/>
    <col min="11004" max="11004" width="7.6640625" style="85" customWidth="1"/>
    <col min="11005" max="11006" width="8.88671875" style="85"/>
    <col min="11007" max="11007" width="11.44140625" style="85" bestFit="1" customWidth="1"/>
    <col min="11008" max="11253" width="8.88671875" style="85"/>
    <col min="11254" max="11254" width="6.6640625" style="85" customWidth="1"/>
    <col min="11255" max="11255" width="7.88671875" style="85" customWidth="1"/>
    <col min="11256" max="11256" width="7.44140625" style="85" customWidth="1"/>
    <col min="11257" max="11257" width="7.33203125" style="85" customWidth="1"/>
    <col min="11258" max="11258" width="7.44140625" style="85" customWidth="1"/>
    <col min="11259" max="11259" width="8.33203125" style="85" customWidth="1"/>
    <col min="11260" max="11260" width="7.6640625" style="85" customWidth="1"/>
    <col min="11261" max="11262" width="8.88671875" style="85"/>
    <col min="11263" max="11263" width="11.44140625" style="85" bestFit="1" customWidth="1"/>
    <col min="11264" max="11509" width="8.88671875" style="85"/>
    <col min="11510" max="11510" width="6.6640625" style="85" customWidth="1"/>
    <col min="11511" max="11511" width="7.88671875" style="85" customWidth="1"/>
    <col min="11512" max="11512" width="7.44140625" style="85" customWidth="1"/>
    <col min="11513" max="11513" width="7.33203125" style="85" customWidth="1"/>
    <col min="11514" max="11514" width="7.44140625" style="85" customWidth="1"/>
    <col min="11515" max="11515" width="8.33203125" style="85" customWidth="1"/>
    <col min="11516" max="11516" width="7.6640625" style="85" customWidth="1"/>
    <col min="11517" max="11518" width="8.88671875" style="85"/>
    <col min="11519" max="11519" width="11.44140625" style="85" bestFit="1" customWidth="1"/>
    <col min="11520" max="11765" width="8.88671875" style="85"/>
    <col min="11766" max="11766" width="6.6640625" style="85" customWidth="1"/>
    <col min="11767" max="11767" width="7.88671875" style="85" customWidth="1"/>
    <col min="11768" max="11768" width="7.44140625" style="85" customWidth="1"/>
    <col min="11769" max="11769" width="7.33203125" style="85" customWidth="1"/>
    <col min="11770" max="11770" width="7.44140625" style="85" customWidth="1"/>
    <col min="11771" max="11771" width="8.33203125" style="85" customWidth="1"/>
    <col min="11772" max="11772" width="7.6640625" style="85" customWidth="1"/>
    <col min="11773" max="11774" width="8.88671875" style="85"/>
    <col min="11775" max="11775" width="11.44140625" style="85" bestFit="1" customWidth="1"/>
    <col min="11776" max="12021" width="8.88671875" style="85"/>
    <col min="12022" max="12022" width="6.6640625" style="85" customWidth="1"/>
    <col min="12023" max="12023" width="7.88671875" style="85" customWidth="1"/>
    <col min="12024" max="12024" width="7.44140625" style="85" customWidth="1"/>
    <col min="12025" max="12025" width="7.33203125" style="85" customWidth="1"/>
    <col min="12026" max="12026" width="7.44140625" style="85" customWidth="1"/>
    <col min="12027" max="12027" width="8.33203125" style="85" customWidth="1"/>
    <col min="12028" max="12028" width="7.6640625" style="85" customWidth="1"/>
    <col min="12029" max="12030" width="8.88671875" style="85"/>
    <col min="12031" max="12031" width="11.44140625" style="85" bestFit="1" customWidth="1"/>
    <col min="12032" max="12277" width="8.88671875" style="85"/>
    <col min="12278" max="12278" width="6.6640625" style="85" customWidth="1"/>
    <col min="12279" max="12279" width="7.88671875" style="85" customWidth="1"/>
    <col min="12280" max="12280" width="7.44140625" style="85" customWidth="1"/>
    <col min="12281" max="12281" width="7.33203125" style="85" customWidth="1"/>
    <col min="12282" max="12282" width="7.44140625" style="85" customWidth="1"/>
    <col min="12283" max="12283" width="8.33203125" style="85" customWidth="1"/>
    <col min="12284" max="12284" width="7.6640625" style="85" customWidth="1"/>
    <col min="12285" max="12286" width="8.88671875" style="85"/>
    <col min="12287" max="12287" width="11.44140625" style="85" bestFit="1" customWidth="1"/>
    <col min="12288" max="12533" width="8.88671875" style="85"/>
    <col min="12534" max="12534" width="6.6640625" style="85" customWidth="1"/>
    <col min="12535" max="12535" width="7.88671875" style="85" customWidth="1"/>
    <col min="12536" max="12536" width="7.44140625" style="85" customWidth="1"/>
    <col min="12537" max="12537" width="7.33203125" style="85" customWidth="1"/>
    <col min="12538" max="12538" width="7.44140625" style="85" customWidth="1"/>
    <col min="12539" max="12539" width="8.33203125" style="85" customWidth="1"/>
    <col min="12540" max="12540" width="7.6640625" style="85" customWidth="1"/>
    <col min="12541" max="12542" width="8.88671875" style="85"/>
    <col min="12543" max="12543" width="11.44140625" style="85" bestFit="1" customWidth="1"/>
    <col min="12544" max="12789" width="8.88671875" style="85"/>
    <col min="12790" max="12790" width="6.6640625" style="85" customWidth="1"/>
    <col min="12791" max="12791" width="7.88671875" style="85" customWidth="1"/>
    <col min="12792" max="12792" width="7.44140625" style="85" customWidth="1"/>
    <col min="12793" max="12793" width="7.33203125" style="85" customWidth="1"/>
    <col min="12794" max="12794" width="7.44140625" style="85" customWidth="1"/>
    <col min="12795" max="12795" width="8.33203125" style="85" customWidth="1"/>
    <col min="12796" max="12796" width="7.6640625" style="85" customWidth="1"/>
    <col min="12797" max="12798" width="8.88671875" style="85"/>
    <col min="12799" max="12799" width="11.44140625" style="85" bestFit="1" customWidth="1"/>
    <col min="12800" max="13045" width="8.88671875" style="85"/>
    <col min="13046" max="13046" width="6.6640625" style="85" customWidth="1"/>
    <col min="13047" max="13047" width="7.88671875" style="85" customWidth="1"/>
    <col min="13048" max="13048" width="7.44140625" style="85" customWidth="1"/>
    <col min="13049" max="13049" width="7.33203125" style="85" customWidth="1"/>
    <col min="13050" max="13050" width="7.44140625" style="85" customWidth="1"/>
    <col min="13051" max="13051" width="8.33203125" style="85" customWidth="1"/>
    <col min="13052" max="13052" width="7.6640625" style="85" customWidth="1"/>
    <col min="13053" max="13054" width="8.88671875" style="85"/>
    <col min="13055" max="13055" width="11.44140625" style="85" bestFit="1" customWidth="1"/>
    <col min="13056" max="13301" width="8.88671875" style="85"/>
    <col min="13302" max="13302" width="6.6640625" style="85" customWidth="1"/>
    <col min="13303" max="13303" width="7.88671875" style="85" customWidth="1"/>
    <col min="13304" max="13304" width="7.44140625" style="85" customWidth="1"/>
    <col min="13305" max="13305" width="7.33203125" style="85" customWidth="1"/>
    <col min="13306" max="13306" width="7.44140625" style="85" customWidth="1"/>
    <col min="13307" max="13307" width="8.33203125" style="85" customWidth="1"/>
    <col min="13308" max="13308" width="7.6640625" style="85" customWidth="1"/>
    <col min="13309" max="13310" width="8.88671875" style="85"/>
    <col min="13311" max="13311" width="11.44140625" style="85" bestFit="1" customWidth="1"/>
    <col min="13312" max="13557" width="8.88671875" style="85"/>
    <col min="13558" max="13558" width="6.6640625" style="85" customWidth="1"/>
    <col min="13559" max="13559" width="7.88671875" style="85" customWidth="1"/>
    <col min="13560" max="13560" width="7.44140625" style="85" customWidth="1"/>
    <col min="13561" max="13561" width="7.33203125" style="85" customWidth="1"/>
    <col min="13562" max="13562" width="7.44140625" style="85" customWidth="1"/>
    <col min="13563" max="13563" width="8.33203125" style="85" customWidth="1"/>
    <col min="13564" max="13564" width="7.6640625" style="85" customWidth="1"/>
    <col min="13565" max="13566" width="8.88671875" style="85"/>
    <col min="13567" max="13567" width="11.44140625" style="85" bestFit="1" customWidth="1"/>
    <col min="13568" max="13813" width="8.88671875" style="85"/>
    <col min="13814" max="13814" width="6.6640625" style="85" customWidth="1"/>
    <col min="13815" max="13815" width="7.88671875" style="85" customWidth="1"/>
    <col min="13816" max="13816" width="7.44140625" style="85" customWidth="1"/>
    <col min="13817" max="13817" width="7.33203125" style="85" customWidth="1"/>
    <col min="13818" max="13818" width="7.44140625" style="85" customWidth="1"/>
    <col min="13819" max="13819" width="8.33203125" style="85" customWidth="1"/>
    <col min="13820" max="13820" width="7.6640625" style="85" customWidth="1"/>
    <col min="13821" max="13822" width="8.88671875" style="85"/>
    <col min="13823" max="13823" width="11.44140625" style="85" bestFit="1" customWidth="1"/>
    <col min="13824" max="14069" width="8.88671875" style="85"/>
    <col min="14070" max="14070" width="6.6640625" style="85" customWidth="1"/>
    <col min="14071" max="14071" width="7.88671875" style="85" customWidth="1"/>
    <col min="14072" max="14072" width="7.44140625" style="85" customWidth="1"/>
    <col min="14073" max="14073" width="7.33203125" style="85" customWidth="1"/>
    <col min="14074" max="14074" width="7.44140625" style="85" customWidth="1"/>
    <col min="14075" max="14075" width="8.33203125" style="85" customWidth="1"/>
    <col min="14076" max="14076" width="7.6640625" style="85" customWidth="1"/>
    <col min="14077" max="14078" width="8.88671875" style="85"/>
    <col min="14079" max="14079" width="11.44140625" style="85" bestFit="1" customWidth="1"/>
    <col min="14080" max="14325" width="8.88671875" style="85"/>
    <col min="14326" max="14326" width="6.6640625" style="85" customWidth="1"/>
    <col min="14327" max="14327" width="7.88671875" style="85" customWidth="1"/>
    <col min="14328" max="14328" width="7.44140625" style="85" customWidth="1"/>
    <col min="14329" max="14329" width="7.33203125" style="85" customWidth="1"/>
    <col min="14330" max="14330" width="7.44140625" style="85" customWidth="1"/>
    <col min="14331" max="14331" width="8.33203125" style="85" customWidth="1"/>
    <col min="14332" max="14332" width="7.6640625" style="85" customWidth="1"/>
    <col min="14333" max="14334" width="8.88671875" style="85"/>
    <col min="14335" max="14335" width="11.44140625" style="85" bestFit="1" customWidth="1"/>
    <col min="14336" max="14581" width="8.88671875" style="85"/>
    <col min="14582" max="14582" width="6.6640625" style="85" customWidth="1"/>
    <col min="14583" max="14583" width="7.88671875" style="85" customWidth="1"/>
    <col min="14584" max="14584" width="7.44140625" style="85" customWidth="1"/>
    <col min="14585" max="14585" width="7.33203125" style="85" customWidth="1"/>
    <col min="14586" max="14586" width="7.44140625" style="85" customWidth="1"/>
    <col min="14587" max="14587" width="8.33203125" style="85" customWidth="1"/>
    <col min="14588" max="14588" width="7.6640625" style="85" customWidth="1"/>
    <col min="14589" max="14590" width="8.88671875" style="85"/>
    <col min="14591" max="14591" width="11.44140625" style="85" bestFit="1" customWidth="1"/>
    <col min="14592" max="14837" width="8.88671875" style="85"/>
    <col min="14838" max="14838" width="6.6640625" style="85" customWidth="1"/>
    <col min="14839" max="14839" width="7.88671875" style="85" customWidth="1"/>
    <col min="14840" max="14840" width="7.44140625" style="85" customWidth="1"/>
    <col min="14841" max="14841" width="7.33203125" style="85" customWidth="1"/>
    <col min="14842" max="14842" width="7.44140625" style="85" customWidth="1"/>
    <col min="14843" max="14843" width="8.33203125" style="85" customWidth="1"/>
    <col min="14844" max="14844" width="7.6640625" style="85" customWidth="1"/>
    <col min="14845" max="14846" width="8.88671875" style="85"/>
    <col min="14847" max="14847" width="11.44140625" style="85" bestFit="1" customWidth="1"/>
    <col min="14848" max="15093" width="8.88671875" style="85"/>
    <col min="15094" max="15094" width="6.6640625" style="85" customWidth="1"/>
    <col min="15095" max="15095" width="7.88671875" style="85" customWidth="1"/>
    <col min="15096" max="15096" width="7.44140625" style="85" customWidth="1"/>
    <col min="15097" max="15097" width="7.33203125" style="85" customWidth="1"/>
    <col min="15098" max="15098" width="7.44140625" style="85" customWidth="1"/>
    <col min="15099" max="15099" width="8.33203125" style="85" customWidth="1"/>
    <col min="15100" max="15100" width="7.6640625" style="85" customWidth="1"/>
    <col min="15101" max="15102" width="8.88671875" style="85"/>
    <col min="15103" max="15103" width="11.44140625" style="85" bestFit="1" customWidth="1"/>
    <col min="15104" max="15349" width="8.88671875" style="85"/>
    <col min="15350" max="15350" width="6.6640625" style="85" customWidth="1"/>
    <col min="15351" max="15351" width="7.88671875" style="85" customWidth="1"/>
    <col min="15352" max="15352" width="7.44140625" style="85" customWidth="1"/>
    <col min="15353" max="15353" width="7.33203125" style="85" customWidth="1"/>
    <col min="15354" max="15354" width="7.44140625" style="85" customWidth="1"/>
    <col min="15355" max="15355" width="8.33203125" style="85" customWidth="1"/>
    <col min="15356" max="15356" width="7.6640625" style="85" customWidth="1"/>
    <col min="15357" max="15358" width="8.88671875" style="85"/>
    <col min="15359" max="15359" width="11.44140625" style="85" bestFit="1" customWidth="1"/>
    <col min="15360" max="15605" width="8.88671875" style="85"/>
    <col min="15606" max="15606" width="6.6640625" style="85" customWidth="1"/>
    <col min="15607" max="15607" width="7.88671875" style="85" customWidth="1"/>
    <col min="15608" max="15608" width="7.44140625" style="85" customWidth="1"/>
    <col min="15609" max="15609" width="7.33203125" style="85" customWidth="1"/>
    <col min="15610" max="15610" width="7.44140625" style="85" customWidth="1"/>
    <col min="15611" max="15611" width="8.33203125" style="85" customWidth="1"/>
    <col min="15612" max="15612" width="7.6640625" style="85" customWidth="1"/>
    <col min="15613" max="15614" width="8.88671875" style="85"/>
    <col min="15615" max="15615" width="11.44140625" style="85" bestFit="1" customWidth="1"/>
    <col min="15616" max="15861" width="8.88671875" style="85"/>
    <col min="15862" max="15862" width="6.6640625" style="85" customWidth="1"/>
    <col min="15863" max="15863" width="7.88671875" style="85" customWidth="1"/>
    <col min="15864" max="15864" width="7.44140625" style="85" customWidth="1"/>
    <col min="15865" max="15865" width="7.33203125" style="85" customWidth="1"/>
    <col min="15866" max="15866" width="7.44140625" style="85" customWidth="1"/>
    <col min="15867" max="15867" width="8.33203125" style="85" customWidth="1"/>
    <col min="15868" max="15868" width="7.6640625" style="85" customWidth="1"/>
    <col min="15869" max="15870" width="8.88671875" style="85"/>
    <col min="15871" max="15871" width="11.44140625" style="85" bestFit="1" customWidth="1"/>
    <col min="15872" max="16117" width="8.88671875" style="85"/>
    <col min="16118" max="16118" width="6.6640625" style="85" customWidth="1"/>
    <col min="16119" max="16119" width="7.88671875" style="85" customWidth="1"/>
    <col min="16120" max="16120" width="7.44140625" style="85" customWidth="1"/>
    <col min="16121" max="16121" width="7.33203125" style="85" customWidth="1"/>
    <col min="16122" max="16122" width="7.44140625" style="85" customWidth="1"/>
    <col min="16123" max="16123" width="8.33203125" style="85" customWidth="1"/>
    <col min="16124" max="16124" width="7.6640625" style="85" customWidth="1"/>
    <col min="16125" max="16126" width="8.88671875" style="85"/>
    <col min="16127" max="16127" width="11.44140625" style="85" bestFit="1" customWidth="1"/>
    <col min="16128" max="16384" width="8.88671875" style="85"/>
  </cols>
  <sheetData>
    <row r="1" spans="1:7" ht="30" customHeight="1" x14ac:dyDescent="0.3">
      <c r="A1" s="1122"/>
      <c r="B1" s="1067"/>
      <c r="D1" s="974" t="s">
        <v>397</v>
      </c>
      <c r="E1" s="975"/>
      <c r="F1" s="975"/>
    </row>
    <row r="2" spans="1:7" ht="6" customHeight="1" x14ac:dyDescent="0.25">
      <c r="A2" s="1122"/>
      <c r="B2" s="1067"/>
    </row>
    <row r="3" spans="1:7" ht="15" customHeight="1" x14ac:dyDescent="0.25">
      <c r="A3" s="1124" t="s">
        <v>645</v>
      </c>
      <c r="B3" s="1113"/>
      <c r="C3" s="1113"/>
      <c r="D3" s="1113"/>
      <c r="E3" s="1113"/>
      <c r="F3" s="1113"/>
      <c r="G3" s="1113"/>
    </row>
    <row r="4" spans="1:7" ht="15" customHeight="1" x14ac:dyDescent="0.25">
      <c r="A4" s="767" t="s">
        <v>100</v>
      </c>
      <c r="B4" s="1116" t="s">
        <v>52</v>
      </c>
      <c r="C4" s="1116"/>
      <c r="D4" s="1116" t="s">
        <v>53</v>
      </c>
      <c r="E4" s="1116"/>
      <c r="F4" s="1116" t="s">
        <v>54</v>
      </c>
      <c r="G4" s="1116"/>
    </row>
    <row r="5" spans="1:7" ht="30" customHeight="1" x14ac:dyDescent="0.25">
      <c r="A5" s="767"/>
      <c r="B5" s="768" t="s">
        <v>89</v>
      </c>
      <c r="C5" s="750" t="s">
        <v>55</v>
      </c>
      <c r="D5" s="768" t="s">
        <v>89</v>
      </c>
      <c r="E5" s="750" t="s">
        <v>55</v>
      </c>
      <c r="F5" s="768" t="s">
        <v>89</v>
      </c>
      <c r="G5" s="750" t="s">
        <v>55</v>
      </c>
    </row>
    <row r="6" spans="1:7" ht="6" customHeight="1" x14ac:dyDescent="0.25">
      <c r="A6" s="739"/>
      <c r="B6" s="134"/>
      <c r="C6" s="134"/>
      <c r="D6" s="134"/>
      <c r="E6" s="134"/>
      <c r="F6" s="134"/>
      <c r="G6" s="134"/>
    </row>
    <row r="7" spans="1:7" x14ac:dyDescent="0.25">
      <c r="A7" s="664">
        <v>1970</v>
      </c>
      <c r="B7" s="665" t="s">
        <v>123</v>
      </c>
      <c r="C7" s="70">
        <v>0</v>
      </c>
      <c r="D7" s="665" t="s">
        <v>123</v>
      </c>
      <c r="E7" s="70">
        <v>0</v>
      </c>
      <c r="F7" s="665" t="s">
        <v>123</v>
      </c>
      <c r="G7" s="70">
        <f t="shared" ref="G7:G35" si="0">C7+E7</f>
        <v>0</v>
      </c>
    </row>
    <row r="8" spans="1:7" x14ac:dyDescent="0.25">
      <c r="A8" s="664">
        <v>1971</v>
      </c>
      <c r="B8" s="70">
        <v>1</v>
      </c>
      <c r="C8" s="70">
        <v>0</v>
      </c>
      <c r="D8" s="70">
        <v>0</v>
      </c>
      <c r="E8" s="70">
        <v>0</v>
      </c>
      <c r="F8" s="70">
        <f t="shared" ref="F8:F35" si="1">B8+D8</f>
        <v>1</v>
      </c>
      <c r="G8" s="70">
        <f t="shared" si="0"/>
        <v>0</v>
      </c>
    </row>
    <row r="9" spans="1:7" x14ac:dyDescent="0.25">
      <c r="A9" s="664">
        <v>1972</v>
      </c>
      <c r="B9" s="70">
        <v>0</v>
      </c>
      <c r="C9" s="70">
        <v>0</v>
      </c>
      <c r="D9" s="70">
        <v>0</v>
      </c>
      <c r="E9" s="70">
        <v>0</v>
      </c>
      <c r="F9" s="70">
        <f t="shared" si="1"/>
        <v>0</v>
      </c>
      <c r="G9" s="70">
        <f t="shared" si="0"/>
        <v>0</v>
      </c>
    </row>
    <row r="10" spans="1:7" x14ac:dyDescent="0.25">
      <c r="A10" s="664">
        <v>1973</v>
      </c>
      <c r="B10" s="70">
        <v>3</v>
      </c>
      <c r="C10" s="70">
        <v>0.217</v>
      </c>
      <c r="D10" s="70">
        <v>1</v>
      </c>
      <c r="E10" s="70">
        <v>1E-3</v>
      </c>
      <c r="F10" s="70">
        <f t="shared" si="1"/>
        <v>4</v>
      </c>
      <c r="G10" s="70">
        <f t="shared" si="0"/>
        <v>0.218</v>
      </c>
    </row>
    <row r="11" spans="1:7" x14ac:dyDescent="0.25">
      <c r="A11" s="664">
        <v>1974</v>
      </c>
      <c r="B11" s="70">
        <v>9</v>
      </c>
      <c r="C11" s="70">
        <v>0.17499999999999999</v>
      </c>
      <c r="D11" s="70">
        <v>3</v>
      </c>
      <c r="E11" s="70">
        <v>0.188</v>
      </c>
      <c r="F11" s="70">
        <f t="shared" si="1"/>
        <v>12</v>
      </c>
      <c r="G11" s="70">
        <f t="shared" si="0"/>
        <v>0.36299999999999999</v>
      </c>
    </row>
    <row r="12" spans="1:7" x14ac:dyDescent="0.25">
      <c r="A12" s="664">
        <v>1975</v>
      </c>
      <c r="B12" s="70">
        <v>12</v>
      </c>
      <c r="C12" s="70">
        <v>8.0000000000000002E-3</v>
      </c>
      <c r="D12" s="70">
        <v>0</v>
      </c>
      <c r="E12" s="70">
        <v>0</v>
      </c>
      <c r="F12" s="70">
        <f t="shared" si="1"/>
        <v>12</v>
      </c>
      <c r="G12" s="70">
        <f t="shared" si="0"/>
        <v>8.0000000000000002E-3</v>
      </c>
    </row>
    <row r="13" spans="1:7" x14ac:dyDescent="0.25">
      <c r="A13" s="664">
        <v>1976</v>
      </c>
      <c r="B13" s="70">
        <v>69</v>
      </c>
      <c r="C13" s="70">
        <v>1.988</v>
      </c>
      <c r="D13" s="70">
        <v>12</v>
      </c>
      <c r="E13" s="70">
        <v>14.715</v>
      </c>
      <c r="F13" s="70">
        <f t="shared" si="1"/>
        <v>81</v>
      </c>
      <c r="G13" s="70">
        <f t="shared" si="0"/>
        <v>16.702999999999999</v>
      </c>
    </row>
    <row r="14" spans="1:7" x14ac:dyDescent="0.25">
      <c r="A14" s="664">
        <v>1977</v>
      </c>
      <c r="B14" s="70">
        <v>82</v>
      </c>
      <c r="C14" s="70">
        <v>1.335</v>
      </c>
      <c r="D14" s="70">
        <v>8</v>
      </c>
      <c r="E14" s="70">
        <v>0.65600000000000003</v>
      </c>
      <c r="F14" s="70">
        <f t="shared" si="1"/>
        <v>90</v>
      </c>
      <c r="G14" s="70">
        <f t="shared" si="0"/>
        <v>1.9910000000000001</v>
      </c>
    </row>
    <row r="15" spans="1:7" x14ac:dyDescent="0.25">
      <c r="A15" s="664">
        <v>1978</v>
      </c>
      <c r="B15" s="70">
        <v>198</v>
      </c>
      <c r="C15" s="70">
        <v>3.254</v>
      </c>
      <c r="D15" s="70">
        <v>12</v>
      </c>
      <c r="E15" s="70">
        <v>0.96499999999999997</v>
      </c>
      <c r="F15" s="70">
        <f t="shared" si="1"/>
        <v>210</v>
      </c>
      <c r="G15" s="70">
        <f t="shared" si="0"/>
        <v>4.2190000000000003</v>
      </c>
    </row>
    <row r="16" spans="1:7" x14ac:dyDescent="0.25">
      <c r="A16" s="664">
        <v>1979</v>
      </c>
      <c r="B16" s="70">
        <v>271</v>
      </c>
      <c r="C16" s="70">
        <v>2.9289999999999998</v>
      </c>
      <c r="D16" s="70">
        <v>26</v>
      </c>
      <c r="E16" s="70">
        <v>1.1259999999999999</v>
      </c>
      <c r="F16" s="70">
        <f t="shared" si="1"/>
        <v>297</v>
      </c>
      <c r="G16" s="70">
        <f t="shared" si="0"/>
        <v>4.0549999999999997</v>
      </c>
    </row>
    <row r="17" spans="1:7" x14ac:dyDescent="0.25">
      <c r="A17" s="664">
        <v>1980</v>
      </c>
      <c r="B17" s="70">
        <v>464</v>
      </c>
      <c r="C17" s="70">
        <v>0.98899999999999999</v>
      </c>
      <c r="D17" s="70">
        <v>19</v>
      </c>
      <c r="E17" s="70">
        <v>1.4079999999999999</v>
      </c>
      <c r="F17" s="70">
        <f t="shared" si="1"/>
        <v>483</v>
      </c>
      <c r="G17" s="70">
        <f t="shared" si="0"/>
        <v>2.3969999999999998</v>
      </c>
    </row>
    <row r="18" spans="1:7" x14ac:dyDescent="0.25">
      <c r="A18" s="664">
        <v>1981</v>
      </c>
      <c r="B18" s="70">
        <v>485</v>
      </c>
      <c r="C18" s="70">
        <v>7.9029999999999996</v>
      </c>
      <c r="D18" s="70">
        <v>39</v>
      </c>
      <c r="E18" s="70">
        <v>2.718</v>
      </c>
      <c r="F18" s="70">
        <f t="shared" si="1"/>
        <v>524</v>
      </c>
      <c r="G18" s="70">
        <f t="shared" si="0"/>
        <v>10.620999999999999</v>
      </c>
    </row>
    <row r="19" spans="1:7" x14ac:dyDescent="0.25">
      <c r="A19" s="664">
        <v>1982</v>
      </c>
      <c r="B19" s="70">
        <v>248</v>
      </c>
      <c r="C19" s="70">
        <v>4.4029999999999996</v>
      </c>
      <c r="D19" s="70">
        <v>29</v>
      </c>
      <c r="E19" s="70">
        <v>1.2030000000000001</v>
      </c>
      <c r="F19" s="70">
        <f t="shared" si="1"/>
        <v>277</v>
      </c>
      <c r="G19" s="70">
        <f t="shared" si="0"/>
        <v>5.6059999999999999</v>
      </c>
    </row>
    <row r="20" spans="1:7" x14ac:dyDescent="0.25">
      <c r="A20" s="664">
        <v>1983</v>
      </c>
      <c r="B20" s="70">
        <v>188</v>
      </c>
      <c r="C20" s="70">
        <v>2.2189999999999999</v>
      </c>
      <c r="D20" s="70">
        <v>23</v>
      </c>
      <c r="E20" s="70">
        <v>1.333</v>
      </c>
      <c r="F20" s="70">
        <f t="shared" si="1"/>
        <v>211</v>
      </c>
      <c r="G20" s="70">
        <f t="shared" si="0"/>
        <v>3.5519999999999996</v>
      </c>
    </row>
    <row r="21" spans="1:7" x14ac:dyDescent="0.25">
      <c r="A21" s="664">
        <v>1984</v>
      </c>
      <c r="B21" s="70">
        <v>152</v>
      </c>
      <c r="C21" s="70">
        <v>0.50900000000000001</v>
      </c>
      <c r="D21" s="70">
        <v>12</v>
      </c>
      <c r="E21" s="70">
        <v>0.53800000000000003</v>
      </c>
      <c r="F21" s="70">
        <f t="shared" si="1"/>
        <v>164</v>
      </c>
      <c r="G21" s="70">
        <f t="shared" si="0"/>
        <v>1.0470000000000002</v>
      </c>
    </row>
    <row r="22" spans="1:7" x14ac:dyDescent="0.25">
      <c r="A22" s="664">
        <v>1985</v>
      </c>
      <c r="B22" s="70">
        <v>133</v>
      </c>
      <c r="C22" s="70">
        <v>1.016</v>
      </c>
      <c r="D22" s="70">
        <v>29</v>
      </c>
      <c r="E22" s="70">
        <v>4.6769999999999996</v>
      </c>
      <c r="F22" s="70">
        <f t="shared" si="1"/>
        <v>162</v>
      </c>
      <c r="G22" s="70">
        <f t="shared" si="0"/>
        <v>5.6929999999999996</v>
      </c>
    </row>
    <row r="23" spans="1:7" x14ac:dyDescent="0.25">
      <c r="A23" s="664">
        <v>1986</v>
      </c>
      <c r="B23" s="70">
        <v>135</v>
      </c>
      <c r="C23" s="70">
        <v>1.9450000000000001</v>
      </c>
      <c r="D23" s="70">
        <v>25</v>
      </c>
      <c r="E23" s="70">
        <v>1.6419999999999999</v>
      </c>
      <c r="F23" s="70">
        <f t="shared" si="1"/>
        <v>160</v>
      </c>
      <c r="G23" s="70">
        <f t="shared" si="0"/>
        <v>3.5869999999999997</v>
      </c>
    </row>
    <row r="24" spans="1:7" x14ac:dyDescent="0.25">
      <c r="A24" s="664">
        <v>1987</v>
      </c>
      <c r="B24" s="70">
        <v>185</v>
      </c>
      <c r="C24" s="70">
        <v>2.9129999999999998</v>
      </c>
      <c r="D24" s="70">
        <v>25</v>
      </c>
      <c r="E24" s="70">
        <v>1.6850000000000001</v>
      </c>
      <c r="F24" s="70">
        <f t="shared" si="1"/>
        <v>210</v>
      </c>
      <c r="G24" s="70">
        <f t="shared" si="0"/>
        <v>4.5979999999999999</v>
      </c>
    </row>
    <row r="25" spans="1:7" x14ac:dyDescent="0.25">
      <c r="A25" s="664">
        <v>1988</v>
      </c>
      <c r="B25" s="70">
        <v>260</v>
      </c>
      <c r="C25" s="70">
        <v>5.5730000000000004</v>
      </c>
      <c r="D25" s="70">
        <v>34</v>
      </c>
      <c r="E25" s="70">
        <v>3.78</v>
      </c>
      <c r="F25" s="70">
        <f t="shared" si="1"/>
        <v>294</v>
      </c>
      <c r="G25" s="70">
        <f t="shared" si="0"/>
        <v>9.3529999999999998</v>
      </c>
    </row>
    <row r="26" spans="1:7" x14ac:dyDescent="0.25">
      <c r="A26" s="664">
        <v>1989</v>
      </c>
      <c r="B26" s="70">
        <v>281</v>
      </c>
      <c r="C26" s="70">
        <v>4.2629999999999999</v>
      </c>
      <c r="D26" s="70">
        <v>38</v>
      </c>
      <c r="E26" s="70">
        <v>4.617</v>
      </c>
      <c r="F26" s="70">
        <f t="shared" si="1"/>
        <v>319</v>
      </c>
      <c r="G26" s="70">
        <f t="shared" si="0"/>
        <v>8.879999999999999</v>
      </c>
    </row>
    <row r="27" spans="1:7" x14ac:dyDescent="0.25">
      <c r="A27" s="664">
        <v>1990</v>
      </c>
      <c r="B27" s="70">
        <v>405</v>
      </c>
      <c r="C27" s="70">
        <v>7.0209999999999999</v>
      </c>
      <c r="D27" s="70">
        <v>40</v>
      </c>
      <c r="E27" s="70">
        <v>4.6779999999999999</v>
      </c>
      <c r="F27" s="70">
        <f t="shared" si="1"/>
        <v>445</v>
      </c>
      <c r="G27" s="70">
        <f t="shared" si="0"/>
        <v>11.699</v>
      </c>
    </row>
    <row r="28" spans="1:7" x14ac:dyDescent="0.25">
      <c r="A28" s="664">
        <v>1991</v>
      </c>
      <c r="B28" s="70">
        <v>564</v>
      </c>
      <c r="C28" s="70">
        <v>5.19</v>
      </c>
      <c r="D28" s="70">
        <v>44</v>
      </c>
      <c r="E28" s="70">
        <v>5.7249999999999996</v>
      </c>
      <c r="F28" s="70">
        <f t="shared" si="1"/>
        <v>608</v>
      </c>
      <c r="G28" s="70">
        <f t="shared" si="0"/>
        <v>10.914999999999999</v>
      </c>
    </row>
    <row r="29" spans="1:7" x14ac:dyDescent="0.25">
      <c r="A29" s="664">
        <v>1992</v>
      </c>
      <c r="B29" s="70">
        <v>581</v>
      </c>
      <c r="C29" s="70">
        <v>10.929</v>
      </c>
      <c r="D29" s="70">
        <v>64</v>
      </c>
      <c r="E29" s="70">
        <v>13.641999999999999</v>
      </c>
      <c r="F29" s="70">
        <f t="shared" si="1"/>
        <v>645</v>
      </c>
      <c r="G29" s="70">
        <f t="shared" si="0"/>
        <v>24.570999999999998</v>
      </c>
    </row>
    <row r="30" spans="1:7" x14ac:dyDescent="0.25">
      <c r="A30" s="664">
        <v>1993</v>
      </c>
      <c r="B30" s="70">
        <v>669</v>
      </c>
      <c r="C30" s="70">
        <v>4.6230000000000002</v>
      </c>
      <c r="D30" s="70">
        <v>54</v>
      </c>
      <c r="E30" s="70">
        <v>17.251000000000001</v>
      </c>
      <c r="F30" s="70">
        <f t="shared" si="1"/>
        <v>723</v>
      </c>
      <c r="G30" s="70">
        <f t="shared" si="0"/>
        <v>21.874000000000002</v>
      </c>
    </row>
    <row r="31" spans="1:7" x14ac:dyDescent="0.25">
      <c r="A31" s="664">
        <v>1994</v>
      </c>
      <c r="B31" s="70">
        <v>619</v>
      </c>
      <c r="C31" s="70">
        <v>5.8289999999999997</v>
      </c>
      <c r="D31" s="70">
        <v>44</v>
      </c>
      <c r="E31" s="70">
        <v>15.132</v>
      </c>
      <c r="F31" s="70">
        <f t="shared" si="1"/>
        <v>663</v>
      </c>
      <c r="G31" s="70">
        <f t="shared" si="0"/>
        <v>20.960999999999999</v>
      </c>
    </row>
    <row r="32" spans="1:7" x14ac:dyDescent="0.25">
      <c r="A32" s="664">
        <v>1995</v>
      </c>
      <c r="B32" s="70">
        <v>786</v>
      </c>
      <c r="C32" s="70">
        <v>4.5229999999999997</v>
      </c>
      <c r="D32" s="70">
        <v>19</v>
      </c>
      <c r="E32" s="70">
        <v>26.332000000000001</v>
      </c>
      <c r="F32" s="70">
        <f t="shared" si="1"/>
        <v>805</v>
      </c>
      <c r="G32" s="70">
        <f t="shared" si="0"/>
        <v>30.855</v>
      </c>
    </row>
    <row r="33" spans="1:7" x14ac:dyDescent="0.25">
      <c r="A33" s="664">
        <v>1996</v>
      </c>
      <c r="B33" s="70">
        <v>765</v>
      </c>
      <c r="C33" s="70">
        <v>13.731</v>
      </c>
      <c r="D33" s="70">
        <v>15</v>
      </c>
      <c r="E33" s="70">
        <v>12.474</v>
      </c>
      <c r="F33" s="70">
        <f t="shared" si="1"/>
        <v>780</v>
      </c>
      <c r="G33" s="70">
        <f t="shared" si="0"/>
        <v>26.204999999999998</v>
      </c>
    </row>
    <row r="34" spans="1:7" x14ac:dyDescent="0.25">
      <c r="A34" s="664">
        <v>1997</v>
      </c>
      <c r="B34" s="70">
        <v>797</v>
      </c>
      <c r="C34" s="70">
        <v>5.7640000000000002</v>
      </c>
      <c r="D34" s="70">
        <v>36</v>
      </c>
      <c r="E34" s="70">
        <v>5.7629999999999999</v>
      </c>
      <c r="F34" s="70">
        <f t="shared" si="1"/>
        <v>833</v>
      </c>
      <c r="G34" s="70">
        <f t="shared" si="0"/>
        <v>11.527000000000001</v>
      </c>
    </row>
    <row r="35" spans="1:7" x14ac:dyDescent="0.25">
      <c r="A35" s="664">
        <v>1998</v>
      </c>
      <c r="B35" s="70">
        <v>1257</v>
      </c>
      <c r="C35" s="70">
        <v>6.2720000000000002</v>
      </c>
      <c r="D35" s="70">
        <v>28</v>
      </c>
      <c r="E35" s="70">
        <v>64.655000000000001</v>
      </c>
      <c r="F35" s="70">
        <f t="shared" si="1"/>
        <v>1285</v>
      </c>
      <c r="G35" s="70">
        <f t="shared" si="0"/>
        <v>70.927000000000007</v>
      </c>
    </row>
    <row r="36" spans="1:7" s="752" customFormat="1" x14ac:dyDescent="0.25">
      <c r="A36" s="664">
        <v>1999</v>
      </c>
      <c r="B36" s="70">
        <v>1203</v>
      </c>
      <c r="C36" s="70">
        <v>21</v>
      </c>
      <c r="D36" s="70">
        <v>41</v>
      </c>
      <c r="E36" s="70">
        <v>43</v>
      </c>
      <c r="F36" s="70">
        <v>1244</v>
      </c>
      <c r="G36" s="70">
        <v>64</v>
      </c>
    </row>
    <row r="37" spans="1:7" s="752" customFormat="1" x14ac:dyDescent="0.25">
      <c r="A37" s="664">
        <v>2000</v>
      </c>
      <c r="B37" s="70">
        <v>1126</v>
      </c>
      <c r="C37" s="70">
        <v>11</v>
      </c>
      <c r="D37" s="70">
        <f t="shared" ref="D37:E40" si="2">F37-B37</f>
        <v>138</v>
      </c>
      <c r="E37" s="70">
        <f t="shared" si="2"/>
        <v>19</v>
      </c>
      <c r="F37" s="70">
        <v>1264</v>
      </c>
      <c r="G37" s="70">
        <v>30</v>
      </c>
    </row>
    <row r="38" spans="1:7" s="86" customFormat="1" x14ac:dyDescent="0.25">
      <c r="A38" s="664">
        <v>2001</v>
      </c>
      <c r="B38" s="70">
        <v>1239</v>
      </c>
      <c r="C38" s="70">
        <v>10</v>
      </c>
      <c r="D38" s="70">
        <f t="shared" si="2"/>
        <v>32</v>
      </c>
      <c r="E38" s="70">
        <f t="shared" si="2"/>
        <v>22</v>
      </c>
      <c r="F38" s="70">
        <v>1271</v>
      </c>
      <c r="G38" s="70">
        <v>32</v>
      </c>
    </row>
    <row r="39" spans="1:7" s="86" customFormat="1" x14ac:dyDescent="0.25">
      <c r="A39" s="664">
        <v>2002</v>
      </c>
      <c r="B39" s="70">
        <v>1042</v>
      </c>
      <c r="C39" s="70">
        <v>30</v>
      </c>
      <c r="D39" s="70">
        <f t="shared" si="2"/>
        <v>10</v>
      </c>
      <c r="E39" s="70">
        <f t="shared" si="2"/>
        <v>29</v>
      </c>
      <c r="F39" s="70">
        <v>1052</v>
      </c>
      <c r="G39" s="70">
        <v>59</v>
      </c>
    </row>
    <row r="40" spans="1:7" s="86" customFormat="1" x14ac:dyDescent="0.25">
      <c r="A40" s="664">
        <v>2003</v>
      </c>
      <c r="B40" s="70">
        <v>1038</v>
      </c>
      <c r="C40" s="70">
        <v>5</v>
      </c>
      <c r="D40" s="70">
        <f t="shared" si="2"/>
        <v>19</v>
      </c>
      <c r="E40" s="70">
        <f t="shared" si="2"/>
        <v>8</v>
      </c>
      <c r="F40" s="70">
        <v>1057</v>
      </c>
      <c r="G40" s="70">
        <v>13</v>
      </c>
    </row>
    <row r="41" spans="1:7" s="86" customFormat="1" ht="15.6" x14ac:dyDescent="0.25">
      <c r="A41" s="664" t="s">
        <v>208</v>
      </c>
      <c r="B41" s="70">
        <v>880</v>
      </c>
      <c r="C41" s="70">
        <v>16</v>
      </c>
      <c r="D41" s="70">
        <v>20</v>
      </c>
      <c r="E41" s="70">
        <v>18</v>
      </c>
      <c r="F41" s="70">
        <v>900</v>
      </c>
      <c r="G41" s="70">
        <v>34</v>
      </c>
    </row>
    <row r="42" spans="1:7" s="86" customFormat="1" x14ac:dyDescent="0.25">
      <c r="A42" s="664">
        <v>2005</v>
      </c>
      <c r="B42" s="70">
        <v>776</v>
      </c>
      <c r="C42" s="70">
        <v>10</v>
      </c>
      <c r="D42" s="70">
        <v>28</v>
      </c>
      <c r="E42" s="70">
        <v>9</v>
      </c>
      <c r="F42" s="70">
        <v>804</v>
      </c>
      <c r="G42" s="70">
        <v>19</v>
      </c>
    </row>
    <row r="43" spans="1:7" s="86" customFormat="1" x14ac:dyDescent="0.25">
      <c r="A43" s="664">
        <v>2006</v>
      </c>
      <c r="B43" s="70">
        <v>777</v>
      </c>
      <c r="C43" s="70">
        <v>39</v>
      </c>
      <c r="D43" s="70">
        <v>23</v>
      </c>
      <c r="E43" s="70">
        <v>64</v>
      </c>
      <c r="F43" s="70">
        <v>800</v>
      </c>
      <c r="G43" s="70">
        <v>103</v>
      </c>
    </row>
    <row r="44" spans="1:7" s="752" customFormat="1" x14ac:dyDescent="0.25">
      <c r="A44" s="664">
        <v>2007</v>
      </c>
      <c r="B44" s="70">
        <v>852</v>
      </c>
      <c r="C44" s="70">
        <v>22.1</v>
      </c>
      <c r="D44" s="70">
        <v>19</v>
      </c>
      <c r="E44" s="70">
        <v>7.7</v>
      </c>
      <c r="F44" s="70">
        <f t="shared" ref="F44:F52" si="3">B44+D44</f>
        <v>871</v>
      </c>
      <c r="G44" s="70">
        <f t="shared" ref="G44:G52" si="4">C44+E44</f>
        <v>29.8</v>
      </c>
    </row>
    <row r="45" spans="1:7" s="752" customFormat="1" ht="15.6" x14ac:dyDescent="0.25">
      <c r="A45" s="664" t="s">
        <v>568</v>
      </c>
      <c r="B45" s="70">
        <v>735</v>
      </c>
      <c r="C45" s="70">
        <v>34.1</v>
      </c>
      <c r="D45" s="70">
        <v>23</v>
      </c>
      <c r="E45" s="70">
        <v>30.1</v>
      </c>
      <c r="F45" s="70">
        <f t="shared" si="3"/>
        <v>758</v>
      </c>
      <c r="G45" s="70">
        <f t="shared" si="4"/>
        <v>64.2</v>
      </c>
    </row>
    <row r="46" spans="1:7" s="752" customFormat="1" x14ac:dyDescent="0.25">
      <c r="A46" s="67">
        <v>2009</v>
      </c>
      <c r="B46" s="75">
        <v>663</v>
      </c>
      <c r="C46" s="75">
        <v>5.4</v>
      </c>
      <c r="D46" s="75">
        <v>14</v>
      </c>
      <c r="E46" s="75">
        <v>20.8</v>
      </c>
      <c r="F46" s="75">
        <f t="shared" si="3"/>
        <v>677</v>
      </c>
      <c r="G46" s="75">
        <f t="shared" si="4"/>
        <v>26.200000000000003</v>
      </c>
    </row>
    <row r="47" spans="1:7" s="752" customFormat="1" x14ac:dyDescent="0.25">
      <c r="A47" s="67">
        <v>2010</v>
      </c>
      <c r="B47" s="75">
        <v>543</v>
      </c>
      <c r="C47" s="75">
        <v>10.4</v>
      </c>
      <c r="D47" s="75">
        <v>25</v>
      </c>
      <c r="E47" s="75">
        <v>41</v>
      </c>
      <c r="F47" s="75">
        <f t="shared" si="3"/>
        <v>568</v>
      </c>
      <c r="G47" s="75">
        <f t="shared" si="4"/>
        <v>51.4</v>
      </c>
    </row>
    <row r="48" spans="1:7" s="752" customFormat="1" x14ac:dyDescent="0.25">
      <c r="A48" s="67">
        <v>2011</v>
      </c>
      <c r="B48" s="75">
        <v>419</v>
      </c>
      <c r="C48" s="75">
        <v>4</v>
      </c>
      <c r="D48" s="75">
        <v>24</v>
      </c>
      <c r="E48" s="75">
        <v>17</v>
      </c>
      <c r="F48" s="75">
        <f t="shared" si="3"/>
        <v>443</v>
      </c>
      <c r="G48" s="75">
        <f t="shared" si="4"/>
        <v>21</v>
      </c>
    </row>
    <row r="49" spans="1:7" s="752" customFormat="1" x14ac:dyDescent="0.25">
      <c r="A49" s="67">
        <v>2012</v>
      </c>
      <c r="B49" s="75">
        <v>393</v>
      </c>
      <c r="C49" s="75">
        <v>1.7</v>
      </c>
      <c r="D49" s="75">
        <v>47</v>
      </c>
      <c r="E49" s="75">
        <v>6</v>
      </c>
      <c r="F49" s="75">
        <f t="shared" si="3"/>
        <v>440</v>
      </c>
      <c r="G49" s="75">
        <f t="shared" si="4"/>
        <v>7.7</v>
      </c>
    </row>
    <row r="50" spans="1:7" s="752" customFormat="1" x14ac:dyDescent="0.25">
      <c r="A50" s="67">
        <v>2013</v>
      </c>
      <c r="B50" s="75">
        <v>395</v>
      </c>
      <c r="C50" s="75">
        <v>2.6</v>
      </c>
      <c r="D50" s="75">
        <v>85</v>
      </c>
      <c r="E50" s="75">
        <v>3</v>
      </c>
      <c r="F50" s="75">
        <f t="shared" si="3"/>
        <v>480</v>
      </c>
      <c r="G50" s="75">
        <f t="shared" si="4"/>
        <v>5.6</v>
      </c>
    </row>
    <row r="51" spans="1:7" s="752" customFormat="1" x14ac:dyDescent="0.25">
      <c r="A51" s="67">
        <v>2014</v>
      </c>
      <c r="B51" s="75">
        <v>437</v>
      </c>
      <c r="C51" s="75">
        <v>1.5</v>
      </c>
      <c r="D51" s="75">
        <v>77</v>
      </c>
      <c r="E51" s="75">
        <v>22</v>
      </c>
      <c r="F51" s="75">
        <f t="shared" si="3"/>
        <v>514</v>
      </c>
      <c r="G51" s="75">
        <f t="shared" si="4"/>
        <v>23.5</v>
      </c>
    </row>
    <row r="52" spans="1:7" s="752" customFormat="1" x14ac:dyDescent="0.25">
      <c r="A52" s="67">
        <v>2015</v>
      </c>
      <c r="B52" s="75">
        <v>438</v>
      </c>
      <c r="C52" s="75">
        <v>5.4</v>
      </c>
      <c r="D52" s="75">
        <v>45</v>
      </c>
      <c r="E52" s="75">
        <v>2.8</v>
      </c>
      <c r="F52" s="75">
        <f t="shared" si="3"/>
        <v>483</v>
      </c>
      <c r="G52" s="75">
        <f t="shared" si="4"/>
        <v>8.1999999999999993</v>
      </c>
    </row>
    <row r="53" spans="1:7" ht="6" customHeight="1" x14ac:dyDescent="0.25">
      <c r="A53" s="739"/>
      <c r="B53" s="134"/>
      <c r="C53" s="134"/>
      <c r="D53" s="134"/>
      <c r="E53" s="134"/>
      <c r="F53" s="134"/>
      <c r="G53" s="134"/>
    </row>
    <row r="54" spans="1:7" s="86" customFormat="1" ht="14.25" customHeight="1" x14ac:dyDescent="0.25">
      <c r="A54" s="1111" t="s">
        <v>601</v>
      </c>
      <c r="B54" s="1111"/>
      <c r="C54" s="1111"/>
      <c r="D54" s="1111"/>
      <c r="E54" s="1111"/>
      <c r="F54" s="1111"/>
      <c r="G54" s="1111"/>
    </row>
    <row r="55" spans="1:7" s="86" customFormat="1" ht="6" customHeight="1" x14ac:dyDescent="0.25">
      <c r="A55" s="747"/>
      <c r="B55" s="747"/>
      <c r="C55" s="747"/>
      <c r="D55" s="747"/>
      <c r="E55" s="747"/>
      <c r="F55" s="747"/>
      <c r="G55" s="747"/>
    </row>
    <row r="56" spans="1:7" ht="30" customHeight="1" x14ac:dyDescent="0.25">
      <c r="A56" s="1123" t="s">
        <v>215</v>
      </c>
      <c r="B56" s="1111"/>
      <c r="C56" s="1111"/>
      <c r="D56" s="1111"/>
      <c r="E56" s="1111"/>
      <c r="F56" s="1111"/>
      <c r="G56" s="1111"/>
    </row>
  </sheetData>
  <mergeCells count="9">
    <mergeCell ref="A54:G54"/>
    <mergeCell ref="A56:G56"/>
    <mergeCell ref="A1:B1"/>
    <mergeCell ref="D1:F1"/>
    <mergeCell ref="A2:B2"/>
    <mergeCell ref="A3:G3"/>
    <mergeCell ref="B4:C4"/>
    <mergeCell ref="D4:E4"/>
    <mergeCell ref="F4:G4"/>
  </mergeCells>
  <hyperlinks>
    <hyperlink ref="D1:F1" location="Tabellförteckning!A1" display="Tillbaka till innehållsföreckningen "/>
  </hyperlinks>
  <pageMargins left="0.75" right="0.75" top="1" bottom="1" header="0.5" footer="0.5"/>
  <pageSetup paperSize="9" scale="98" orientation="portrait"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6.6640625" style="306" customWidth="1"/>
    <col min="2" max="11" width="8.6640625" style="306" customWidth="1"/>
    <col min="12" max="16384" width="8.88671875" style="306"/>
  </cols>
  <sheetData>
    <row r="1" spans="1:11" ht="30" customHeight="1" x14ac:dyDescent="0.3">
      <c r="A1" s="1108"/>
      <c r="B1" s="979"/>
      <c r="F1" s="974" t="s">
        <v>397</v>
      </c>
      <c r="G1" s="975"/>
      <c r="H1" s="975"/>
    </row>
    <row r="2" spans="1:11" ht="6" customHeight="1" x14ac:dyDescent="0.25">
      <c r="A2" s="1108"/>
      <c r="B2" s="979"/>
    </row>
    <row r="3" spans="1:11" ht="30" customHeight="1" x14ac:dyDescent="0.25">
      <c r="A3" s="985" t="s">
        <v>710</v>
      </c>
      <c r="B3" s="985"/>
      <c r="C3" s="985"/>
      <c r="D3" s="985"/>
      <c r="E3" s="985"/>
      <c r="F3" s="985"/>
      <c r="G3" s="985"/>
      <c r="H3" s="985"/>
      <c r="I3" s="985"/>
      <c r="J3" s="985"/>
      <c r="K3" s="985"/>
    </row>
    <row r="4" spans="1:11" ht="15" customHeight="1" x14ac:dyDescent="0.25">
      <c r="A4" s="1125" t="s">
        <v>100</v>
      </c>
      <c r="B4" s="1126" t="s">
        <v>34</v>
      </c>
      <c r="C4" s="1126"/>
      <c r="D4" s="1126" t="s">
        <v>35</v>
      </c>
      <c r="E4" s="1126"/>
      <c r="F4" s="1126" t="s">
        <v>49</v>
      </c>
      <c r="G4" s="1126"/>
      <c r="H4" s="1126" t="s">
        <v>5</v>
      </c>
      <c r="I4" s="1126"/>
      <c r="J4" s="1126" t="s">
        <v>150</v>
      </c>
      <c r="K4" s="1126"/>
    </row>
    <row r="5" spans="1:11" ht="15" customHeight="1" x14ac:dyDescent="0.25">
      <c r="A5" s="984"/>
      <c r="B5" s="755" t="s">
        <v>112</v>
      </c>
      <c r="C5" s="755" t="s">
        <v>113</v>
      </c>
      <c r="D5" s="755" t="s">
        <v>112</v>
      </c>
      <c r="E5" s="755" t="s">
        <v>113</v>
      </c>
      <c r="F5" s="755" t="s">
        <v>112</v>
      </c>
      <c r="G5" s="755" t="s">
        <v>113</v>
      </c>
      <c r="H5" s="755" t="s">
        <v>112</v>
      </c>
      <c r="I5" s="755" t="s">
        <v>113</v>
      </c>
      <c r="J5" s="755" t="s">
        <v>112</v>
      </c>
      <c r="K5" s="755" t="s">
        <v>113</v>
      </c>
    </row>
    <row r="6" spans="1:11" ht="6" customHeight="1" x14ac:dyDescent="0.25">
      <c r="A6" s="118"/>
      <c r="B6" s="118"/>
      <c r="C6" s="118"/>
      <c r="D6" s="118"/>
      <c r="E6" s="118"/>
      <c r="F6" s="118"/>
      <c r="G6" s="118"/>
      <c r="H6" s="118"/>
      <c r="I6" s="118"/>
      <c r="J6" s="118"/>
      <c r="K6" s="118"/>
    </row>
    <row r="7" spans="1:11" ht="12.75" customHeight="1" x14ac:dyDescent="0.25">
      <c r="A7" s="721">
        <v>1988</v>
      </c>
      <c r="B7" s="367">
        <v>177.3344651952462</v>
      </c>
      <c r="C7" s="367">
        <f t="shared" ref="C7:C34" si="0">B7/$B$7*100</f>
        <v>100</v>
      </c>
      <c r="D7" s="367">
        <v>168.4677419354839</v>
      </c>
      <c r="E7" s="367">
        <f t="shared" ref="E7:E34" si="1">D7/$D$7*100</f>
        <v>100</v>
      </c>
      <c r="F7" s="367">
        <v>709.33786078098478</v>
      </c>
      <c r="G7" s="367">
        <f t="shared" ref="G7:G34" si="2">F7/$F$7*100</f>
        <v>100</v>
      </c>
      <c r="H7" s="367">
        <v>1418.6757215619696</v>
      </c>
      <c r="I7" s="367">
        <f t="shared" ref="I7:I34" si="3">H7/$H$7*100</f>
        <v>100</v>
      </c>
      <c r="J7" s="367">
        <v>3014.6859083191853</v>
      </c>
      <c r="K7" s="367">
        <f t="shared" ref="K7:K34" si="4">J7/$J$7*100</f>
        <v>100</v>
      </c>
    </row>
    <row r="8" spans="1:11" ht="12.75" customHeight="1" x14ac:dyDescent="0.25">
      <c r="A8" s="721">
        <v>1989</v>
      </c>
      <c r="B8" s="367">
        <v>141.59888357256781</v>
      </c>
      <c r="C8" s="367">
        <f t="shared" si="0"/>
        <v>79.848484848484858</v>
      </c>
      <c r="D8" s="367">
        <v>83.293460925039881</v>
      </c>
      <c r="E8" s="367">
        <f t="shared" si="1"/>
        <v>49.441786283891545</v>
      </c>
      <c r="F8" s="367">
        <v>666.34768740031905</v>
      </c>
      <c r="G8" s="367">
        <f t="shared" si="2"/>
        <v>93.939393939393938</v>
      </c>
      <c r="H8" s="367">
        <v>1499.2822966507179</v>
      </c>
      <c r="I8" s="367">
        <f t="shared" si="3"/>
        <v>105.68181818181819</v>
      </c>
      <c r="J8" s="367">
        <v>3331.7384370015952</v>
      </c>
      <c r="K8" s="367">
        <f t="shared" si="4"/>
        <v>110.51693404634581</v>
      </c>
    </row>
    <row r="9" spans="1:11" ht="12.75" customHeight="1" x14ac:dyDescent="0.25">
      <c r="A9" s="721">
        <v>1990</v>
      </c>
      <c r="B9" s="367">
        <v>132.69874879692011</v>
      </c>
      <c r="C9" s="367">
        <f t="shared" si="0"/>
        <v>74.829643888354184</v>
      </c>
      <c r="D9" s="367">
        <v>128.17492781520693</v>
      </c>
      <c r="E9" s="367">
        <f t="shared" si="1"/>
        <v>76.082771896053885</v>
      </c>
      <c r="F9" s="367">
        <v>603.17613089509143</v>
      </c>
      <c r="G9" s="367">
        <f t="shared" si="2"/>
        <v>85.033686236766115</v>
      </c>
      <c r="H9" s="367">
        <v>1809.5283926852742</v>
      </c>
      <c r="I9" s="367">
        <f t="shared" si="3"/>
        <v>127.55052935514917</v>
      </c>
      <c r="J9" s="367">
        <v>3015.880654475457</v>
      </c>
      <c r="K9" s="367">
        <f t="shared" si="4"/>
        <v>100.03963086678367</v>
      </c>
    </row>
    <row r="10" spans="1:11" ht="12.75" customHeight="1" x14ac:dyDescent="0.25">
      <c r="A10" s="721">
        <v>1991</v>
      </c>
      <c r="B10" s="367">
        <v>117.23041373239438</v>
      </c>
      <c r="C10" s="367">
        <f t="shared" si="0"/>
        <v>66.106954225352112</v>
      </c>
      <c r="D10" s="367">
        <v>89.646786971831006</v>
      </c>
      <c r="E10" s="367">
        <f t="shared" si="1"/>
        <v>53.213028169014088</v>
      </c>
      <c r="F10" s="367">
        <v>551.6725352112677</v>
      </c>
      <c r="G10" s="367">
        <f t="shared" si="2"/>
        <v>77.772887323943678</v>
      </c>
      <c r="H10" s="367">
        <v>1379.1813380281692</v>
      </c>
      <c r="I10" s="367">
        <f t="shared" si="3"/>
        <v>97.216109154929583</v>
      </c>
      <c r="J10" s="367">
        <v>2758.3626760563384</v>
      </c>
      <c r="K10" s="367">
        <f t="shared" si="4"/>
        <v>91.497514498757255</v>
      </c>
    </row>
    <row r="11" spans="1:11" ht="12.75" customHeight="1" x14ac:dyDescent="0.25">
      <c r="A11" s="721">
        <v>1992</v>
      </c>
      <c r="B11" s="367">
        <v>114.60735800344234</v>
      </c>
      <c r="C11" s="367">
        <f t="shared" si="0"/>
        <v>64.627796901893291</v>
      </c>
      <c r="D11" s="367">
        <v>60.674483648881242</v>
      </c>
      <c r="E11" s="367">
        <f t="shared" si="1"/>
        <v>36.015490533562819</v>
      </c>
      <c r="F11" s="367">
        <v>471.91265060240966</v>
      </c>
      <c r="G11" s="367">
        <f t="shared" si="2"/>
        <v>66.528614457831324</v>
      </c>
      <c r="H11" s="367">
        <v>1348.3218588640275</v>
      </c>
      <c r="I11" s="367">
        <f t="shared" si="3"/>
        <v>95.040877796901881</v>
      </c>
      <c r="J11" s="367">
        <v>2528.1034853700517</v>
      </c>
      <c r="K11" s="367">
        <f t="shared" si="4"/>
        <v>83.859598056089908</v>
      </c>
    </row>
    <row r="12" spans="1:11" ht="12.75" customHeight="1" x14ac:dyDescent="0.25">
      <c r="A12" s="721">
        <v>1993</v>
      </c>
      <c r="B12" s="367">
        <v>115.96011513157896</v>
      </c>
      <c r="C12" s="367">
        <f t="shared" si="0"/>
        <v>65.390625</v>
      </c>
      <c r="D12" s="367">
        <v>90.19120065789474</v>
      </c>
      <c r="E12" s="367">
        <f t="shared" si="1"/>
        <v>53.536184210526308</v>
      </c>
      <c r="F12" s="367">
        <v>466.41735197368422</v>
      </c>
      <c r="G12" s="367">
        <f t="shared" si="2"/>
        <v>65.75390625</v>
      </c>
      <c r="H12" s="367">
        <v>1288.4457236842106</v>
      </c>
      <c r="I12" s="367">
        <f t="shared" si="3"/>
        <v>90.8203125</v>
      </c>
      <c r="J12" s="367">
        <v>1932.6685855263158</v>
      </c>
      <c r="K12" s="367">
        <f t="shared" si="4"/>
        <v>64.108455882352928</v>
      </c>
    </row>
    <row r="13" spans="1:11" ht="12.75" customHeight="1" x14ac:dyDescent="0.25">
      <c r="A13" s="721">
        <v>1994</v>
      </c>
      <c r="B13" s="367">
        <v>100.87726358148893</v>
      </c>
      <c r="C13" s="367">
        <f t="shared" si="0"/>
        <v>56.885311871227358</v>
      </c>
      <c r="D13" s="367">
        <v>60.526358148893365</v>
      </c>
      <c r="E13" s="367">
        <f t="shared" si="1"/>
        <v>35.927565392354119</v>
      </c>
      <c r="F13" s="367">
        <v>378.2897384305835</v>
      </c>
      <c r="G13" s="367">
        <f t="shared" si="2"/>
        <v>53.329979879275648</v>
      </c>
      <c r="H13" s="367">
        <v>1260.9657947686117</v>
      </c>
      <c r="I13" s="367">
        <f t="shared" si="3"/>
        <v>88.883299798792748</v>
      </c>
      <c r="J13" s="367">
        <v>2206.6901408450703</v>
      </c>
      <c r="K13" s="367">
        <f t="shared" si="4"/>
        <v>73.198011599005795</v>
      </c>
    </row>
    <row r="14" spans="1:11" ht="12.75" customHeight="1" x14ac:dyDescent="0.25">
      <c r="A14" s="721">
        <v>1995</v>
      </c>
      <c r="B14" s="367">
        <v>110.68092621664051</v>
      </c>
      <c r="C14" s="367">
        <f t="shared" si="0"/>
        <v>62.413657770800633</v>
      </c>
      <c r="D14" s="367">
        <v>104.5319858712716</v>
      </c>
      <c r="E14" s="367">
        <f t="shared" si="1"/>
        <v>62.048665620094191</v>
      </c>
      <c r="F14" s="367">
        <v>368.93642072213504</v>
      </c>
      <c r="G14" s="367">
        <f t="shared" si="2"/>
        <v>52.011381475667186</v>
      </c>
      <c r="H14" s="367">
        <v>1229.7880690737834</v>
      </c>
      <c r="I14" s="367">
        <f t="shared" si="3"/>
        <v>86.685635792778655</v>
      </c>
      <c r="J14" s="367">
        <v>2459.5761381475668</v>
      </c>
      <c r="K14" s="367">
        <f t="shared" si="4"/>
        <v>81.586480746144602</v>
      </c>
    </row>
    <row r="15" spans="1:11" ht="12.75" customHeight="1" x14ac:dyDescent="0.25">
      <c r="A15" s="721">
        <v>1996</v>
      </c>
      <c r="B15" s="367">
        <v>104.04199218750001</v>
      </c>
      <c r="C15" s="367">
        <f t="shared" si="0"/>
        <v>58.669921875</v>
      </c>
      <c r="D15" s="367">
        <v>97.921875</v>
      </c>
      <c r="E15" s="367">
        <f t="shared" si="1"/>
        <v>58.124999999999993</v>
      </c>
      <c r="F15" s="367">
        <v>336.6064453125</v>
      </c>
      <c r="G15" s="367">
        <f t="shared" si="2"/>
        <v>47.453613281249993</v>
      </c>
      <c r="H15" s="367">
        <v>1224.0234375</v>
      </c>
      <c r="I15" s="367">
        <f t="shared" si="3"/>
        <v>86.279296874999986</v>
      </c>
      <c r="J15" s="367">
        <v>1652.4316406250002</v>
      </c>
      <c r="K15" s="367">
        <f t="shared" si="4"/>
        <v>54.812729779411775</v>
      </c>
    </row>
    <row r="16" spans="1:11" ht="12.75" customHeight="1" x14ac:dyDescent="0.25">
      <c r="A16" s="721">
        <v>1997</v>
      </c>
      <c r="B16" s="367">
        <v>97.42712786630392</v>
      </c>
      <c r="C16" s="367">
        <f t="shared" si="0"/>
        <v>54.939759036144572</v>
      </c>
      <c r="D16" s="367">
        <v>112.04119704624951</v>
      </c>
      <c r="E16" s="367">
        <f t="shared" si="1"/>
        <v>66.506024096385531</v>
      </c>
      <c r="F16" s="367">
        <v>365.35172949863971</v>
      </c>
      <c r="G16" s="367">
        <f t="shared" si="2"/>
        <v>51.506024096385538</v>
      </c>
      <c r="H16" s="367">
        <v>1339.6230081616789</v>
      </c>
      <c r="I16" s="367">
        <f t="shared" si="3"/>
        <v>94.427710843373475</v>
      </c>
      <c r="J16" s="367">
        <v>1522.2988729109989</v>
      </c>
      <c r="K16" s="367">
        <f t="shared" si="4"/>
        <v>50.496102055279948</v>
      </c>
    </row>
    <row r="17" spans="1:11" ht="12.75" customHeight="1" x14ac:dyDescent="0.25">
      <c r="A17" s="721">
        <v>1998</v>
      </c>
      <c r="B17" s="367">
        <v>109.73346303501947</v>
      </c>
      <c r="C17" s="367">
        <f t="shared" si="0"/>
        <v>61.879377431906612</v>
      </c>
      <c r="D17" s="367">
        <v>121.92607003891052</v>
      </c>
      <c r="E17" s="367">
        <f t="shared" si="1"/>
        <v>72.373540856031127</v>
      </c>
      <c r="F17" s="367">
        <v>365.77821011673154</v>
      </c>
      <c r="G17" s="367">
        <f t="shared" si="2"/>
        <v>51.566147859922175</v>
      </c>
      <c r="H17" s="367">
        <v>1158.2976653696498</v>
      </c>
      <c r="I17" s="367">
        <f t="shared" si="3"/>
        <v>81.646400778210122</v>
      </c>
      <c r="J17" s="367">
        <v>1676.4834630350197</v>
      </c>
      <c r="K17" s="367">
        <f t="shared" si="4"/>
        <v>55.610551613641569</v>
      </c>
    </row>
    <row r="18" spans="1:11" ht="12.75" customHeight="1" x14ac:dyDescent="0.25">
      <c r="A18" s="721">
        <v>1999</v>
      </c>
      <c r="B18" s="367">
        <v>109.26578845408757</v>
      </c>
      <c r="C18" s="367">
        <f t="shared" si="0"/>
        <v>61.615652847733436</v>
      </c>
      <c r="D18" s="367">
        <v>103.19546687330492</v>
      </c>
      <c r="E18" s="367">
        <f t="shared" si="1"/>
        <v>61.25532739248353</v>
      </c>
      <c r="F18" s="367">
        <v>315.6567222006974</v>
      </c>
      <c r="G18" s="367">
        <f t="shared" si="2"/>
        <v>44.500193723363033</v>
      </c>
      <c r="H18" s="367">
        <v>1335.4707477721813</v>
      </c>
      <c r="I18" s="367">
        <f t="shared" si="3"/>
        <v>94.13502518403719</v>
      </c>
      <c r="J18" s="367">
        <v>2215.6673769856648</v>
      </c>
      <c r="K18" s="367">
        <f t="shared" si="4"/>
        <v>73.495795063472897</v>
      </c>
    </row>
    <row r="19" spans="1:11" ht="12.75" customHeight="1" x14ac:dyDescent="0.25">
      <c r="A19" s="721">
        <v>2000</v>
      </c>
      <c r="B19" s="367">
        <v>96.156501726121988</v>
      </c>
      <c r="C19" s="367">
        <f t="shared" si="0"/>
        <v>54.223245109321063</v>
      </c>
      <c r="D19" s="367">
        <v>81.733026467203686</v>
      </c>
      <c r="E19" s="367">
        <f t="shared" si="1"/>
        <v>48.515535097813576</v>
      </c>
      <c r="F19" s="367">
        <v>300.48906789413121</v>
      </c>
      <c r="G19" s="367">
        <f t="shared" si="2"/>
        <v>42.361910241657071</v>
      </c>
      <c r="H19" s="367">
        <v>1081.7606444188723</v>
      </c>
      <c r="I19" s="367">
        <f t="shared" si="3"/>
        <v>76.251438434982731</v>
      </c>
      <c r="J19" s="367">
        <v>1201.9562715765248</v>
      </c>
      <c r="K19" s="367">
        <f t="shared" si="4"/>
        <v>39.870033168618427</v>
      </c>
    </row>
    <row r="20" spans="1:11" ht="12.75" customHeight="1" x14ac:dyDescent="0.25">
      <c r="A20" s="720">
        <v>2001</v>
      </c>
      <c r="B20" s="367">
        <v>93.852489704230621</v>
      </c>
      <c r="C20" s="367">
        <f t="shared" si="0"/>
        <v>52.923998502433534</v>
      </c>
      <c r="D20" s="367">
        <v>82.120928491201795</v>
      </c>
      <c r="E20" s="367">
        <f t="shared" si="1"/>
        <v>48.745788094346679</v>
      </c>
      <c r="F20" s="367">
        <v>293.28903032572066</v>
      </c>
      <c r="G20" s="367">
        <f t="shared" si="2"/>
        <v>41.346873830026198</v>
      </c>
      <c r="H20" s="367">
        <v>1173.1561213028826</v>
      </c>
      <c r="I20" s="367">
        <f t="shared" si="3"/>
        <v>82.693747660052395</v>
      </c>
      <c r="J20" s="367">
        <v>1173.1561213028826</v>
      </c>
      <c r="K20" s="367">
        <f t="shared" si="4"/>
        <v>38.914704781201124</v>
      </c>
    </row>
    <row r="21" spans="1:11" ht="12.75" customHeight="1" x14ac:dyDescent="0.25">
      <c r="A21" s="720">
        <v>2002</v>
      </c>
      <c r="B21" s="367">
        <v>91.89149560117302</v>
      </c>
      <c r="C21" s="367">
        <f t="shared" si="0"/>
        <v>51.818181818181806</v>
      </c>
      <c r="D21" s="367">
        <v>80.405058651026394</v>
      </c>
      <c r="E21" s="367">
        <f t="shared" si="1"/>
        <v>47.72727272727272</v>
      </c>
      <c r="F21" s="367">
        <v>287.16092375366571</v>
      </c>
      <c r="G21" s="367">
        <f t="shared" si="2"/>
        <v>40.482954545454547</v>
      </c>
      <c r="H21" s="367">
        <v>918.91495601173028</v>
      </c>
      <c r="I21" s="367">
        <f t="shared" si="3"/>
        <v>64.772727272727266</v>
      </c>
      <c r="J21" s="367">
        <v>1148.6436950146629</v>
      </c>
      <c r="K21" s="367">
        <f t="shared" si="4"/>
        <v>38.101604278074866</v>
      </c>
    </row>
    <row r="22" spans="1:11" ht="12.75" customHeight="1" x14ac:dyDescent="0.25">
      <c r="A22" s="720">
        <v>2003</v>
      </c>
      <c r="B22" s="367">
        <v>90.140237324703349</v>
      </c>
      <c r="C22" s="367">
        <f t="shared" si="0"/>
        <v>50.83063646170443</v>
      </c>
      <c r="D22" s="367">
        <v>78.872707659115434</v>
      </c>
      <c r="E22" s="367">
        <f t="shared" si="1"/>
        <v>46.817691477885646</v>
      </c>
      <c r="F22" s="367">
        <v>281.68824163969799</v>
      </c>
      <c r="G22" s="367">
        <f t="shared" si="2"/>
        <v>39.711434735706582</v>
      </c>
      <c r="H22" s="367">
        <v>901.40237324703344</v>
      </c>
      <c r="I22" s="367">
        <f t="shared" si="3"/>
        <v>63.538295577130519</v>
      </c>
      <c r="J22" s="367">
        <v>1239.428263214671</v>
      </c>
      <c r="K22" s="367">
        <f t="shared" si="4"/>
        <v>41.113014785202104</v>
      </c>
    </row>
    <row r="23" spans="1:11" ht="12.75" customHeight="1" x14ac:dyDescent="0.25">
      <c r="A23" s="720">
        <v>2004</v>
      </c>
      <c r="B23" s="367">
        <v>89.785100286532966</v>
      </c>
      <c r="C23" s="367">
        <f t="shared" si="0"/>
        <v>50.630372492836685</v>
      </c>
      <c r="D23" s="367">
        <v>78.561962750716347</v>
      </c>
      <c r="E23" s="367">
        <f t="shared" si="1"/>
        <v>46.633237822349571</v>
      </c>
      <c r="F23" s="367">
        <v>280.5784383954155</v>
      </c>
      <c r="G23" s="367">
        <f t="shared" si="2"/>
        <v>39.554978510028654</v>
      </c>
      <c r="H23" s="367">
        <v>897.85100286532963</v>
      </c>
      <c r="I23" s="367">
        <f t="shared" si="3"/>
        <v>63.287965616045852</v>
      </c>
      <c r="J23" s="367">
        <v>1122.313753581662</v>
      </c>
      <c r="K23" s="367">
        <f t="shared" si="4"/>
        <v>37.228215068262266</v>
      </c>
    </row>
    <row r="24" spans="1:11" ht="12.75" customHeight="1" x14ac:dyDescent="0.25">
      <c r="A24" s="720">
        <v>2005</v>
      </c>
      <c r="B24" s="367">
        <v>89.40085592011414</v>
      </c>
      <c r="C24" s="367">
        <f t="shared" si="0"/>
        <v>50.413694721825962</v>
      </c>
      <c r="D24" s="367">
        <v>89.40085592011414</v>
      </c>
      <c r="E24" s="367">
        <f t="shared" si="1"/>
        <v>53.067047075606276</v>
      </c>
      <c r="F24" s="367">
        <v>279.37767475035668</v>
      </c>
      <c r="G24" s="367">
        <f t="shared" si="2"/>
        <v>39.385699001426538</v>
      </c>
      <c r="H24" s="53">
        <v>894.00855920114145</v>
      </c>
      <c r="I24" s="367">
        <f t="shared" si="3"/>
        <v>63.01711840228247</v>
      </c>
      <c r="J24" s="367">
        <v>1341.0128388017122</v>
      </c>
      <c r="K24" s="367">
        <f t="shared" si="4"/>
        <v>44.482671813375859</v>
      </c>
    </row>
    <row r="25" spans="1:11" ht="12.75" customHeight="1" x14ac:dyDescent="0.25">
      <c r="A25" s="720">
        <v>2006</v>
      </c>
      <c r="B25" s="367">
        <v>88.199282246147348</v>
      </c>
      <c r="C25" s="367">
        <f t="shared" si="0"/>
        <v>49.736119907114201</v>
      </c>
      <c r="D25" s="367">
        <v>88.199282246147348</v>
      </c>
      <c r="E25" s="367">
        <f t="shared" si="1"/>
        <v>52.353810428541259</v>
      </c>
      <c r="F25" s="367">
        <v>275.62275701921044</v>
      </c>
      <c r="G25" s="367">
        <f t="shared" si="2"/>
        <v>38.856343677432967</v>
      </c>
      <c r="H25" s="53">
        <v>881.99282246147345</v>
      </c>
      <c r="I25" s="367">
        <f t="shared" si="3"/>
        <v>62.170149883892748</v>
      </c>
      <c r="J25" s="367">
        <v>1102.4910280768418</v>
      </c>
      <c r="K25" s="367">
        <f t="shared" si="4"/>
        <v>36.570676402289855</v>
      </c>
    </row>
    <row r="26" spans="1:11" ht="12.75" customHeight="1" x14ac:dyDescent="0.25">
      <c r="A26" s="720">
        <v>2007</v>
      </c>
      <c r="B26" s="367">
        <v>86.289628584213972</v>
      </c>
      <c r="C26" s="367">
        <f t="shared" si="0"/>
        <v>48.659254414650093</v>
      </c>
      <c r="D26" s="367">
        <v>86.289628584213972</v>
      </c>
      <c r="E26" s="367">
        <f t="shared" si="1"/>
        <v>51.220267804894839</v>
      </c>
      <c r="F26" s="367">
        <v>242.68958039310181</v>
      </c>
      <c r="G26" s="367">
        <f t="shared" si="2"/>
        <v>34.213538260300851</v>
      </c>
      <c r="H26" s="53">
        <v>862.89628584213972</v>
      </c>
      <c r="I26" s="367">
        <f t="shared" si="3"/>
        <v>60.824068018312616</v>
      </c>
      <c r="J26" s="367">
        <v>1078.6203573026746</v>
      </c>
      <c r="K26" s="367">
        <f t="shared" si="4"/>
        <v>35.778863540183892</v>
      </c>
    </row>
    <row r="27" spans="1:11" ht="12.75" customHeight="1" x14ac:dyDescent="0.25">
      <c r="A27" s="720">
        <v>2008</v>
      </c>
      <c r="B27" s="367">
        <v>83.390439439805732</v>
      </c>
      <c r="C27" s="367">
        <f t="shared" si="0"/>
        <v>47.024383753035494</v>
      </c>
      <c r="D27" s="367">
        <v>93.814244369781463</v>
      </c>
      <c r="E27" s="367">
        <f t="shared" si="1"/>
        <v>55.686770233857821</v>
      </c>
      <c r="F27" s="367">
        <v>260.59512324939294</v>
      </c>
      <c r="G27" s="367">
        <f t="shared" si="2"/>
        <v>36.737799807058984</v>
      </c>
      <c r="H27" s="53">
        <v>886.02341904793593</v>
      </c>
      <c r="I27" s="367">
        <f t="shared" si="3"/>
        <v>62.454259672000269</v>
      </c>
      <c r="J27" s="367">
        <v>1042.3804929975718</v>
      </c>
      <c r="K27" s="367">
        <f t="shared" si="4"/>
        <v>34.576752759584927</v>
      </c>
    </row>
    <row r="28" spans="1:11" ht="12.75" customHeight="1" x14ac:dyDescent="0.25">
      <c r="A28" s="720">
        <v>2009</v>
      </c>
      <c r="B28" s="367">
        <v>85.746179002869923</v>
      </c>
      <c r="C28" s="367">
        <f t="shared" si="0"/>
        <v>48.352799839818459</v>
      </c>
      <c r="D28" s="367">
        <v>104.56851097910966</v>
      </c>
      <c r="E28" s="367">
        <f t="shared" si="1"/>
        <v>62.070346392578244</v>
      </c>
      <c r="F28" s="367">
        <v>261.42127744777417</v>
      </c>
      <c r="G28" s="367">
        <f t="shared" si="2"/>
        <v>36.854268170593343</v>
      </c>
      <c r="H28" s="53">
        <v>836.54808783287729</v>
      </c>
      <c r="I28" s="367">
        <f t="shared" si="3"/>
        <v>58.966829072949331</v>
      </c>
      <c r="J28" s="367">
        <v>1150.2536207702062</v>
      </c>
      <c r="K28" s="367">
        <f t="shared" si="4"/>
        <v>38.15500704720251</v>
      </c>
    </row>
    <row r="29" spans="1:11" ht="12.75" customHeight="1" x14ac:dyDescent="0.25">
      <c r="A29" s="720">
        <v>2010</v>
      </c>
      <c r="B29" s="367">
        <v>98.09612469518224</v>
      </c>
      <c r="C29" s="367">
        <f t="shared" si="0"/>
        <v>55.317010479140585</v>
      </c>
      <c r="D29" s="367">
        <v>103.25907862650763</v>
      </c>
      <c r="E29" s="367">
        <f t="shared" si="1"/>
        <v>61.293086403479869</v>
      </c>
      <c r="F29" s="367">
        <v>258.14769656626908</v>
      </c>
      <c r="G29" s="367">
        <f t="shared" si="2"/>
        <v>36.392770052066176</v>
      </c>
      <c r="H29" s="53">
        <v>929.33170763856867</v>
      </c>
      <c r="I29" s="367">
        <f t="shared" si="3"/>
        <v>65.506986093719107</v>
      </c>
      <c r="J29" s="367">
        <v>1135.8498648915838</v>
      </c>
      <c r="K29" s="367">
        <f t="shared" si="4"/>
        <v>37.677220759786152</v>
      </c>
    </row>
    <row r="30" spans="1:11" ht="12.75" customHeight="1" x14ac:dyDescent="0.25">
      <c r="A30" s="720">
        <v>2011</v>
      </c>
      <c r="B30" s="367">
        <v>100.61651093343609</v>
      </c>
      <c r="C30" s="367">
        <f t="shared" si="0"/>
        <v>56.738271842789715</v>
      </c>
      <c r="D30" s="367">
        <v>100.61651093343609</v>
      </c>
      <c r="E30" s="367">
        <f t="shared" si="1"/>
        <v>59.724496676620745</v>
      </c>
      <c r="F30" s="367">
        <v>251.54127733359022</v>
      </c>
      <c r="G30" s="367">
        <f t="shared" si="2"/>
        <v>35.461419901743568</v>
      </c>
      <c r="H30" s="53">
        <v>905.54859840092479</v>
      </c>
      <c r="I30" s="367">
        <f t="shared" si="3"/>
        <v>63.830555823138425</v>
      </c>
      <c r="J30" s="367">
        <v>1006.1651093343609</v>
      </c>
      <c r="K30" s="367">
        <f t="shared" si="4"/>
        <v>33.375454025170413</v>
      </c>
    </row>
    <row r="31" spans="1:11" ht="12.75" customHeight="1" x14ac:dyDescent="0.25">
      <c r="A31" s="720">
        <v>2012</v>
      </c>
      <c r="B31" s="367">
        <v>99.729471674092935</v>
      </c>
      <c r="C31" s="367">
        <f t="shared" si="0"/>
        <v>56.238064926798216</v>
      </c>
      <c r="D31" s="367">
        <v>109.70241884150224</v>
      </c>
      <c r="E31" s="367">
        <f t="shared" si="1"/>
        <v>65.117759388924242</v>
      </c>
      <c r="F31" s="367">
        <v>249.32367918523235</v>
      </c>
      <c r="G31" s="367">
        <f t="shared" si="2"/>
        <v>35.148790579248882</v>
      </c>
      <c r="H31" s="53">
        <v>897.5652450668365</v>
      </c>
      <c r="I31" s="367">
        <f t="shared" si="3"/>
        <v>63.267823042647997</v>
      </c>
      <c r="J31" s="367">
        <v>1097.0241884150223</v>
      </c>
      <c r="K31" s="367">
        <f t="shared" si="4"/>
        <v>36.389336129104727</v>
      </c>
    </row>
    <row r="32" spans="1:11" ht="12.75" customHeight="1" x14ac:dyDescent="0.25">
      <c r="A32" s="720">
        <v>2013</v>
      </c>
      <c r="B32" s="367">
        <v>99.773928548684978</v>
      </c>
      <c r="C32" s="367">
        <f t="shared" si="0"/>
        <v>56.26313443291091</v>
      </c>
      <c r="D32" s="367">
        <v>99.773928548684978</v>
      </c>
      <c r="E32" s="367">
        <f t="shared" si="1"/>
        <v>59.224352034643054</v>
      </c>
      <c r="F32" s="367">
        <v>249.43482137171245</v>
      </c>
      <c r="G32" s="367">
        <f t="shared" si="2"/>
        <v>35.164459020569325</v>
      </c>
      <c r="H32" s="53">
        <v>897.96535693816475</v>
      </c>
      <c r="I32" s="367">
        <f t="shared" si="3"/>
        <v>63.296026237024769</v>
      </c>
      <c r="J32" s="367">
        <v>1197.2871425842197</v>
      </c>
      <c r="K32" s="367">
        <f t="shared" si="4"/>
        <v>39.715153717348876</v>
      </c>
    </row>
    <row r="33" spans="1:12" ht="12.75" customHeight="1" x14ac:dyDescent="0.25">
      <c r="A33" s="720">
        <v>2014</v>
      </c>
      <c r="B33" s="367">
        <v>104.95310855210694</v>
      </c>
      <c r="C33" s="367">
        <f t="shared" si="0"/>
        <v>59.183706019330764</v>
      </c>
      <c r="D33" s="367">
        <v>119.94640977383649</v>
      </c>
      <c r="E33" s="367">
        <f t="shared" si="1"/>
        <v>71.198443331525723</v>
      </c>
      <c r="F33" s="367">
        <v>249.8883536954927</v>
      </c>
      <c r="G33" s="367">
        <f t="shared" si="2"/>
        <v>35.22839644007783</v>
      </c>
      <c r="H33" s="53">
        <v>899.59807330377373</v>
      </c>
      <c r="I33" s="367">
        <f t="shared" si="3"/>
        <v>63.411113592140097</v>
      </c>
      <c r="J33" s="367">
        <v>1099.508756260168</v>
      </c>
      <c r="K33" s="367">
        <f t="shared" si="4"/>
        <v>36.471751608551173</v>
      </c>
      <c r="L33" s="752"/>
    </row>
    <row r="34" spans="1:12" ht="12.75" customHeight="1" x14ac:dyDescent="0.25">
      <c r="A34" s="720">
        <v>2015</v>
      </c>
      <c r="B34" s="367">
        <v>100</v>
      </c>
      <c r="C34" s="367">
        <f t="shared" si="0"/>
        <v>56.390617520344655</v>
      </c>
      <c r="D34" s="367">
        <v>120</v>
      </c>
      <c r="E34" s="367">
        <f t="shared" si="1"/>
        <v>71.230253709909036</v>
      </c>
      <c r="F34" s="367">
        <v>250</v>
      </c>
      <c r="G34" s="367">
        <f t="shared" si="2"/>
        <v>35.244135950215409</v>
      </c>
      <c r="H34" s="53">
        <v>900</v>
      </c>
      <c r="I34" s="367">
        <f t="shared" si="3"/>
        <v>63.43944471038774</v>
      </c>
      <c r="J34" s="367">
        <v>1150</v>
      </c>
      <c r="K34" s="367">
        <f t="shared" si="4"/>
        <v>38.146594204939035</v>
      </c>
      <c r="L34" s="752"/>
    </row>
    <row r="35" spans="1:12" ht="6" customHeight="1" x14ac:dyDescent="0.25">
      <c r="A35" s="122"/>
      <c r="B35" s="732"/>
      <c r="C35" s="142"/>
      <c r="D35" s="732"/>
      <c r="E35" s="732"/>
      <c r="F35" s="732"/>
      <c r="G35" s="732"/>
      <c r="H35" s="730"/>
      <c r="I35" s="142"/>
      <c r="J35" s="732"/>
      <c r="K35" s="142"/>
    </row>
    <row r="36" spans="1:12" ht="15" customHeight="1" x14ac:dyDescent="0.25">
      <c r="A36" s="1108" t="s">
        <v>151</v>
      </c>
      <c r="B36" s="1108"/>
      <c r="C36" s="1108"/>
      <c r="D36" s="1108"/>
      <c r="E36" s="1108"/>
      <c r="F36" s="1108"/>
      <c r="G36" s="1108"/>
      <c r="H36" s="1108"/>
      <c r="I36" s="1108"/>
      <c r="J36" s="1108"/>
      <c r="K36" s="1108"/>
    </row>
    <row r="37" spans="1:12" x14ac:dyDescent="0.25">
      <c r="K37" s="91"/>
    </row>
  </sheetData>
  <mergeCells count="11">
    <mergeCell ref="A1:B1"/>
    <mergeCell ref="A2:B2"/>
    <mergeCell ref="F1:H1"/>
    <mergeCell ref="A3:K3"/>
    <mergeCell ref="A36:K36"/>
    <mergeCell ref="A4:A5"/>
    <mergeCell ref="B4:C4"/>
    <mergeCell ref="F4:G4"/>
    <mergeCell ref="H4:I4"/>
    <mergeCell ref="J4:K4"/>
    <mergeCell ref="D4:E4"/>
  </mergeCells>
  <hyperlinks>
    <hyperlink ref="F1:H1" location="Tabellförteckning!A1" display="Tillbaka till innehållsföreckningen "/>
  </hyperlinks>
  <pageMargins left="0.75" right="0.75" top="1" bottom="1" header="0.5" footer="0.5"/>
  <pageSetup paperSize="9" scale="93"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I8"/>
  <sheetViews>
    <sheetView zoomScaleNormal="100" workbookViewId="0">
      <selection activeCell="Q15" sqref="Q15"/>
    </sheetView>
  </sheetViews>
  <sheetFormatPr defaultColWidth="9.109375" defaultRowHeight="13.2" x14ac:dyDescent="0.25"/>
  <cols>
    <col min="1" max="16384" width="9.109375" style="307"/>
  </cols>
  <sheetData>
    <row r="1" spans="1:9" ht="15" customHeight="1" x14ac:dyDescent="0.25">
      <c r="A1" s="968" t="s">
        <v>533</v>
      </c>
      <c r="B1" s="969"/>
      <c r="C1" s="969"/>
      <c r="D1" s="969"/>
      <c r="E1" s="969"/>
      <c r="F1" s="969"/>
      <c r="G1" s="969"/>
      <c r="H1" s="969"/>
      <c r="I1" s="969"/>
    </row>
    <row r="2" spans="1:9" ht="15" customHeight="1" x14ac:dyDescent="0.25">
      <c r="A2" s="968" t="s">
        <v>534</v>
      </c>
      <c r="B2" s="969"/>
      <c r="C2" s="969"/>
      <c r="D2" s="969"/>
      <c r="E2" s="969"/>
      <c r="F2" s="969"/>
      <c r="G2" s="969"/>
      <c r="H2" s="969"/>
      <c r="I2" s="969"/>
    </row>
    <row r="3" spans="1:9" ht="6" customHeight="1" x14ac:dyDescent="0.25"/>
    <row r="4" spans="1:9" ht="100.5" customHeight="1" x14ac:dyDescent="0.25">
      <c r="A4" s="970" t="s">
        <v>580</v>
      </c>
      <c r="B4" s="971"/>
      <c r="C4" s="971"/>
      <c r="D4" s="971"/>
      <c r="E4" s="971"/>
      <c r="F4" s="971"/>
      <c r="G4" s="971"/>
      <c r="H4" s="971"/>
      <c r="I4" s="971"/>
    </row>
    <row r="5" spans="1:9" ht="6" customHeight="1" x14ac:dyDescent="0.25">
      <c r="A5" s="713"/>
      <c r="B5" s="714"/>
      <c r="C5" s="714"/>
      <c r="D5" s="714"/>
      <c r="E5" s="714"/>
      <c r="F5" s="714"/>
      <c r="G5" s="714"/>
      <c r="H5" s="714"/>
      <c r="I5" s="714"/>
    </row>
    <row r="6" spans="1:9" ht="59.25" customHeight="1" x14ac:dyDescent="0.25">
      <c r="A6" s="970" t="s">
        <v>581</v>
      </c>
      <c r="B6" s="971"/>
      <c r="C6" s="971"/>
      <c r="D6" s="971"/>
      <c r="E6" s="971"/>
      <c r="F6" s="971"/>
      <c r="G6" s="971"/>
      <c r="H6" s="971"/>
      <c r="I6" s="971"/>
    </row>
    <row r="7" spans="1:9" ht="6" customHeight="1" x14ac:dyDescent="0.25">
      <c r="A7" s="713"/>
      <c r="B7" s="714"/>
      <c r="C7" s="714"/>
      <c r="D7" s="714"/>
      <c r="E7" s="714"/>
      <c r="F7" s="714"/>
      <c r="G7" s="714"/>
      <c r="H7" s="714"/>
      <c r="I7" s="714"/>
    </row>
    <row r="8" spans="1:9" ht="66" customHeight="1" x14ac:dyDescent="0.25">
      <c r="A8" s="970" t="s">
        <v>582</v>
      </c>
      <c r="B8" s="971"/>
      <c r="C8" s="971"/>
      <c r="D8" s="971"/>
      <c r="E8" s="971"/>
      <c r="F8" s="971"/>
      <c r="G8" s="971"/>
      <c r="H8" s="971"/>
      <c r="I8" s="971"/>
    </row>
  </sheetData>
  <mergeCells count="5">
    <mergeCell ref="A8:I8"/>
    <mergeCell ref="A1:I1"/>
    <mergeCell ref="A2:I2"/>
    <mergeCell ref="A4:I4"/>
    <mergeCell ref="A6:I6"/>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V58"/>
  <sheetViews>
    <sheetView zoomScaleNormal="100" workbookViewId="0">
      <pane ySplit="5" topLeftCell="A21" activePane="bottomLeft" state="frozen"/>
      <selection activeCell="Q15" sqref="Q15"/>
      <selection pane="bottomLeft" activeCell="Q15" sqref="Q15"/>
    </sheetView>
  </sheetViews>
  <sheetFormatPr defaultColWidth="9.109375" defaultRowHeight="13.2" x14ac:dyDescent="0.25"/>
  <cols>
    <col min="1" max="1" width="6.6640625" style="782" customWidth="1"/>
    <col min="2" max="29" width="8.6640625" style="782" customWidth="1"/>
    <col min="30" max="16384" width="9.109375" style="782"/>
  </cols>
  <sheetData>
    <row r="1" spans="1:22" ht="30" customHeight="1" x14ac:dyDescent="0.3">
      <c r="A1" s="1127"/>
      <c r="B1" s="979"/>
      <c r="F1" s="974" t="s">
        <v>397</v>
      </c>
      <c r="G1" s="975"/>
      <c r="H1" s="975"/>
    </row>
    <row r="2" spans="1:22" ht="6" customHeight="1" x14ac:dyDescent="0.25">
      <c r="A2" s="1127"/>
      <c r="B2" s="979"/>
    </row>
    <row r="3" spans="1:22" s="785" customFormat="1" ht="15" customHeight="1" x14ac:dyDescent="0.25">
      <c r="A3" s="1130" t="s">
        <v>646</v>
      </c>
      <c r="B3" s="1130"/>
      <c r="C3" s="1130"/>
      <c r="D3" s="1130"/>
      <c r="E3" s="1130"/>
      <c r="F3" s="1130"/>
      <c r="G3" s="1130"/>
      <c r="H3" s="1130"/>
      <c r="I3" s="1130"/>
      <c r="J3" s="1130"/>
      <c r="K3" s="1130"/>
    </row>
    <row r="4" spans="1:22" ht="30" customHeight="1" x14ac:dyDescent="0.25">
      <c r="A4" s="801"/>
      <c r="B4" s="1131" t="s">
        <v>232</v>
      </c>
      <c r="C4" s="1131"/>
      <c r="D4" s="1131" t="s">
        <v>192</v>
      </c>
      <c r="E4" s="1131"/>
      <c r="F4" s="1131" t="s">
        <v>317</v>
      </c>
      <c r="G4" s="1131"/>
      <c r="H4" s="1131" t="s">
        <v>43</v>
      </c>
      <c r="I4" s="1131"/>
      <c r="J4" s="1131" t="s">
        <v>41</v>
      </c>
      <c r="K4" s="1131"/>
    </row>
    <row r="5" spans="1:22" ht="15" customHeight="1" x14ac:dyDescent="0.25">
      <c r="A5" s="800" t="s">
        <v>76</v>
      </c>
      <c r="B5" s="799" t="s">
        <v>68</v>
      </c>
      <c r="C5" s="799" t="s">
        <v>69</v>
      </c>
      <c r="D5" s="799" t="s">
        <v>68</v>
      </c>
      <c r="E5" s="799" t="s">
        <v>69</v>
      </c>
      <c r="F5" s="799" t="s">
        <v>68</v>
      </c>
      <c r="G5" s="799" t="s">
        <v>69</v>
      </c>
      <c r="H5" s="799" t="s">
        <v>68</v>
      </c>
      <c r="I5" s="799" t="s">
        <v>69</v>
      </c>
      <c r="J5" s="799" t="s">
        <v>68</v>
      </c>
      <c r="K5" s="799" t="s">
        <v>69</v>
      </c>
    </row>
    <row r="6" spans="1:22" ht="6" customHeight="1" x14ac:dyDescent="0.25">
      <c r="A6" s="292"/>
      <c r="B6" s="798"/>
      <c r="C6" s="798"/>
      <c r="D6" s="797"/>
      <c r="E6" s="797"/>
      <c r="F6" s="797"/>
      <c r="G6" s="797"/>
      <c r="H6" s="797"/>
      <c r="I6" s="797"/>
      <c r="J6" s="797"/>
      <c r="K6" s="797"/>
      <c r="O6" s="790"/>
      <c r="P6" s="791"/>
      <c r="Q6" s="791"/>
      <c r="R6" s="791"/>
      <c r="S6" s="791"/>
      <c r="T6" s="791"/>
      <c r="U6" s="791"/>
      <c r="V6" s="790"/>
    </row>
    <row r="7" spans="1:22" ht="12.75" customHeight="1" x14ac:dyDescent="0.25">
      <c r="A7" s="116">
        <v>1971</v>
      </c>
      <c r="B7" s="194">
        <v>14</v>
      </c>
      <c r="C7" s="194">
        <v>16</v>
      </c>
      <c r="D7" s="796" t="s">
        <v>46</v>
      </c>
      <c r="E7" s="796" t="s">
        <v>46</v>
      </c>
      <c r="F7" s="789">
        <v>5</v>
      </c>
      <c r="G7" s="789">
        <v>5</v>
      </c>
      <c r="H7" s="153" t="s">
        <v>123</v>
      </c>
      <c r="I7" s="153" t="s">
        <v>123</v>
      </c>
      <c r="J7" s="153" t="s">
        <v>123</v>
      </c>
      <c r="K7" s="153" t="s">
        <v>123</v>
      </c>
      <c r="M7" s="788"/>
      <c r="O7" s="790"/>
      <c r="P7" s="791"/>
      <c r="Q7" s="791"/>
      <c r="R7" s="791"/>
      <c r="S7" s="791"/>
      <c r="T7" s="791"/>
      <c r="U7" s="791"/>
      <c r="V7" s="790"/>
    </row>
    <row r="8" spans="1:22" ht="12.75" customHeight="1" x14ac:dyDescent="0.25">
      <c r="A8" s="116">
        <v>1972</v>
      </c>
      <c r="B8" s="194">
        <v>15</v>
      </c>
      <c r="C8" s="194">
        <v>14</v>
      </c>
      <c r="D8" s="153" t="s">
        <v>46</v>
      </c>
      <c r="E8" s="153" t="s">
        <v>46</v>
      </c>
      <c r="F8" s="789">
        <v>7</v>
      </c>
      <c r="G8" s="789">
        <v>6</v>
      </c>
      <c r="H8" s="153" t="s">
        <v>123</v>
      </c>
      <c r="I8" s="153" t="s">
        <v>123</v>
      </c>
      <c r="J8" s="153" t="s">
        <v>123</v>
      </c>
      <c r="K8" s="153" t="s">
        <v>123</v>
      </c>
      <c r="M8" s="788"/>
      <c r="O8" s="795"/>
      <c r="P8" s="791"/>
      <c r="Q8" s="791"/>
      <c r="R8" s="791"/>
      <c r="S8" s="791"/>
      <c r="T8" s="791"/>
      <c r="U8" s="791"/>
      <c r="V8" s="790"/>
    </row>
    <row r="9" spans="1:22" ht="12.75" customHeight="1" x14ac:dyDescent="0.25">
      <c r="A9" s="116">
        <v>1973</v>
      </c>
      <c r="B9" s="194">
        <v>12</v>
      </c>
      <c r="C9" s="194">
        <v>14</v>
      </c>
      <c r="D9" s="153" t="s">
        <v>46</v>
      </c>
      <c r="E9" s="153" t="s">
        <v>46</v>
      </c>
      <c r="F9" s="789">
        <v>5</v>
      </c>
      <c r="G9" s="789">
        <v>4</v>
      </c>
      <c r="H9" s="153" t="s">
        <v>123</v>
      </c>
      <c r="I9" s="153" t="s">
        <v>123</v>
      </c>
      <c r="J9" s="153" t="s">
        <v>123</v>
      </c>
      <c r="K9" s="153" t="s">
        <v>123</v>
      </c>
      <c r="M9" s="788"/>
      <c r="O9" s="792"/>
      <c r="P9" s="791"/>
      <c r="Q9" s="791"/>
      <c r="R9" s="791"/>
      <c r="S9" s="791"/>
      <c r="T9" s="794"/>
      <c r="U9" s="794"/>
      <c r="V9" s="790"/>
    </row>
    <row r="10" spans="1:22" ht="12.75" customHeight="1" x14ac:dyDescent="0.25">
      <c r="A10" s="116">
        <v>1974</v>
      </c>
      <c r="B10" s="194">
        <v>8</v>
      </c>
      <c r="C10" s="194">
        <v>7</v>
      </c>
      <c r="D10" s="153" t="s">
        <v>46</v>
      </c>
      <c r="E10" s="153" t="s">
        <v>46</v>
      </c>
      <c r="F10" s="789">
        <v>3</v>
      </c>
      <c r="G10" s="789">
        <v>2</v>
      </c>
      <c r="H10" s="153" t="s">
        <v>123</v>
      </c>
      <c r="I10" s="153" t="s">
        <v>123</v>
      </c>
      <c r="J10" s="153" t="s">
        <v>123</v>
      </c>
      <c r="K10" s="153" t="s">
        <v>123</v>
      </c>
      <c r="M10" s="788"/>
      <c r="O10" s="792"/>
      <c r="P10" s="791"/>
      <c r="Q10" s="791"/>
      <c r="R10" s="791"/>
      <c r="S10" s="791"/>
      <c r="T10" s="794"/>
      <c r="U10" s="794"/>
      <c r="V10" s="790"/>
    </row>
    <row r="11" spans="1:22" ht="12.75" customHeight="1" x14ac:dyDescent="0.25">
      <c r="A11" s="116">
        <v>1975</v>
      </c>
      <c r="B11" s="194">
        <v>6</v>
      </c>
      <c r="C11" s="194">
        <v>6</v>
      </c>
      <c r="D11" s="153" t="s">
        <v>46</v>
      </c>
      <c r="E11" s="153" t="s">
        <v>46</v>
      </c>
      <c r="F11" s="789">
        <v>2</v>
      </c>
      <c r="G11" s="789">
        <v>2</v>
      </c>
      <c r="H11" s="153" t="s">
        <v>123</v>
      </c>
      <c r="I11" s="153" t="s">
        <v>123</v>
      </c>
      <c r="J11" s="153" t="s">
        <v>123</v>
      </c>
      <c r="K11" s="153" t="s">
        <v>123</v>
      </c>
      <c r="M11" s="788"/>
      <c r="O11" s="792"/>
      <c r="P11" s="791"/>
      <c r="Q11" s="791"/>
      <c r="R11" s="791"/>
      <c r="S11" s="791"/>
      <c r="T11" s="794"/>
      <c r="U11" s="794"/>
      <c r="V11" s="790"/>
    </row>
    <row r="12" spans="1:22" ht="12.75" customHeight="1" x14ac:dyDescent="0.25">
      <c r="A12" s="116">
        <v>1976</v>
      </c>
      <c r="B12" s="194">
        <v>7</v>
      </c>
      <c r="C12" s="194">
        <v>6</v>
      </c>
      <c r="D12" s="153" t="s">
        <v>46</v>
      </c>
      <c r="E12" s="153" t="s">
        <v>46</v>
      </c>
      <c r="F12" s="789">
        <v>3</v>
      </c>
      <c r="G12" s="789">
        <v>1</v>
      </c>
      <c r="H12" s="153" t="s">
        <v>123</v>
      </c>
      <c r="I12" s="153" t="s">
        <v>123</v>
      </c>
      <c r="J12" s="153" t="s">
        <v>123</v>
      </c>
      <c r="K12" s="153" t="s">
        <v>123</v>
      </c>
      <c r="M12" s="788"/>
      <c r="O12" s="792"/>
      <c r="P12" s="791"/>
      <c r="Q12" s="791"/>
      <c r="R12" s="791"/>
      <c r="S12" s="791"/>
      <c r="T12" s="791"/>
      <c r="U12" s="791"/>
      <c r="V12" s="790"/>
    </row>
    <row r="13" spans="1:22" ht="12.75" customHeight="1" x14ac:dyDescent="0.25">
      <c r="A13" s="116">
        <v>1977</v>
      </c>
      <c r="B13" s="194">
        <v>9</v>
      </c>
      <c r="C13" s="194">
        <v>8</v>
      </c>
      <c r="D13" s="153" t="s">
        <v>46</v>
      </c>
      <c r="E13" s="153" t="s">
        <v>46</v>
      </c>
      <c r="F13" s="789">
        <v>3</v>
      </c>
      <c r="G13" s="789">
        <v>3</v>
      </c>
      <c r="H13" s="153" t="s">
        <v>123</v>
      </c>
      <c r="I13" s="153" t="s">
        <v>123</v>
      </c>
      <c r="J13" s="153" t="s">
        <v>123</v>
      </c>
      <c r="K13" s="153" t="s">
        <v>123</v>
      </c>
      <c r="M13" s="788"/>
      <c r="O13" s="792"/>
      <c r="P13" s="791"/>
      <c r="Q13" s="791"/>
      <c r="R13" s="791"/>
      <c r="S13" s="791"/>
      <c r="T13" s="791"/>
      <c r="U13" s="791"/>
      <c r="V13" s="790"/>
    </row>
    <row r="14" spans="1:22" ht="12.75" customHeight="1" x14ac:dyDescent="0.25">
      <c r="A14" s="116">
        <v>1978</v>
      </c>
      <c r="B14" s="194">
        <v>8</v>
      </c>
      <c r="C14" s="194">
        <v>8</v>
      </c>
      <c r="D14" s="153" t="s">
        <v>46</v>
      </c>
      <c r="E14" s="153" t="s">
        <v>46</v>
      </c>
      <c r="F14" s="789">
        <v>3</v>
      </c>
      <c r="G14" s="789">
        <v>3</v>
      </c>
      <c r="H14" s="153" t="s">
        <v>123</v>
      </c>
      <c r="I14" s="153" t="s">
        <v>123</v>
      </c>
      <c r="J14" s="153" t="s">
        <v>123</v>
      </c>
      <c r="K14" s="153" t="s">
        <v>123</v>
      </c>
      <c r="M14" s="788"/>
      <c r="O14" s="792"/>
      <c r="P14" s="791"/>
      <c r="Q14" s="791"/>
      <c r="R14" s="791"/>
      <c r="S14" s="791"/>
      <c r="T14" s="791"/>
      <c r="U14" s="791"/>
      <c r="V14" s="790"/>
    </row>
    <row r="15" spans="1:22" ht="12.75" customHeight="1" x14ac:dyDescent="0.25">
      <c r="A15" s="116">
        <v>1979</v>
      </c>
      <c r="B15" s="194">
        <v>7</v>
      </c>
      <c r="C15" s="194">
        <v>6</v>
      </c>
      <c r="D15" s="153" t="s">
        <v>46</v>
      </c>
      <c r="E15" s="153" t="s">
        <v>46</v>
      </c>
      <c r="F15" s="789">
        <v>2</v>
      </c>
      <c r="G15" s="789">
        <v>1</v>
      </c>
      <c r="H15" s="153" t="s">
        <v>123</v>
      </c>
      <c r="I15" s="153" t="s">
        <v>123</v>
      </c>
      <c r="J15" s="153" t="s">
        <v>123</v>
      </c>
      <c r="K15" s="153" t="s">
        <v>123</v>
      </c>
      <c r="M15" s="788"/>
      <c r="O15" s="792"/>
      <c r="P15" s="791"/>
      <c r="Q15" s="791"/>
      <c r="R15" s="791"/>
      <c r="S15" s="791"/>
      <c r="T15" s="791"/>
      <c r="U15" s="791"/>
      <c r="V15" s="790"/>
    </row>
    <row r="16" spans="1:22" ht="12.75" customHeight="1" x14ac:dyDescent="0.25">
      <c r="A16" s="116">
        <v>1980</v>
      </c>
      <c r="B16" s="194">
        <v>8</v>
      </c>
      <c r="C16" s="194">
        <v>8</v>
      </c>
      <c r="D16" s="153" t="s">
        <v>46</v>
      </c>
      <c r="E16" s="153" t="s">
        <v>46</v>
      </c>
      <c r="F16" s="789">
        <v>3</v>
      </c>
      <c r="G16" s="789">
        <v>2</v>
      </c>
      <c r="H16" s="153" t="s">
        <v>123</v>
      </c>
      <c r="I16" s="153" t="s">
        <v>123</v>
      </c>
      <c r="J16" s="153" t="s">
        <v>123</v>
      </c>
      <c r="K16" s="153" t="s">
        <v>123</v>
      </c>
      <c r="M16" s="788"/>
      <c r="O16" s="792"/>
      <c r="P16" s="791"/>
      <c r="Q16" s="791"/>
      <c r="R16" s="791"/>
      <c r="S16" s="791"/>
      <c r="T16" s="791"/>
      <c r="U16" s="791"/>
      <c r="V16" s="790"/>
    </row>
    <row r="17" spans="1:22" ht="12.75" customHeight="1" x14ac:dyDescent="0.25">
      <c r="A17" s="116">
        <v>1981</v>
      </c>
      <c r="B17" s="194">
        <v>9</v>
      </c>
      <c r="C17" s="194">
        <v>9</v>
      </c>
      <c r="D17" s="153" t="s">
        <v>46</v>
      </c>
      <c r="E17" s="153" t="s">
        <v>46</v>
      </c>
      <c r="F17" s="789">
        <v>4</v>
      </c>
      <c r="G17" s="789">
        <v>3</v>
      </c>
      <c r="H17" s="153" t="s">
        <v>123</v>
      </c>
      <c r="I17" s="153" t="s">
        <v>123</v>
      </c>
      <c r="J17" s="153" t="s">
        <v>123</v>
      </c>
      <c r="K17" s="153" t="s">
        <v>123</v>
      </c>
      <c r="M17" s="788"/>
      <c r="O17" s="792"/>
      <c r="P17" s="791"/>
      <c r="Q17" s="791"/>
      <c r="R17" s="791"/>
      <c r="S17" s="791"/>
      <c r="T17" s="791"/>
      <c r="U17" s="791"/>
      <c r="V17" s="790"/>
    </row>
    <row r="18" spans="1:22" ht="12.75" customHeight="1" x14ac:dyDescent="0.25">
      <c r="A18" s="116">
        <v>1982</v>
      </c>
      <c r="B18" s="194">
        <v>8</v>
      </c>
      <c r="C18" s="194">
        <v>8</v>
      </c>
      <c r="D18" s="153" t="s">
        <v>46</v>
      </c>
      <c r="E18" s="153" t="s">
        <v>46</v>
      </c>
      <c r="F18" s="789">
        <v>3</v>
      </c>
      <c r="G18" s="789">
        <v>3</v>
      </c>
      <c r="H18" s="153" t="s">
        <v>123</v>
      </c>
      <c r="I18" s="153" t="s">
        <v>123</v>
      </c>
      <c r="J18" s="153" t="s">
        <v>123</v>
      </c>
      <c r="K18" s="153" t="s">
        <v>123</v>
      </c>
      <c r="M18" s="788"/>
      <c r="O18" s="792"/>
      <c r="P18" s="791"/>
      <c r="Q18" s="791"/>
      <c r="R18" s="791"/>
      <c r="S18" s="791"/>
      <c r="T18" s="791"/>
      <c r="U18" s="791"/>
      <c r="V18" s="790"/>
    </row>
    <row r="19" spans="1:22" ht="12.75" customHeight="1" x14ac:dyDescent="0.25">
      <c r="A19" s="117">
        <v>1983</v>
      </c>
      <c r="B19" s="194">
        <v>5</v>
      </c>
      <c r="C19" s="194">
        <v>6</v>
      </c>
      <c r="D19" s="153" t="s">
        <v>46</v>
      </c>
      <c r="E19" s="153" t="s">
        <v>46</v>
      </c>
      <c r="F19" s="789">
        <v>2</v>
      </c>
      <c r="G19" s="789">
        <v>1</v>
      </c>
      <c r="H19" s="153" t="s">
        <v>123</v>
      </c>
      <c r="I19" s="153" t="s">
        <v>123</v>
      </c>
      <c r="J19" s="153" t="s">
        <v>123</v>
      </c>
      <c r="K19" s="153" t="s">
        <v>123</v>
      </c>
      <c r="M19" s="788"/>
      <c r="O19" s="792"/>
      <c r="P19" s="791"/>
      <c r="Q19" s="791"/>
      <c r="R19" s="791"/>
      <c r="S19" s="791"/>
      <c r="T19" s="791"/>
      <c r="U19" s="791"/>
      <c r="V19" s="790"/>
    </row>
    <row r="20" spans="1:22" ht="12.75" customHeight="1" x14ac:dyDescent="0.25">
      <c r="A20" s="116">
        <v>1984</v>
      </c>
      <c r="B20" s="194">
        <v>5</v>
      </c>
      <c r="C20" s="194">
        <v>5</v>
      </c>
      <c r="D20" s="153" t="s">
        <v>46</v>
      </c>
      <c r="E20" s="153" t="s">
        <v>46</v>
      </c>
      <c r="F20" s="793" t="s">
        <v>46</v>
      </c>
      <c r="G20" s="793" t="s">
        <v>46</v>
      </c>
      <c r="H20" s="153" t="s">
        <v>123</v>
      </c>
      <c r="I20" s="153" t="s">
        <v>123</v>
      </c>
      <c r="J20" s="153" t="s">
        <v>123</v>
      </c>
      <c r="K20" s="153" t="s">
        <v>123</v>
      </c>
      <c r="M20" s="788"/>
      <c r="O20" s="792"/>
      <c r="P20" s="791"/>
      <c r="Q20" s="791"/>
      <c r="R20" s="791"/>
      <c r="S20" s="791"/>
      <c r="T20" s="791"/>
      <c r="U20" s="791"/>
      <c r="V20" s="790"/>
    </row>
    <row r="21" spans="1:22" ht="12.75" customHeight="1" x14ac:dyDescent="0.25">
      <c r="A21" s="116">
        <v>1985</v>
      </c>
      <c r="B21" s="194">
        <v>4</v>
      </c>
      <c r="C21" s="194">
        <v>4</v>
      </c>
      <c r="D21" s="153" t="s">
        <v>46</v>
      </c>
      <c r="E21" s="153" t="s">
        <v>46</v>
      </c>
      <c r="F21" s="793" t="s">
        <v>46</v>
      </c>
      <c r="G21" s="793" t="s">
        <v>46</v>
      </c>
      <c r="H21" s="153" t="s">
        <v>123</v>
      </c>
      <c r="I21" s="153" t="s">
        <v>123</v>
      </c>
      <c r="J21" s="153" t="s">
        <v>123</v>
      </c>
      <c r="K21" s="153" t="s">
        <v>123</v>
      </c>
      <c r="M21" s="788"/>
      <c r="O21" s="792"/>
      <c r="P21" s="791"/>
      <c r="Q21" s="791"/>
      <c r="R21" s="791"/>
      <c r="S21" s="791"/>
      <c r="T21" s="791"/>
      <c r="U21" s="791"/>
      <c r="V21" s="790"/>
    </row>
    <row r="22" spans="1:22" ht="12.75" customHeight="1" x14ac:dyDescent="0.25">
      <c r="A22" s="116">
        <v>1986</v>
      </c>
      <c r="B22" s="194">
        <v>5</v>
      </c>
      <c r="C22" s="194">
        <v>3</v>
      </c>
      <c r="D22" s="153" t="s">
        <v>46</v>
      </c>
      <c r="E22" s="153" t="s">
        <v>46</v>
      </c>
      <c r="F22" s="789">
        <v>1</v>
      </c>
      <c r="G22" s="789">
        <v>1</v>
      </c>
      <c r="H22" s="153" t="s">
        <v>123</v>
      </c>
      <c r="I22" s="153" t="s">
        <v>123</v>
      </c>
      <c r="J22" s="153" t="s">
        <v>123</v>
      </c>
      <c r="K22" s="153" t="s">
        <v>123</v>
      </c>
      <c r="M22" s="788"/>
      <c r="O22" s="792"/>
      <c r="P22" s="791"/>
      <c r="Q22" s="791"/>
      <c r="R22" s="791"/>
      <c r="S22" s="791"/>
      <c r="T22" s="791"/>
      <c r="U22" s="791"/>
      <c r="V22" s="790"/>
    </row>
    <row r="23" spans="1:22" ht="12.75" customHeight="1" x14ac:dyDescent="0.25">
      <c r="A23" s="116">
        <v>1987</v>
      </c>
      <c r="B23" s="194">
        <v>3</v>
      </c>
      <c r="C23" s="194">
        <v>3</v>
      </c>
      <c r="D23" s="153" t="s">
        <v>46</v>
      </c>
      <c r="E23" s="153" t="s">
        <v>46</v>
      </c>
      <c r="F23" s="789">
        <v>1</v>
      </c>
      <c r="G23" s="789">
        <v>0</v>
      </c>
      <c r="H23" s="153" t="s">
        <v>123</v>
      </c>
      <c r="I23" s="153" t="s">
        <v>123</v>
      </c>
      <c r="J23" s="153" t="s">
        <v>123</v>
      </c>
      <c r="K23" s="153" t="s">
        <v>123</v>
      </c>
      <c r="M23" s="788"/>
      <c r="O23" s="792"/>
      <c r="P23" s="791"/>
      <c r="Q23" s="791"/>
      <c r="R23" s="791"/>
      <c r="S23" s="791"/>
      <c r="T23" s="791"/>
      <c r="U23" s="791"/>
      <c r="V23" s="790"/>
    </row>
    <row r="24" spans="1:22" ht="12.75" customHeight="1" x14ac:dyDescent="0.25">
      <c r="A24" s="116">
        <v>1988</v>
      </c>
      <c r="B24" s="194">
        <v>4</v>
      </c>
      <c r="C24" s="194">
        <v>3</v>
      </c>
      <c r="D24" s="153" t="s">
        <v>46</v>
      </c>
      <c r="E24" s="153" t="s">
        <v>46</v>
      </c>
      <c r="F24" s="789">
        <v>1</v>
      </c>
      <c r="G24" s="789">
        <v>1</v>
      </c>
      <c r="H24" s="153" t="s">
        <v>123</v>
      </c>
      <c r="I24" s="153" t="s">
        <v>123</v>
      </c>
      <c r="J24" s="153" t="s">
        <v>123</v>
      </c>
      <c r="K24" s="153" t="s">
        <v>123</v>
      </c>
      <c r="M24" s="788"/>
      <c r="O24" s="792"/>
      <c r="P24" s="791"/>
      <c r="Q24" s="791"/>
      <c r="R24" s="791"/>
      <c r="S24" s="791"/>
      <c r="T24" s="791"/>
      <c r="U24" s="791"/>
      <c r="V24" s="790"/>
    </row>
    <row r="25" spans="1:22" ht="12.75" customHeight="1" x14ac:dyDescent="0.25">
      <c r="A25" s="116">
        <v>1989</v>
      </c>
      <c r="B25" s="44">
        <v>3.2149979312084813</v>
      </c>
      <c r="C25" s="44">
        <v>2.7128818153481369</v>
      </c>
      <c r="D25" s="153" t="s">
        <v>46</v>
      </c>
      <c r="E25" s="153" t="s">
        <v>46</v>
      </c>
      <c r="F25" s="789">
        <v>0.39741139579457502</v>
      </c>
      <c r="G25" s="789">
        <v>0.3549167011535192</v>
      </c>
      <c r="H25" s="44">
        <v>96.46307026294096</v>
      </c>
      <c r="I25" s="44">
        <v>96.9461695547825</v>
      </c>
      <c r="J25" s="44">
        <v>0.32193180585059078</v>
      </c>
      <c r="K25" s="44">
        <v>0.34094862986948049</v>
      </c>
      <c r="M25" s="788"/>
      <c r="O25" s="792"/>
      <c r="P25" s="791"/>
      <c r="Q25" s="791"/>
      <c r="R25" s="791"/>
      <c r="S25" s="791"/>
      <c r="T25" s="791"/>
      <c r="U25" s="791"/>
      <c r="V25" s="790"/>
    </row>
    <row r="26" spans="1:22" ht="12.75" customHeight="1" x14ac:dyDescent="0.25">
      <c r="A26" s="116">
        <v>1990</v>
      </c>
      <c r="B26" s="44">
        <v>4.1062410935991212</v>
      </c>
      <c r="C26" s="44">
        <v>3.3587550610725008</v>
      </c>
      <c r="D26" s="153" t="s">
        <v>46</v>
      </c>
      <c r="E26" s="153" t="s">
        <v>46</v>
      </c>
      <c r="F26" s="789">
        <v>1.2745969691904901</v>
      </c>
      <c r="G26" s="789">
        <v>0.88063631357030459</v>
      </c>
      <c r="H26" s="44">
        <v>95.38642135087197</v>
      </c>
      <c r="I26" s="44">
        <v>96.508759201241617</v>
      </c>
      <c r="J26" s="44">
        <v>0.50733755552980087</v>
      </c>
      <c r="K26" s="44">
        <v>0.13248573768595526</v>
      </c>
      <c r="M26" s="788"/>
      <c r="O26" s="792"/>
      <c r="P26" s="791"/>
      <c r="Q26" s="791"/>
      <c r="R26" s="791"/>
      <c r="S26" s="791"/>
      <c r="T26" s="791"/>
      <c r="U26" s="791"/>
      <c r="V26" s="790"/>
    </row>
    <row r="27" spans="1:22" ht="12.75" customHeight="1" x14ac:dyDescent="0.25">
      <c r="A27" s="116">
        <v>1991</v>
      </c>
      <c r="B27" s="44">
        <v>3.4086983600626333</v>
      </c>
      <c r="C27" s="44">
        <v>3.4549263991385173</v>
      </c>
      <c r="D27" s="153" t="s">
        <v>46</v>
      </c>
      <c r="E27" s="153" t="s">
        <v>46</v>
      </c>
      <c r="F27" s="789">
        <v>0.50931541195850205</v>
      </c>
      <c r="G27" s="789">
        <v>0.66598642721195378</v>
      </c>
      <c r="H27" s="44">
        <v>96.295157362845814</v>
      </c>
      <c r="I27" s="44">
        <v>96.414264587945837</v>
      </c>
      <c r="J27" s="44">
        <v>0.2961442770915898</v>
      </c>
      <c r="K27" s="44">
        <v>0.13080901291560396</v>
      </c>
      <c r="M27" s="788"/>
      <c r="O27" s="792"/>
      <c r="P27" s="791"/>
      <c r="Q27" s="791"/>
      <c r="R27" s="791"/>
      <c r="S27" s="791"/>
      <c r="T27" s="791"/>
      <c r="U27" s="791"/>
      <c r="V27" s="790"/>
    </row>
    <row r="28" spans="1:22" ht="12.75" customHeight="1" x14ac:dyDescent="0.25">
      <c r="A28" s="116">
        <v>1992</v>
      </c>
      <c r="B28" s="44">
        <v>4.3807603182278267</v>
      </c>
      <c r="C28" s="44">
        <v>3.2422717263872509</v>
      </c>
      <c r="D28" s="153" t="s">
        <v>46</v>
      </c>
      <c r="E28" s="153" t="s">
        <v>46</v>
      </c>
      <c r="F28" s="789">
        <v>1.3884631267289707</v>
      </c>
      <c r="G28" s="789">
        <v>0.77526109692747025</v>
      </c>
      <c r="H28" s="44">
        <v>95.452899031150125</v>
      </c>
      <c r="I28" s="44">
        <v>96.618487284790135</v>
      </c>
      <c r="J28" s="44">
        <v>0.16634065062332631</v>
      </c>
      <c r="K28" s="44">
        <v>0.13924098882180291</v>
      </c>
      <c r="M28" s="788"/>
      <c r="O28" s="792"/>
      <c r="P28" s="791"/>
      <c r="Q28" s="791"/>
      <c r="R28" s="791"/>
      <c r="S28" s="791"/>
      <c r="T28" s="791"/>
      <c r="U28" s="791"/>
      <c r="V28" s="790"/>
    </row>
    <row r="29" spans="1:22" ht="12.75" customHeight="1" x14ac:dyDescent="0.25">
      <c r="A29" s="116">
        <v>1993</v>
      </c>
      <c r="B29" s="44">
        <v>4.6672672357383957</v>
      </c>
      <c r="C29" s="44">
        <v>4.5511619838862618</v>
      </c>
      <c r="D29" s="153" t="s">
        <v>46</v>
      </c>
      <c r="E29" s="153" t="s">
        <v>46</v>
      </c>
      <c r="F29" s="789">
        <v>1.0605338208171327</v>
      </c>
      <c r="G29" s="789">
        <v>1.0481567938483674</v>
      </c>
      <c r="H29" s="44">
        <v>94.901962746886511</v>
      </c>
      <c r="I29" s="44">
        <v>94.925722501089453</v>
      </c>
      <c r="J29" s="44">
        <v>0.43077001737529375</v>
      </c>
      <c r="K29" s="44">
        <v>0.52311551502431175</v>
      </c>
      <c r="M29" s="788"/>
      <c r="O29" s="792"/>
      <c r="P29" s="791"/>
      <c r="Q29" s="791"/>
      <c r="R29" s="791"/>
      <c r="S29" s="791"/>
      <c r="T29" s="791"/>
      <c r="U29" s="791"/>
      <c r="V29" s="790"/>
    </row>
    <row r="30" spans="1:22" ht="12.75" customHeight="1" x14ac:dyDescent="0.25">
      <c r="A30" s="116">
        <v>1994</v>
      </c>
      <c r="B30" s="44">
        <v>4.9469323335685864</v>
      </c>
      <c r="C30" s="44">
        <v>4.2898471727431726</v>
      </c>
      <c r="D30" s="153" t="s">
        <v>46</v>
      </c>
      <c r="E30" s="153" t="s">
        <v>46</v>
      </c>
      <c r="F30" s="789">
        <v>1.282525246259036</v>
      </c>
      <c r="G30" s="789">
        <v>0.72705837211273494</v>
      </c>
      <c r="H30" s="44">
        <v>94.430997002712417</v>
      </c>
      <c r="I30" s="44">
        <v>95.197365847316007</v>
      </c>
      <c r="J30" s="44">
        <v>0.62207066371861908</v>
      </c>
      <c r="K30" s="44">
        <v>0.51278697994111022</v>
      </c>
      <c r="M30" s="788"/>
      <c r="O30" s="792"/>
      <c r="P30" s="791"/>
      <c r="Q30" s="791"/>
      <c r="R30" s="791"/>
      <c r="S30" s="791"/>
      <c r="T30" s="791"/>
      <c r="U30" s="791"/>
      <c r="V30" s="790"/>
    </row>
    <row r="31" spans="1:22" ht="12.75" customHeight="1" x14ac:dyDescent="0.25">
      <c r="A31" s="116">
        <v>1995</v>
      </c>
      <c r="B31" s="44">
        <v>6.6136452377443575</v>
      </c>
      <c r="C31" s="44">
        <v>5.4364927810190578</v>
      </c>
      <c r="D31" s="153" t="s">
        <v>46</v>
      </c>
      <c r="E31" s="153" t="s">
        <v>46</v>
      </c>
      <c r="F31" s="789">
        <v>1.5357917763201598</v>
      </c>
      <c r="G31" s="789">
        <v>0.91190735138571821</v>
      </c>
      <c r="H31" s="44">
        <v>92.851409130587641</v>
      </c>
      <c r="I31" s="44">
        <v>94.105090435114107</v>
      </c>
      <c r="J31" s="44">
        <v>0.53494563166834852</v>
      </c>
      <c r="K31" s="44">
        <v>0.4584167838663466</v>
      </c>
      <c r="M31" s="788"/>
      <c r="O31" s="792"/>
      <c r="P31" s="791"/>
      <c r="Q31" s="791"/>
      <c r="R31" s="791"/>
      <c r="S31" s="791"/>
      <c r="T31" s="791"/>
      <c r="U31" s="791"/>
      <c r="V31" s="790"/>
    </row>
    <row r="32" spans="1:22" ht="12.75" customHeight="1" x14ac:dyDescent="0.25">
      <c r="A32" s="116">
        <v>1996</v>
      </c>
      <c r="B32" s="44">
        <v>8.1833267143236625</v>
      </c>
      <c r="C32" s="44">
        <v>6.310781735711517</v>
      </c>
      <c r="D32" s="153" t="s">
        <v>46</v>
      </c>
      <c r="E32" s="153" t="s">
        <v>46</v>
      </c>
      <c r="F32" s="789">
        <v>2.2985521092526198</v>
      </c>
      <c r="G32" s="789">
        <v>1.4260331728378004</v>
      </c>
      <c r="H32" s="44">
        <v>90.294638850482713</v>
      </c>
      <c r="I32" s="44">
        <v>93.056221448916773</v>
      </c>
      <c r="J32" s="44">
        <v>1.5220344351927853</v>
      </c>
      <c r="K32" s="44">
        <v>0.63299681536991115</v>
      </c>
      <c r="M32" s="788"/>
      <c r="O32" s="792"/>
      <c r="P32" s="791"/>
      <c r="Q32" s="791"/>
      <c r="R32" s="791"/>
      <c r="S32" s="791"/>
      <c r="T32" s="791"/>
      <c r="U32" s="791"/>
      <c r="V32" s="790"/>
    </row>
    <row r="33" spans="1:22" ht="12.75" customHeight="1" x14ac:dyDescent="0.25">
      <c r="A33" s="116">
        <v>1997</v>
      </c>
      <c r="B33" s="44">
        <v>8.6745775453876295</v>
      </c>
      <c r="C33" s="44">
        <v>7.2216515637249774</v>
      </c>
      <c r="D33" s="153" t="s">
        <v>46</v>
      </c>
      <c r="E33" s="153" t="s">
        <v>46</v>
      </c>
      <c r="F33" s="789">
        <v>2.5086096743310784</v>
      </c>
      <c r="G33" s="789">
        <v>1.2104486520555702</v>
      </c>
      <c r="H33" s="44">
        <v>90.514490450634952</v>
      </c>
      <c r="I33" s="44">
        <v>92.205311851533807</v>
      </c>
      <c r="J33" s="44">
        <v>0.81093200397713872</v>
      </c>
      <c r="K33" s="44">
        <v>0.57303658474293029</v>
      </c>
      <c r="M33" s="788"/>
      <c r="O33" s="792"/>
      <c r="P33" s="791"/>
      <c r="Q33" s="791"/>
      <c r="R33" s="791"/>
      <c r="S33" s="791"/>
      <c r="T33" s="791"/>
      <c r="U33" s="791"/>
      <c r="V33" s="790"/>
    </row>
    <row r="34" spans="1:22" ht="12.75" customHeight="1" x14ac:dyDescent="0.25">
      <c r="A34" s="116">
        <v>1998</v>
      </c>
      <c r="B34" s="44">
        <v>9.2918907456450022</v>
      </c>
      <c r="C34" s="44">
        <v>5.8203559961293232</v>
      </c>
      <c r="D34" s="153" t="s">
        <v>46</v>
      </c>
      <c r="E34" s="153" t="s">
        <v>46</v>
      </c>
      <c r="F34" s="789">
        <v>3.1500030714764669</v>
      </c>
      <c r="G34" s="789">
        <v>2.0743308362464563</v>
      </c>
      <c r="H34" s="44">
        <v>88.761592652487693</v>
      </c>
      <c r="I34" s="44">
        <v>93.470185030498129</v>
      </c>
      <c r="J34" s="44">
        <v>1.9465166018668327</v>
      </c>
      <c r="K34" s="44">
        <v>0.70945897337230712</v>
      </c>
      <c r="M34" s="788"/>
      <c r="O34" s="792"/>
      <c r="P34" s="791"/>
      <c r="Q34" s="791"/>
      <c r="R34" s="791"/>
      <c r="S34" s="791"/>
      <c r="T34" s="791"/>
      <c r="U34" s="791"/>
      <c r="V34" s="790"/>
    </row>
    <row r="35" spans="1:22" ht="12.75" customHeight="1" x14ac:dyDescent="0.25">
      <c r="A35" s="116">
        <v>1999</v>
      </c>
      <c r="B35" s="44">
        <v>9.5488089907064317</v>
      </c>
      <c r="C35" s="44">
        <v>7.7553023870782649</v>
      </c>
      <c r="D35" s="153" t="s">
        <v>46</v>
      </c>
      <c r="E35" s="153" t="s">
        <v>46</v>
      </c>
      <c r="F35" s="789">
        <v>3.3411287004993913</v>
      </c>
      <c r="G35" s="789">
        <v>1.8604406709787198</v>
      </c>
      <c r="H35" s="44">
        <v>89.351822169938842</v>
      </c>
      <c r="I35" s="44">
        <v>91.740693771507452</v>
      </c>
      <c r="J35" s="44">
        <v>1.0993688393557264</v>
      </c>
      <c r="K35" s="44">
        <v>0.50400384141370003</v>
      </c>
      <c r="M35" s="788"/>
      <c r="O35" s="792"/>
      <c r="P35" s="791"/>
      <c r="Q35" s="791"/>
      <c r="R35" s="791"/>
      <c r="S35" s="791"/>
      <c r="T35" s="791"/>
      <c r="U35" s="791"/>
      <c r="V35" s="790"/>
    </row>
    <row r="36" spans="1:22" ht="12.75" customHeight="1" x14ac:dyDescent="0.25">
      <c r="A36" s="116">
        <v>2000</v>
      </c>
      <c r="B36" s="44">
        <v>9.4855134865338453</v>
      </c>
      <c r="C36" s="44">
        <v>7.7368793559294993</v>
      </c>
      <c r="D36" s="153" t="s">
        <v>46</v>
      </c>
      <c r="E36" s="153" t="s">
        <v>46</v>
      </c>
      <c r="F36" s="789">
        <v>2.5984575714121338</v>
      </c>
      <c r="G36" s="789">
        <v>1.9046031536290444</v>
      </c>
      <c r="H36" s="44">
        <v>89.217471648705228</v>
      </c>
      <c r="I36" s="44">
        <v>91.619363123186901</v>
      </c>
      <c r="J36" s="44">
        <v>1.2970148647606365</v>
      </c>
      <c r="K36" s="44">
        <v>0.64375752088333982</v>
      </c>
      <c r="M36" s="788"/>
      <c r="O36" s="792"/>
      <c r="P36" s="791"/>
      <c r="Q36" s="791"/>
      <c r="R36" s="791"/>
      <c r="S36" s="791"/>
      <c r="T36" s="791"/>
      <c r="U36" s="791"/>
      <c r="V36" s="790"/>
    </row>
    <row r="37" spans="1:22" ht="12.75" customHeight="1" x14ac:dyDescent="0.25">
      <c r="A37" s="116">
        <v>2001</v>
      </c>
      <c r="B37" s="44">
        <v>9.4166164327165838</v>
      </c>
      <c r="C37" s="44">
        <v>8.5042041008614397</v>
      </c>
      <c r="D37" s="153" t="s">
        <v>46</v>
      </c>
      <c r="E37" s="153" t="s">
        <v>46</v>
      </c>
      <c r="F37" s="789">
        <v>2.8346741619091147</v>
      </c>
      <c r="G37" s="789">
        <v>2.0225927209126304</v>
      </c>
      <c r="H37" s="44">
        <v>89.705531646500859</v>
      </c>
      <c r="I37" s="44">
        <v>91.017553715095971</v>
      </c>
      <c r="J37" s="44">
        <v>0.87785192078041019</v>
      </c>
      <c r="K37" s="44">
        <v>0.47824218404194524</v>
      </c>
      <c r="M37" s="788"/>
      <c r="O37" s="792"/>
      <c r="P37" s="791"/>
      <c r="Q37" s="791"/>
      <c r="R37" s="791"/>
      <c r="S37" s="791"/>
      <c r="T37" s="791"/>
      <c r="U37" s="791"/>
      <c r="V37" s="790"/>
    </row>
    <row r="38" spans="1:22" ht="12.75" customHeight="1" x14ac:dyDescent="0.25">
      <c r="A38" s="116">
        <v>2002</v>
      </c>
      <c r="B38" s="44">
        <v>8.2840346353354857</v>
      </c>
      <c r="C38" s="44">
        <v>7.5936789989648856</v>
      </c>
      <c r="D38" s="153" t="s">
        <v>46</v>
      </c>
      <c r="E38" s="153" t="s">
        <v>46</v>
      </c>
      <c r="F38" s="789">
        <v>2.7638490491982224</v>
      </c>
      <c r="G38" s="789">
        <v>2.3851595135080612</v>
      </c>
      <c r="H38" s="44">
        <v>91.063888386106711</v>
      </c>
      <c r="I38" s="44">
        <v>91.780339797648637</v>
      </c>
      <c r="J38" s="44">
        <v>0.65207697855773061</v>
      </c>
      <c r="K38" s="44">
        <v>0.62598120338547381</v>
      </c>
      <c r="M38" s="788"/>
    </row>
    <row r="39" spans="1:22" ht="12.75" customHeight="1" x14ac:dyDescent="0.25">
      <c r="A39" s="116">
        <v>2003</v>
      </c>
      <c r="B39" s="44">
        <v>6.8950327008227896</v>
      </c>
      <c r="C39" s="44">
        <v>7.1294955137413396</v>
      </c>
      <c r="D39" s="153" t="s">
        <v>46</v>
      </c>
      <c r="E39" s="153" t="s">
        <v>46</v>
      </c>
      <c r="F39" s="789">
        <v>1.9982967099908637</v>
      </c>
      <c r="G39" s="789">
        <v>1.6695225003873291</v>
      </c>
      <c r="H39" s="44">
        <v>92.54075250924916</v>
      </c>
      <c r="I39" s="44">
        <v>92.175756471730381</v>
      </c>
      <c r="J39" s="44">
        <v>0.56421478992682317</v>
      </c>
      <c r="K39" s="44">
        <v>0.69474801452853352</v>
      </c>
      <c r="M39" s="788"/>
    </row>
    <row r="40" spans="1:22" ht="12.75" customHeight="1" x14ac:dyDescent="0.25">
      <c r="A40" s="116">
        <v>2004</v>
      </c>
      <c r="B40" s="44">
        <v>7.3998616502997505</v>
      </c>
      <c r="C40" s="44">
        <v>6.9375803489355334</v>
      </c>
      <c r="D40" s="153" t="s">
        <v>46</v>
      </c>
      <c r="E40" s="153" t="s">
        <v>46</v>
      </c>
      <c r="F40" s="789">
        <v>2.673049294835911</v>
      </c>
      <c r="G40" s="789">
        <v>1.9699344286139719</v>
      </c>
      <c r="H40" s="44">
        <v>92.069391762620569</v>
      </c>
      <c r="I40" s="44">
        <v>92.608145380819238</v>
      </c>
      <c r="J40" s="44">
        <v>0.53074658707970312</v>
      </c>
      <c r="K40" s="44">
        <v>0.45427427024504013</v>
      </c>
      <c r="M40" s="788"/>
      <c r="O40" s="787"/>
    </row>
    <row r="41" spans="1:22" ht="12.75" customHeight="1" x14ac:dyDescent="0.25">
      <c r="A41" s="116">
        <v>2005</v>
      </c>
      <c r="B41" s="44">
        <v>7.1791945560909953</v>
      </c>
      <c r="C41" s="44">
        <v>7.2135695941944507</v>
      </c>
      <c r="D41" s="153" t="s">
        <v>46</v>
      </c>
      <c r="E41" s="153" t="s">
        <v>46</v>
      </c>
      <c r="F41" s="789">
        <v>2.145677288062311</v>
      </c>
      <c r="G41" s="789">
        <v>2.3339414278240991</v>
      </c>
      <c r="H41" s="44">
        <v>92.312025993017983</v>
      </c>
      <c r="I41" s="44">
        <v>92.235554316587184</v>
      </c>
      <c r="J41" s="44">
        <v>0.50877945089176502</v>
      </c>
      <c r="K41" s="44">
        <v>0.55087608921747722</v>
      </c>
      <c r="M41" s="788"/>
      <c r="O41" s="787"/>
    </row>
    <row r="42" spans="1:22" ht="12.75" customHeight="1" x14ac:dyDescent="0.25">
      <c r="A42" s="116">
        <v>2006</v>
      </c>
      <c r="B42" s="44">
        <v>7.1840387791776452</v>
      </c>
      <c r="C42" s="44">
        <v>5.4949334678523156</v>
      </c>
      <c r="D42" s="153" t="s">
        <v>46</v>
      </c>
      <c r="E42" s="153" t="s">
        <v>46</v>
      </c>
      <c r="F42" s="789">
        <v>2.4530819401962982</v>
      </c>
      <c r="G42" s="789">
        <v>1.4755470358647411</v>
      </c>
      <c r="H42" s="44">
        <v>92.074365672814125</v>
      </c>
      <c r="I42" s="44">
        <v>93.624513261248865</v>
      </c>
      <c r="J42" s="44">
        <v>0.74159554800811334</v>
      </c>
      <c r="K42" s="44">
        <v>0.88055327089953983</v>
      </c>
      <c r="M42" s="788"/>
      <c r="O42" s="787"/>
    </row>
    <row r="43" spans="1:22" ht="12.75" customHeight="1" x14ac:dyDescent="0.25">
      <c r="A43" s="116">
        <v>2007</v>
      </c>
      <c r="B43" s="44">
        <v>6.0344335735607668</v>
      </c>
      <c r="C43" s="44">
        <v>5.1804912269538042</v>
      </c>
      <c r="D43" s="44">
        <v>4.3523450498777869</v>
      </c>
      <c r="E43" s="44">
        <v>4.3401535069303803</v>
      </c>
      <c r="F43" s="789">
        <v>1.638314682853395</v>
      </c>
      <c r="G43" s="789">
        <v>1.2204079748836567</v>
      </c>
      <c r="H43" s="44">
        <v>93.194562272690334</v>
      </c>
      <c r="I43" s="44">
        <v>94.223338461784095</v>
      </c>
      <c r="J43" s="44">
        <v>0.77100415374935172</v>
      </c>
      <c r="K43" s="44">
        <v>0.5961703112609088</v>
      </c>
      <c r="M43" s="788"/>
      <c r="O43" s="787"/>
    </row>
    <row r="44" spans="1:22" ht="12.75" customHeight="1" x14ac:dyDescent="0.25">
      <c r="A44" s="116">
        <v>2008</v>
      </c>
      <c r="B44" s="44">
        <v>6.6174760140848017</v>
      </c>
      <c r="C44" s="44">
        <v>5.3886169404418949</v>
      </c>
      <c r="D44" s="44">
        <v>4.9460848808626734</v>
      </c>
      <c r="E44" s="44">
        <v>3.9508406121892068</v>
      </c>
      <c r="F44" s="789">
        <v>2.2870230938294145</v>
      </c>
      <c r="G44" s="789">
        <v>1.1370050565184562</v>
      </c>
      <c r="H44" s="44">
        <v>92.93146234551196</v>
      </c>
      <c r="I44" s="44">
        <v>93.840336857771064</v>
      </c>
      <c r="J44" s="44">
        <v>0.45106164040222024</v>
      </c>
      <c r="K44" s="44">
        <v>0.77104620178838701</v>
      </c>
      <c r="M44" s="788"/>
      <c r="O44" s="787"/>
    </row>
    <row r="45" spans="1:22" ht="12.75" customHeight="1" x14ac:dyDescent="0.25">
      <c r="A45" s="116">
        <v>2009</v>
      </c>
      <c r="B45" s="44">
        <v>9.0372209761196594</v>
      </c>
      <c r="C45" s="44">
        <v>7.0864874464583991</v>
      </c>
      <c r="D45" s="44">
        <v>6.840335587508763</v>
      </c>
      <c r="E45" s="44">
        <v>4.7559645972865283</v>
      </c>
      <c r="F45" s="789">
        <v>3.230922938040655</v>
      </c>
      <c r="G45" s="789">
        <v>1.3058365241561711</v>
      </c>
      <c r="H45" s="44">
        <v>90.480534955351928</v>
      </c>
      <c r="I45" s="44">
        <v>92.571627449740731</v>
      </c>
      <c r="J45" s="44">
        <v>0.48224406852858409</v>
      </c>
      <c r="K45" s="44">
        <v>0.34188510380086218</v>
      </c>
      <c r="M45" s="788"/>
      <c r="O45" s="787"/>
    </row>
    <row r="46" spans="1:22" ht="12.75" customHeight="1" x14ac:dyDescent="0.25">
      <c r="A46" s="116">
        <v>2010</v>
      </c>
      <c r="B46" s="44">
        <v>9.9402348038774715</v>
      </c>
      <c r="C46" s="44">
        <v>6.6904542752745026</v>
      </c>
      <c r="D46" s="44">
        <v>7.8556248047936945</v>
      </c>
      <c r="E46" s="44">
        <v>4.7757232583010252</v>
      </c>
      <c r="F46" s="789">
        <v>3.5860917295318173</v>
      </c>
      <c r="G46" s="789">
        <v>1.7870680620064112</v>
      </c>
      <c r="H46" s="44">
        <v>89.495035890712344</v>
      </c>
      <c r="I46" s="44">
        <v>93.000245554561744</v>
      </c>
      <c r="J46" s="44">
        <v>0.5647293054107021</v>
      </c>
      <c r="K46" s="44">
        <v>0.3093001701638799</v>
      </c>
      <c r="M46" s="788"/>
      <c r="O46" s="787"/>
    </row>
    <row r="47" spans="1:22" ht="12.75" customHeight="1" x14ac:dyDescent="0.25">
      <c r="A47" s="116">
        <v>2011</v>
      </c>
      <c r="B47" s="44">
        <v>9.8859389077174615</v>
      </c>
      <c r="C47" s="44">
        <v>6.4925700677362199</v>
      </c>
      <c r="D47" s="44">
        <v>7.0053380644074572</v>
      </c>
      <c r="E47" s="44">
        <v>4.1870601370516001</v>
      </c>
      <c r="F47" s="789">
        <v>2.408367403333683</v>
      </c>
      <c r="G47" s="789">
        <v>1.2027388785928645</v>
      </c>
      <c r="H47" s="44">
        <v>89.613025515134822</v>
      </c>
      <c r="I47" s="44">
        <v>92.87215299006688</v>
      </c>
      <c r="J47" s="44">
        <v>0.50103557714582059</v>
      </c>
      <c r="K47" s="44">
        <v>0.6352769421964779</v>
      </c>
      <c r="M47" s="788"/>
      <c r="O47" s="787"/>
    </row>
    <row r="48" spans="1:22" ht="12.75" customHeight="1" x14ac:dyDescent="0.25">
      <c r="A48" s="116">
        <v>2012</v>
      </c>
      <c r="B48" s="44">
        <v>7.33827050437396</v>
      </c>
      <c r="C48" s="44">
        <v>6.5622414525859245</v>
      </c>
      <c r="D48" s="44">
        <v>5.858150496329471</v>
      </c>
      <c r="E48" s="44">
        <v>5.3934835484196704</v>
      </c>
      <c r="F48" s="789">
        <v>2.5709844403545898</v>
      </c>
      <c r="G48" s="789">
        <v>1.9</v>
      </c>
      <c r="H48" s="44">
        <v>91.480063437611562</v>
      </c>
      <c r="I48" s="44">
        <v>92.807247895052242</v>
      </c>
      <c r="J48" s="44">
        <v>1.181666058014295</v>
      </c>
      <c r="K48" s="44">
        <v>0.63051065236099912</v>
      </c>
      <c r="M48" s="788"/>
      <c r="O48" s="787"/>
    </row>
    <row r="49" spans="1:15" ht="12.75" customHeight="1" x14ac:dyDescent="0.25">
      <c r="A49" s="114">
        <v>2013</v>
      </c>
      <c r="B49" s="44">
        <v>7.3257250114976955</v>
      </c>
      <c r="C49" s="44">
        <v>5.6785667614775521</v>
      </c>
      <c r="D49" s="44">
        <v>5.5304891970693477</v>
      </c>
      <c r="E49" s="44">
        <v>4.4334909448483177</v>
      </c>
      <c r="F49" s="789">
        <v>2.6777391043901608</v>
      </c>
      <c r="G49" s="789">
        <v>1.5</v>
      </c>
      <c r="H49" s="44">
        <v>91.974059126437851</v>
      </c>
      <c r="I49" s="44">
        <v>93.879290344081127</v>
      </c>
      <c r="J49" s="44">
        <v>0.70021586206510533</v>
      </c>
      <c r="K49" s="44">
        <v>0.44214289444234439</v>
      </c>
      <c r="M49" s="788"/>
      <c r="O49" s="787"/>
    </row>
    <row r="50" spans="1:15" ht="12.75" customHeight="1" x14ac:dyDescent="0.25">
      <c r="A50" s="114">
        <v>2014</v>
      </c>
      <c r="B50" s="195">
        <v>8.8871411718442808</v>
      </c>
      <c r="C50" s="195">
        <v>7.27196300966793</v>
      </c>
      <c r="D50" s="195">
        <v>7.0389303971687003</v>
      </c>
      <c r="E50" s="195">
        <v>6.0949978982765902</v>
      </c>
      <c r="F50" s="789">
        <v>2.3996852871754499</v>
      </c>
      <c r="G50" s="789">
        <v>1.5973097940311101</v>
      </c>
      <c r="H50" s="44">
        <v>89.933149823043607</v>
      </c>
      <c r="I50" s="44">
        <v>91.677175283732694</v>
      </c>
      <c r="J50" s="195">
        <v>1.17970900511207</v>
      </c>
      <c r="K50" s="195">
        <v>1.0508617065994099</v>
      </c>
      <c r="M50" s="788"/>
      <c r="O50" s="787"/>
    </row>
    <row r="51" spans="1:15" ht="12.75" customHeight="1" x14ac:dyDescent="0.25">
      <c r="A51" s="114">
        <v>2015</v>
      </c>
      <c r="B51" s="195">
        <v>7.6681085332284704</v>
      </c>
      <c r="C51" s="195">
        <v>4.6404682274247504</v>
      </c>
      <c r="D51" s="195">
        <v>6.4071244200328099</v>
      </c>
      <c r="E51" s="195">
        <v>3.7410936722697601</v>
      </c>
      <c r="F51" s="789">
        <v>2.7720864485040901</v>
      </c>
      <c r="G51" s="789">
        <v>1.13888494628215</v>
      </c>
      <c r="H51" s="44">
        <v>90.916240660637001</v>
      </c>
      <c r="I51" s="44">
        <v>94.021739130434796</v>
      </c>
      <c r="J51" s="195">
        <v>1.4156508061344899</v>
      </c>
      <c r="K51" s="195">
        <v>1.33779264214047</v>
      </c>
      <c r="M51" s="788"/>
      <c r="O51" s="787"/>
    </row>
    <row r="52" spans="1:15" ht="12.75" customHeight="1" x14ac:dyDescent="0.25">
      <c r="A52" s="114">
        <v>2016</v>
      </c>
      <c r="B52" s="195">
        <v>5.5241849527305105</v>
      </c>
      <c r="C52" s="195">
        <v>4.5674946803861198</v>
      </c>
      <c r="D52" s="195">
        <v>4.4808952269152069</v>
      </c>
      <c r="E52" s="195">
        <v>3.7282775441268368</v>
      </c>
      <c r="F52" s="789">
        <v>2.1</v>
      </c>
      <c r="G52" s="789">
        <v>1.3</v>
      </c>
      <c r="H52" s="44">
        <v>92.879807186682257</v>
      </c>
      <c r="I52" s="44">
        <v>94.533877221231819</v>
      </c>
      <c r="J52" s="195">
        <v>1.5960078605874204</v>
      </c>
      <c r="K52" s="195">
        <v>0.89862809838206059</v>
      </c>
      <c r="M52" s="788"/>
      <c r="O52" s="787"/>
    </row>
    <row r="53" spans="1:15" ht="6" customHeight="1" x14ac:dyDescent="0.25">
      <c r="A53" s="786"/>
      <c r="B53" s="786"/>
      <c r="C53" s="786"/>
      <c r="D53" s="786"/>
      <c r="E53" s="786"/>
      <c r="F53" s="786"/>
      <c r="G53" s="786"/>
      <c r="H53" s="786"/>
      <c r="I53" s="786"/>
      <c r="J53" s="786"/>
      <c r="K53" s="786"/>
    </row>
    <row r="54" spans="1:15" s="784" customFormat="1" ht="15" customHeight="1" x14ac:dyDescent="0.3">
      <c r="A54" s="1129" t="s">
        <v>33</v>
      </c>
      <c r="B54" s="1129"/>
      <c r="C54" s="1129"/>
      <c r="D54" s="1129"/>
      <c r="E54" s="1129"/>
      <c r="F54" s="1129"/>
      <c r="G54" s="1129"/>
      <c r="H54" s="1129"/>
      <c r="I54" s="1129"/>
      <c r="J54" s="1129"/>
      <c r="K54" s="1129"/>
    </row>
    <row r="55" spans="1:15" s="784" customFormat="1" ht="6" customHeight="1" x14ac:dyDescent="0.3">
      <c r="A55" s="785"/>
      <c r="B55" s="785"/>
      <c r="C55" s="785"/>
      <c r="D55" s="785"/>
      <c r="E55" s="785"/>
      <c r="F55" s="785"/>
      <c r="G55" s="785"/>
      <c r="H55" s="785"/>
      <c r="I55" s="785"/>
      <c r="J55" s="785"/>
      <c r="K55" s="785"/>
    </row>
    <row r="56" spans="1:15" s="783" customFormat="1" ht="15" customHeight="1" x14ac:dyDescent="0.25">
      <c r="A56" s="1128" t="s">
        <v>231</v>
      </c>
      <c r="B56" s="1128"/>
      <c r="C56" s="1128"/>
      <c r="D56" s="1128"/>
      <c r="E56" s="1128"/>
      <c r="F56" s="1128"/>
      <c r="G56" s="1128"/>
      <c r="H56" s="1128"/>
      <c r="I56" s="1128"/>
      <c r="J56" s="1128"/>
      <c r="K56" s="1128"/>
    </row>
    <row r="57" spans="1:15" ht="42.75" customHeight="1" x14ac:dyDescent="0.25">
      <c r="A57" s="1128" t="s">
        <v>234</v>
      </c>
      <c r="B57" s="1128"/>
      <c r="C57" s="1128"/>
      <c r="D57" s="1128"/>
      <c r="E57" s="1128"/>
      <c r="F57" s="1128"/>
      <c r="G57" s="1128"/>
      <c r="H57" s="1128"/>
      <c r="I57" s="1128"/>
      <c r="J57" s="1128"/>
      <c r="K57" s="1128"/>
    </row>
    <row r="58" spans="1:15" x14ac:dyDescent="0.25">
      <c r="J58" s="113"/>
    </row>
  </sheetData>
  <mergeCells count="12">
    <mergeCell ref="A1:B1"/>
    <mergeCell ref="A2:B2"/>
    <mergeCell ref="F1:H1"/>
    <mergeCell ref="A57:K57"/>
    <mergeCell ref="A54:K54"/>
    <mergeCell ref="A56:K56"/>
    <mergeCell ref="A3:K3"/>
    <mergeCell ref="B4:C4"/>
    <mergeCell ref="D4:E4"/>
    <mergeCell ref="F4:G4"/>
    <mergeCell ref="H4:I4"/>
    <mergeCell ref="J4:K4"/>
  </mergeCells>
  <hyperlinks>
    <hyperlink ref="F1:H1" location="Tabellförteckning!A1" display="Tillbaka till innehållsföreckningen "/>
  </hyperlinks>
  <pageMargins left="0.75" right="0.75" top="1" bottom="1" header="0.5" footer="0.5"/>
  <pageSetup paperSize="9" scale="93" orientation="portrait"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W24"/>
  <sheetViews>
    <sheetView zoomScaleNormal="100" workbookViewId="0">
      <pane ySplit="5" topLeftCell="A6" activePane="bottomLeft" state="frozen"/>
      <selection activeCell="Q15" sqref="Q15"/>
      <selection pane="bottomLeft" activeCell="B32" sqref="B32"/>
    </sheetView>
  </sheetViews>
  <sheetFormatPr defaultColWidth="9.109375" defaultRowHeight="13.2" x14ac:dyDescent="0.25"/>
  <cols>
    <col min="1" max="1" width="6.6640625" style="782" customWidth="1"/>
    <col min="2" max="30" width="8.6640625" style="782" customWidth="1"/>
    <col min="31" max="16384" width="9.109375" style="782"/>
  </cols>
  <sheetData>
    <row r="1" spans="1:23" ht="30" customHeight="1" x14ac:dyDescent="0.3">
      <c r="A1" s="1127"/>
      <c r="B1" s="979"/>
      <c r="F1" s="974" t="s">
        <v>397</v>
      </c>
      <c r="G1" s="975"/>
      <c r="H1" s="975"/>
    </row>
    <row r="2" spans="1:23" ht="6" customHeight="1" x14ac:dyDescent="0.25">
      <c r="A2" s="1127"/>
      <c r="B2" s="979"/>
    </row>
    <row r="3" spans="1:23" s="785" customFormat="1" ht="15" customHeight="1" x14ac:dyDescent="0.25">
      <c r="A3" s="1130" t="s">
        <v>647</v>
      </c>
      <c r="B3" s="1130"/>
      <c r="C3" s="1130"/>
      <c r="D3" s="1130"/>
      <c r="E3" s="1130"/>
      <c r="F3" s="1130"/>
      <c r="G3" s="1130"/>
      <c r="H3" s="1130"/>
      <c r="I3" s="1130"/>
      <c r="J3" s="1130"/>
      <c r="K3" s="1130"/>
    </row>
    <row r="4" spans="1:23" ht="30" customHeight="1" x14ac:dyDescent="0.25">
      <c r="A4" s="801"/>
      <c r="B4" s="1131" t="s">
        <v>8</v>
      </c>
      <c r="C4" s="1131"/>
      <c r="D4" s="1131" t="s">
        <v>192</v>
      </c>
      <c r="E4" s="1131"/>
      <c r="F4" s="1131" t="s">
        <v>318</v>
      </c>
      <c r="G4" s="1131"/>
      <c r="H4" s="1131" t="s">
        <v>43</v>
      </c>
      <c r="I4" s="1131"/>
      <c r="J4" s="1131" t="s">
        <v>41</v>
      </c>
      <c r="K4" s="1131"/>
    </row>
    <row r="5" spans="1:23" ht="15" customHeight="1" x14ac:dyDescent="0.25">
      <c r="A5" s="800" t="s">
        <v>76</v>
      </c>
      <c r="B5" s="799" t="s">
        <v>68</v>
      </c>
      <c r="C5" s="799" t="s">
        <v>69</v>
      </c>
      <c r="D5" s="799" t="s">
        <v>68</v>
      </c>
      <c r="E5" s="799" t="s">
        <v>69</v>
      </c>
      <c r="F5" s="799" t="s">
        <v>68</v>
      </c>
      <c r="G5" s="799" t="s">
        <v>69</v>
      </c>
      <c r="H5" s="799" t="s">
        <v>68</v>
      </c>
      <c r="I5" s="799" t="s">
        <v>69</v>
      </c>
      <c r="J5" s="799" t="s">
        <v>68</v>
      </c>
      <c r="K5" s="799" t="s">
        <v>69</v>
      </c>
    </row>
    <row r="6" spans="1:23" ht="6" customHeight="1" x14ac:dyDescent="0.25">
      <c r="A6" s="292"/>
      <c r="B6" s="798"/>
      <c r="C6" s="798"/>
      <c r="D6" s="797"/>
      <c r="E6" s="797"/>
      <c r="F6" s="797"/>
      <c r="G6" s="797"/>
      <c r="H6" s="797"/>
      <c r="I6" s="797"/>
      <c r="J6" s="797"/>
      <c r="K6" s="797"/>
      <c r="P6" s="790"/>
      <c r="Q6" s="791"/>
      <c r="R6" s="791"/>
      <c r="S6" s="791"/>
      <c r="T6" s="791"/>
      <c r="U6" s="791"/>
      <c r="V6" s="791"/>
      <c r="W6" s="790"/>
    </row>
    <row r="7" spans="1:23" ht="12.75" customHeight="1" x14ac:dyDescent="0.25">
      <c r="A7" s="116">
        <v>2004</v>
      </c>
      <c r="B7" s="196">
        <v>16.260255254246893</v>
      </c>
      <c r="C7" s="196">
        <v>12.872179099677862</v>
      </c>
      <c r="D7" s="197" t="s">
        <v>46</v>
      </c>
      <c r="E7" s="197" t="s">
        <v>46</v>
      </c>
      <c r="F7" s="44">
        <v>4.1507165819697587</v>
      </c>
      <c r="G7" s="44">
        <v>2.4658640348875367</v>
      </c>
      <c r="H7" s="196">
        <v>83.293031749196317</v>
      </c>
      <c r="I7" s="196">
        <v>86.902935049903135</v>
      </c>
      <c r="J7" s="196">
        <v>0.4467129965555976</v>
      </c>
      <c r="K7" s="196">
        <v>0.22488585041909945</v>
      </c>
    </row>
    <row r="8" spans="1:23" ht="12.75" customHeight="1" x14ac:dyDescent="0.25">
      <c r="A8" s="116">
        <v>2005</v>
      </c>
      <c r="B8" s="196">
        <v>16.779552715535992</v>
      </c>
      <c r="C8" s="196">
        <v>12.69333532903301</v>
      </c>
      <c r="D8" s="197" t="s">
        <v>46</v>
      </c>
      <c r="E8" s="197" t="s">
        <v>46</v>
      </c>
      <c r="F8" s="44">
        <v>4.4444874240940502</v>
      </c>
      <c r="G8" s="44">
        <v>2.4928302737206485</v>
      </c>
      <c r="H8" s="196">
        <v>82.605410885918829</v>
      </c>
      <c r="I8" s="196">
        <v>86.917293317032858</v>
      </c>
      <c r="J8" s="196">
        <v>0.61503639854522263</v>
      </c>
      <c r="K8" s="196">
        <v>0.38937135393493633</v>
      </c>
    </row>
    <row r="9" spans="1:23" ht="12.75" customHeight="1" x14ac:dyDescent="0.25">
      <c r="A9" s="116">
        <v>2006</v>
      </c>
      <c r="B9" s="196">
        <v>16.851483890022827</v>
      </c>
      <c r="C9" s="196">
        <v>13.958791508692126</v>
      </c>
      <c r="D9" s="197" t="s">
        <v>46</v>
      </c>
      <c r="E9" s="197" t="s">
        <v>46</v>
      </c>
      <c r="F9" s="44">
        <v>4.9738891863755779</v>
      </c>
      <c r="G9" s="44">
        <v>2.5099300003243337</v>
      </c>
      <c r="H9" s="196">
        <v>82.616877386089911</v>
      </c>
      <c r="I9" s="196">
        <v>85.514276550870306</v>
      </c>
      <c r="J9" s="196">
        <v>0.53163872388701372</v>
      </c>
      <c r="K9" s="196">
        <v>0.52693194043819447</v>
      </c>
    </row>
    <row r="10" spans="1:23" ht="12.75" customHeight="1" x14ac:dyDescent="0.25">
      <c r="A10" s="116">
        <v>2007</v>
      </c>
      <c r="B10" s="196">
        <v>17.505413851241062</v>
      </c>
      <c r="C10" s="196">
        <v>13.439470357526911</v>
      </c>
      <c r="D10" s="44">
        <v>12.375473115461601</v>
      </c>
      <c r="E10" s="44">
        <v>8.8513743883510916</v>
      </c>
      <c r="F10" s="44">
        <v>3.7205107875843897</v>
      </c>
      <c r="G10" s="44">
        <v>2.1838220724256105</v>
      </c>
      <c r="H10" s="196">
        <v>81.903115243335023</v>
      </c>
      <c r="I10" s="196">
        <v>86.403241734223769</v>
      </c>
      <c r="J10" s="196">
        <v>0.59147090542401237</v>
      </c>
      <c r="K10" s="196">
        <v>0.15728790824850561</v>
      </c>
    </row>
    <row r="11" spans="1:23" ht="12.75" customHeight="1" x14ac:dyDescent="0.25">
      <c r="A11" s="116">
        <v>2008</v>
      </c>
      <c r="B11" s="196">
        <v>16.707865087454614</v>
      </c>
      <c r="C11" s="196">
        <v>13.654553304714579</v>
      </c>
      <c r="D11" s="44">
        <v>12.315318276052864</v>
      </c>
      <c r="E11" s="44">
        <v>8.2144691716701281</v>
      </c>
      <c r="F11" s="44">
        <v>3.7331113558793523</v>
      </c>
      <c r="G11" s="44">
        <v>2.2201079235526273</v>
      </c>
      <c r="H11" s="196">
        <v>82.871994610312612</v>
      </c>
      <c r="I11" s="196">
        <v>86.046983746058402</v>
      </c>
      <c r="J11" s="196">
        <v>0.42014030223310828</v>
      </c>
      <c r="K11" s="196">
        <v>0.29846294922805272</v>
      </c>
    </row>
    <row r="12" spans="1:23" ht="12.75" customHeight="1" x14ac:dyDescent="0.25">
      <c r="A12" s="116">
        <v>2009</v>
      </c>
      <c r="B12" s="196">
        <v>18.271773751911336</v>
      </c>
      <c r="C12" s="196">
        <v>15.504092873362799</v>
      </c>
      <c r="D12" s="44">
        <v>14.400803770864551</v>
      </c>
      <c r="E12" s="44">
        <v>9.5243522202076942</v>
      </c>
      <c r="F12" s="44">
        <v>4.7706914611634188</v>
      </c>
      <c r="G12" s="44">
        <v>1.8672108971780261</v>
      </c>
      <c r="H12" s="196">
        <v>81.487257970761348</v>
      </c>
      <c r="I12" s="196">
        <v>84.122998830277709</v>
      </c>
      <c r="J12" s="196">
        <v>0.24096827732651557</v>
      </c>
      <c r="K12" s="196">
        <v>0.3729082963582977</v>
      </c>
    </row>
    <row r="13" spans="1:23" ht="12.75" customHeight="1" x14ac:dyDescent="0.25">
      <c r="A13" s="116">
        <v>2010</v>
      </c>
      <c r="B13" s="196">
        <v>20.811537572248017</v>
      </c>
      <c r="C13" s="196">
        <v>15.031666669875129</v>
      </c>
      <c r="D13" s="44">
        <v>15.27207611402242</v>
      </c>
      <c r="E13" s="44">
        <v>9.9119631093204692</v>
      </c>
      <c r="F13" s="44">
        <v>5.0741988382230936</v>
      </c>
      <c r="G13" s="44">
        <v>2.43945934092147</v>
      </c>
      <c r="H13" s="196">
        <v>78.75042087918203</v>
      </c>
      <c r="I13" s="196">
        <v>84.582904812574341</v>
      </c>
      <c r="J13" s="196">
        <v>0.43804154857098132</v>
      </c>
      <c r="K13" s="196">
        <v>0.38542851755045177</v>
      </c>
    </row>
    <row r="14" spans="1:23" ht="12.75" customHeight="1" x14ac:dyDescent="0.25">
      <c r="A14" s="116">
        <v>2011</v>
      </c>
      <c r="B14" s="196">
        <v>20.224723989314867</v>
      </c>
      <c r="C14" s="196">
        <v>13.595794784188231</v>
      </c>
      <c r="D14" s="44">
        <v>15.034224633683262</v>
      </c>
      <c r="E14" s="44">
        <v>8.1225049028732617</v>
      </c>
      <c r="F14" s="44">
        <v>6.0560399473351669</v>
      </c>
      <c r="G14" s="44">
        <v>1.8778021408443659</v>
      </c>
      <c r="H14" s="196">
        <v>79.404994320241812</v>
      </c>
      <c r="I14" s="196">
        <v>85.971639503661422</v>
      </c>
      <c r="J14" s="196">
        <v>0.37028169044400316</v>
      </c>
      <c r="K14" s="196">
        <v>0.4325657121507403</v>
      </c>
    </row>
    <row r="15" spans="1:23" ht="12.75" customHeight="1" x14ac:dyDescent="0.25">
      <c r="A15" s="116">
        <v>2012</v>
      </c>
      <c r="B15" s="196">
        <v>19.683929579253988</v>
      </c>
      <c r="C15" s="196">
        <v>14.565476017516554</v>
      </c>
      <c r="D15" s="44">
        <v>13.62326009167816</v>
      </c>
      <c r="E15" s="44">
        <v>9.423832681785397</v>
      </c>
      <c r="F15" s="44">
        <v>5.8569979662501925</v>
      </c>
      <c r="G15" s="44">
        <v>2.855710407413977</v>
      </c>
      <c r="H15" s="196">
        <v>78.940068209968771</v>
      </c>
      <c r="I15" s="196">
        <v>84.536176086546746</v>
      </c>
      <c r="J15" s="196">
        <v>1.3760022107767873</v>
      </c>
      <c r="K15" s="196">
        <v>0.89834789593698805</v>
      </c>
    </row>
    <row r="16" spans="1:23" ht="12.75" customHeight="1" x14ac:dyDescent="0.25">
      <c r="A16" s="114">
        <v>2013</v>
      </c>
      <c r="B16" s="196">
        <v>19.357275857168705</v>
      </c>
      <c r="C16" s="196">
        <v>13.812019904436262</v>
      </c>
      <c r="D16" s="44">
        <v>14.362021181202444</v>
      </c>
      <c r="E16" s="44">
        <v>9.7614134153586036</v>
      </c>
      <c r="F16" s="44">
        <v>5.087862223342289</v>
      </c>
      <c r="G16" s="44">
        <v>2.9089894797050979</v>
      </c>
      <c r="H16" s="196">
        <v>79.071642403771492</v>
      </c>
      <c r="I16" s="196">
        <v>85.476350726401151</v>
      </c>
      <c r="J16" s="196">
        <v>1.5710817390599967</v>
      </c>
      <c r="K16" s="196">
        <v>0.71162936916182573</v>
      </c>
    </row>
    <row r="17" spans="1:11" ht="12.75" customHeight="1" x14ac:dyDescent="0.25">
      <c r="A17" s="114">
        <v>2014</v>
      </c>
      <c r="B17" s="196">
        <v>20.050632911392398</v>
      </c>
      <c r="C17" s="196">
        <v>14.3939393939394</v>
      </c>
      <c r="D17" s="44">
        <v>13.866396761133601</v>
      </c>
      <c r="E17" s="44">
        <v>10.1676581936182</v>
      </c>
      <c r="F17" s="195">
        <v>5.21518987341772</v>
      </c>
      <c r="G17" s="195">
        <v>2.32558139534884</v>
      </c>
      <c r="H17" s="196">
        <v>78.7848101265823</v>
      </c>
      <c r="I17" s="196">
        <v>84.902597402597394</v>
      </c>
      <c r="J17" s="195">
        <v>1.16455696202532</v>
      </c>
      <c r="K17" s="195">
        <v>0.70346320346320301</v>
      </c>
    </row>
    <row r="18" spans="1:11" ht="12.75" customHeight="1" x14ac:dyDescent="0.25">
      <c r="A18" s="114">
        <v>2015</v>
      </c>
      <c r="B18" s="196">
        <v>16.866359447004601</v>
      </c>
      <c r="C18" s="196">
        <v>13.5796305541687</v>
      </c>
      <c r="D18" s="44">
        <v>11.8332726246013</v>
      </c>
      <c r="E18" s="44">
        <v>10.0192257982462</v>
      </c>
      <c r="F18" s="195">
        <v>4.4728362977686</v>
      </c>
      <c r="G18" s="195">
        <v>2.5959715349993702</v>
      </c>
      <c r="H18" s="196">
        <v>81.612903225806406</v>
      </c>
      <c r="I18" s="196">
        <v>85.2221667498752</v>
      </c>
      <c r="J18" s="195">
        <v>1.5207373271889399</v>
      </c>
      <c r="K18" s="195">
        <v>1.1982026959560701</v>
      </c>
    </row>
    <row r="19" spans="1:11" ht="12.75" customHeight="1" x14ac:dyDescent="0.25">
      <c r="A19" s="114">
        <v>2016</v>
      </c>
      <c r="B19" s="196">
        <v>20.888307602018113</v>
      </c>
      <c r="C19" s="196">
        <v>14.00475017020991</v>
      </c>
      <c r="D19" s="44">
        <v>15.3</v>
      </c>
      <c r="E19" s="44">
        <v>9.8000000000000007</v>
      </c>
      <c r="F19" s="195">
        <v>6.2572108454862132</v>
      </c>
      <c r="G19" s="195">
        <v>2.8469133306811356</v>
      </c>
      <c r="H19" s="196">
        <v>76.903683574146655</v>
      </c>
      <c r="I19" s="196">
        <v>84.935458581902395</v>
      </c>
      <c r="J19" s="195">
        <v>2.2080088238358573</v>
      </c>
      <c r="K19" s="195">
        <v>1.0597912478882596</v>
      </c>
    </row>
    <row r="20" spans="1:11" ht="6" customHeight="1" x14ac:dyDescent="0.25">
      <c r="A20" s="786"/>
      <c r="B20" s="786"/>
      <c r="C20" s="786"/>
      <c r="D20" s="786"/>
      <c r="E20" s="786"/>
      <c r="F20" s="786"/>
      <c r="G20" s="786"/>
      <c r="H20" s="786"/>
      <c r="I20" s="786"/>
      <c r="J20" s="786"/>
      <c r="K20" s="786"/>
    </row>
    <row r="21" spans="1:11" s="784" customFormat="1" ht="15" customHeight="1" x14ac:dyDescent="0.3">
      <c r="A21" s="1129" t="s">
        <v>33</v>
      </c>
      <c r="B21" s="1129"/>
      <c r="C21" s="1129"/>
      <c r="D21" s="1129"/>
      <c r="E21" s="1129"/>
      <c r="F21" s="1129"/>
      <c r="G21" s="1129"/>
      <c r="H21" s="1129"/>
      <c r="I21" s="1129"/>
      <c r="J21" s="1129"/>
      <c r="K21" s="1129"/>
    </row>
    <row r="22" spans="1:11" s="784" customFormat="1" ht="6" customHeight="1" x14ac:dyDescent="0.3">
      <c r="A22" s="785"/>
      <c r="B22" s="785"/>
      <c r="C22" s="785"/>
      <c r="D22" s="785"/>
      <c r="E22" s="785"/>
      <c r="F22" s="785"/>
      <c r="G22" s="785"/>
      <c r="H22" s="785"/>
      <c r="I22" s="785"/>
      <c r="J22" s="785"/>
      <c r="K22" s="785"/>
    </row>
    <row r="23" spans="1:11" ht="15" customHeight="1" x14ac:dyDescent="0.25">
      <c r="A23" s="1128" t="s">
        <v>233</v>
      </c>
      <c r="B23" s="1128"/>
      <c r="C23" s="1128"/>
      <c r="D23" s="1128"/>
      <c r="E23" s="1128"/>
      <c r="F23" s="1128"/>
      <c r="G23" s="1128"/>
      <c r="H23" s="1128"/>
      <c r="I23" s="1128"/>
      <c r="J23" s="1128"/>
      <c r="K23" s="1128"/>
    </row>
    <row r="24" spans="1:11" x14ac:dyDescent="0.25">
      <c r="J24" s="113"/>
    </row>
  </sheetData>
  <mergeCells count="11">
    <mergeCell ref="A1:B1"/>
    <mergeCell ref="A2:B2"/>
    <mergeCell ref="F1:H1"/>
    <mergeCell ref="A21:K21"/>
    <mergeCell ref="A23:K23"/>
    <mergeCell ref="A3:K3"/>
    <mergeCell ref="B4:C4"/>
    <mergeCell ref="D4:E4"/>
    <mergeCell ref="F4:G4"/>
    <mergeCell ref="H4:I4"/>
    <mergeCell ref="J4:K4"/>
  </mergeCells>
  <hyperlinks>
    <hyperlink ref="F1:H1" location="Tabellförteckning!A1" display="Tillbaka till innehållsföreckningen "/>
  </hyperlinks>
  <pageMargins left="0.75" right="0.75" top="1" bottom="1" header="0.5" footer="0.5"/>
  <pageSetup paperSize="9" scale="93" orientation="portrait"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zoomScaleNormal="100" workbookViewId="0">
      <pane ySplit="4" topLeftCell="A5" activePane="bottomLeft" state="frozen"/>
      <selection activeCell="Q15" sqref="Q15"/>
      <selection pane="bottomLeft" activeCell="Q15" sqref="Q15"/>
    </sheetView>
  </sheetViews>
  <sheetFormatPr defaultColWidth="6.6640625" defaultRowHeight="13.2" x14ac:dyDescent="0.25"/>
  <cols>
    <col min="1" max="1" width="6.6640625" style="721"/>
    <col min="2" max="2" width="8.6640625" style="306" customWidth="1"/>
    <col min="3" max="3" width="8.6640625" style="744" customWidth="1"/>
    <col min="4" max="10" width="8.6640625" style="306" customWidth="1"/>
    <col min="11" max="11" width="8.5546875" style="744" customWidth="1"/>
    <col min="12" max="12" width="8.6640625" style="306" customWidth="1"/>
    <col min="13" max="13" width="8.6640625" style="744" customWidth="1"/>
    <col min="14" max="16384" width="6.6640625" style="306"/>
  </cols>
  <sheetData>
    <row r="1" spans="1:13" ht="30" customHeight="1" x14ac:dyDescent="0.3">
      <c r="A1" s="986"/>
      <c r="B1" s="979"/>
      <c r="G1" s="974" t="s">
        <v>397</v>
      </c>
      <c r="H1" s="975"/>
      <c r="I1" s="975"/>
      <c r="M1" s="306"/>
    </row>
    <row r="2" spans="1:13" ht="6" customHeight="1" x14ac:dyDescent="0.25">
      <c r="A2" s="986"/>
      <c r="B2" s="979"/>
    </row>
    <row r="3" spans="1:13" ht="15" customHeight="1" x14ac:dyDescent="0.25">
      <c r="A3" s="990" t="s">
        <v>648</v>
      </c>
      <c r="B3" s="990"/>
      <c r="C3" s="990"/>
      <c r="D3" s="990"/>
      <c r="E3" s="990"/>
      <c r="F3" s="990"/>
      <c r="G3" s="990"/>
      <c r="H3" s="990"/>
      <c r="I3" s="990"/>
      <c r="J3" s="990"/>
      <c r="K3" s="990"/>
      <c r="L3" s="990"/>
      <c r="M3" s="997"/>
    </row>
    <row r="4" spans="1:13" s="714" customFormat="1" ht="55.5" customHeight="1" x14ac:dyDescent="0.25">
      <c r="A4" s="745"/>
      <c r="B4" s="722" t="s">
        <v>237</v>
      </c>
      <c r="C4" s="719" t="s">
        <v>712</v>
      </c>
      <c r="D4" s="722" t="s">
        <v>422</v>
      </c>
      <c r="E4" s="722" t="s">
        <v>238</v>
      </c>
      <c r="F4" s="722" t="s">
        <v>6</v>
      </c>
      <c r="G4" s="722" t="s">
        <v>480</v>
      </c>
      <c r="H4" s="722" t="s">
        <v>48</v>
      </c>
      <c r="I4" s="722" t="s">
        <v>98</v>
      </c>
      <c r="J4" s="722" t="s">
        <v>481</v>
      </c>
      <c r="K4" s="719" t="s">
        <v>711</v>
      </c>
      <c r="L4" s="722" t="s">
        <v>7</v>
      </c>
      <c r="M4" s="719" t="s">
        <v>239</v>
      </c>
    </row>
    <row r="5" spans="1:13" ht="6" customHeight="1" x14ac:dyDescent="0.25">
      <c r="A5" s="441"/>
      <c r="B5" s="144"/>
      <c r="C5" s="279"/>
      <c r="D5" s="144"/>
      <c r="E5" s="144"/>
      <c r="F5" s="144"/>
      <c r="G5" s="144"/>
      <c r="H5" s="144"/>
      <c r="I5" s="144"/>
      <c r="J5" s="118"/>
      <c r="K5" s="279"/>
      <c r="L5" s="118"/>
      <c r="M5" s="298"/>
    </row>
    <row r="6" spans="1:13" x14ac:dyDescent="0.25">
      <c r="A6" s="116">
        <v>1989</v>
      </c>
      <c r="B6" s="44">
        <v>2.4487150356367238</v>
      </c>
      <c r="C6" s="804" t="s">
        <v>46</v>
      </c>
      <c r="D6" s="44">
        <v>0.24157527833167086</v>
      </c>
      <c r="E6" s="44">
        <v>6.003335014922808E-2</v>
      </c>
      <c r="F6" s="198" t="s">
        <v>46</v>
      </c>
      <c r="G6" s="44">
        <v>8.3244468759827481E-2</v>
      </c>
      <c r="H6" s="44">
        <v>5.3854856904347048E-2</v>
      </c>
      <c r="I6" s="198" t="s">
        <v>46</v>
      </c>
      <c r="J6" s="198" t="s">
        <v>46</v>
      </c>
      <c r="K6" s="804" t="s">
        <v>46</v>
      </c>
      <c r="L6" s="44">
        <v>0.31364984712029953</v>
      </c>
      <c r="M6" s="43">
        <v>0.10671452770653331</v>
      </c>
    </row>
    <row r="7" spans="1:13" x14ac:dyDescent="0.25">
      <c r="A7" s="116">
        <v>1990</v>
      </c>
      <c r="B7" s="44">
        <v>3.3274244749769926</v>
      </c>
      <c r="C7" s="804" t="s">
        <v>46</v>
      </c>
      <c r="D7" s="44">
        <v>0.33812972422456194</v>
      </c>
      <c r="E7" s="44">
        <v>0.42195689877680997</v>
      </c>
      <c r="F7" s="198" t="s">
        <v>46</v>
      </c>
      <c r="G7" s="44">
        <v>0.31879332427532747</v>
      </c>
      <c r="H7" s="44">
        <v>0.25301411039204108</v>
      </c>
      <c r="I7" s="198" t="s">
        <v>46</v>
      </c>
      <c r="J7" s="198" t="s">
        <v>46</v>
      </c>
      <c r="K7" s="804" t="s">
        <v>46</v>
      </c>
      <c r="L7" s="44">
        <v>0.48359244942298452</v>
      </c>
      <c r="M7" s="43">
        <v>0.23418453548628501</v>
      </c>
    </row>
    <row r="8" spans="1:13" x14ac:dyDescent="0.25">
      <c r="A8" s="116">
        <v>1991</v>
      </c>
      <c r="B8" s="44">
        <v>3.0285230752760821</v>
      </c>
      <c r="C8" s="804" t="s">
        <v>46</v>
      </c>
      <c r="D8" s="44">
        <v>0.25271365415288688</v>
      </c>
      <c r="E8" s="44">
        <v>0.16753454698295142</v>
      </c>
      <c r="F8" s="198" t="s">
        <v>46</v>
      </c>
      <c r="G8" s="44">
        <v>8.2393744812634825E-2</v>
      </c>
      <c r="H8" s="44">
        <v>6.6314147707998206E-2</v>
      </c>
      <c r="I8" s="198" t="s">
        <v>46</v>
      </c>
      <c r="J8" s="198" t="s">
        <v>46</v>
      </c>
      <c r="K8" s="804" t="s">
        <v>46</v>
      </c>
      <c r="L8" s="44">
        <v>0.39501977018512302</v>
      </c>
      <c r="M8" s="43">
        <v>0.1024792706023045</v>
      </c>
    </row>
    <row r="9" spans="1:13" x14ac:dyDescent="0.25">
      <c r="A9" s="116">
        <v>1992</v>
      </c>
      <c r="B9" s="44">
        <v>3.5204984074909142</v>
      </c>
      <c r="C9" s="804" t="s">
        <v>46</v>
      </c>
      <c r="D9" s="44">
        <v>0.27318526136202059</v>
      </c>
      <c r="E9" s="44">
        <v>0.22389799253641166</v>
      </c>
      <c r="F9" s="198" t="s">
        <v>46</v>
      </c>
      <c r="G9" s="44">
        <v>0.15115345701030911</v>
      </c>
      <c r="H9" s="44">
        <v>0.10334746300343084</v>
      </c>
      <c r="I9" s="198" t="s">
        <v>46</v>
      </c>
      <c r="J9" s="198" t="s">
        <v>46</v>
      </c>
      <c r="K9" s="804" t="s">
        <v>46</v>
      </c>
      <c r="L9" s="44">
        <v>0.34785469869792601</v>
      </c>
      <c r="M9" s="43">
        <v>0.20628896047516299</v>
      </c>
    </row>
    <row r="10" spans="1:13" x14ac:dyDescent="0.25">
      <c r="A10" s="116">
        <v>1993</v>
      </c>
      <c r="B10" s="44">
        <v>4.1111480744483462</v>
      </c>
      <c r="C10" s="804" t="s">
        <v>46</v>
      </c>
      <c r="D10" s="44">
        <v>0.39076179121554577</v>
      </c>
      <c r="E10" s="44">
        <v>0.32054705989273102</v>
      </c>
      <c r="F10" s="44">
        <v>0.44746631551608029</v>
      </c>
      <c r="G10" s="44">
        <v>0.42367123593615286</v>
      </c>
      <c r="H10" s="44">
        <v>0.20350216770049984</v>
      </c>
      <c r="I10" s="198" t="s">
        <v>46</v>
      </c>
      <c r="J10" s="198" t="s">
        <v>46</v>
      </c>
      <c r="K10" s="804" t="s">
        <v>46</v>
      </c>
      <c r="L10" s="44">
        <v>0.49119322920903097</v>
      </c>
      <c r="M10" s="43">
        <v>0.26985617088138703</v>
      </c>
    </row>
    <row r="11" spans="1:13" x14ac:dyDescent="0.25">
      <c r="A11" s="116">
        <v>1994</v>
      </c>
      <c r="B11" s="44">
        <v>4.1346027657880509</v>
      </c>
      <c r="C11" s="804" t="s">
        <v>46</v>
      </c>
      <c r="D11" s="44">
        <v>0.55592589459103059</v>
      </c>
      <c r="E11" s="44">
        <v>0.44561050956800946</v>
      </c>
      <c r="F11" s="44">
        <v>0.34138282220063176</v>
      </c>
      <c r="G11" s="44">
        <v>0.55171787650879112</v>
      </c>
      <c r="H11" s="44">
        <v>0.27426396654539831</v>
      </c>
      <c r="I11" s="198" t="s">
        <v>46</v>
      </c>
      <c r="J11" s="198" t="s">
        <v>46</v>
      </c>
      <c r="K11" s="804" t="s">
        <v>46</v>
      </c>
      <c r="L11" s="44">
        <v>0.42659103430077805</v>
      </c>
      <c r="M11" s="43">
        <v>0.2223569614873965</v>
      </c>
    </row>
    <row r="12" spans="1:13" x14ac:dyDescent="0.25">
      <c r="A12" s="116">
        <v>1995</v>
      </c>
      <c r="B12" s="44">
        <v>5.2193733849756363</v>
      </c>
      <c r="C12" s="804" t="s">
        <v>46</v>
      </c>
      <c r="D12" s="44">
        <v>0.44527974896389944</v>
      </c>
      <c r="E12" s="44">
        <v>0.37846982948176394</v>
      </c>
      <c r="F12" s="44">
        <v>0.40570026005652576</v>
      </c>
      <c r="G12" s="44">
        <v>0.43161323885249492</v>
      </c>
      <c r="H12" s="44">
        <v>0.28021161713804332</v>
      </c>
      <c r="I12" s="198" t="s">
        <v>46</v>
      </c>
      <c r="J12" s="198" t="s">
        <v>46</v>
      </c>
      <c r="K12" s="804" t="s">
        <v>46</v>
      </c>
      <c r="L12" s="44">
        <v>0.82202840464702209</v>
      </c>
      <c r="M12" s="43">
        <v>0.178035294421621</v>
      </c>
    </row>
    <row r="13" spans="1:13" x14ac:dyDescent="0.25">
      <c r="A13" s="116">
        <v>1996</v>
      </c>
      <c r="B13" s="44">
        <v>6.6316977151977943</v>
      </c>
      <c r="C13" s="804" t="s">
        <v>46</v>
      </c>
      <c r="D13" s="44">
        <v>0.67456902056413748</v>
      </c>
      <c r="E13" s="44">
        <v>0.48516770823828048</v>
      </c>
      <c r="F13" s="44">
        <v>0.53571463633972183</v>
      </c>
      <c r="G13" s="44">
        <v>0.65218374798163659</v>
      </c>
      <c r="H13" s="44">
        <v>0.40664546022243464</v>
      </c>
      <c r="I13" s="198" t="s">
        <v>46</v>
      </c>
      <c r="J13" s="198" t="s">
        <v>46</v>
      </c>
      <c r="K13" s="804" t="s">
        <v>46</v>
      </c>
      <c r="L13" s="44">
        <v>0.63037142811642344</v>
      </c>
      <c r="M13" s="43">
        <v>0.54502418524038598</v>
      </c>
    </row>
    <row r="14" spans="1:13" x14ac:dyDescent="0.25">
      <c r="A14" s="116">
        <v>1997</v>
      </c>
      <c r="B14" s="44">
        <v>7.0830478488204456</v>
      </c>
      <c r="C14" s="804" t="s">
        <v>46</v>
      </c>
      <c r="D14" s="44">
        <v>0.93971634273304372</v>
      </c>
      <c r="E14" s="44">
        <v>0.50173238851399149</v>
      </c>
      <c r="F14" s="44">
        <v>0.83219965854578359</v>
      </c>
      <c r="G14" s="44">
        <v>0.57147459216057184</v>
      </c>
      <c r="H14" s="44">
        <v>0.51762129150474046</v>
      </c>
      <c r="I14" s="198" t="s">
        <v>46</v>
      </c>
      <c r="J14" s="198" t="s">
        <v>46</v>
      </c>
      <c r="K14" s="804" t="s">
        <v>46</v>
      </c>
      <c r="L14" s="44">
        <v>1.07756756084827</v>
      </c>
      <c r="M14" s="43">
        <v>0.56377716256399102</v>
      </c>
    </row>
    <row r="15" spans="1:13" x14ac:dyDescent="0.25">
      <c r="A15" s="116">
        <v>1998</v>
      </c>
      <c r="B15" s="44">
        <v>6.8814285809483202</v>
      </c>
      <c r="C15" s="804" t="s">
        <v>46</v>
      </c>
      <c r="D15" s="44">
        <v>0.80355985681497166</v>
      </c>
      <c r="E15" s="44">
        <v>0.34686241045504423</v>
      </c>
      <c r="F15" s="44">
        <v>0.75003402769163696</v>
      </c>
      <c r="G15" s="44">
        <v>0.85232464180255185</v>
      </c>
      <c r="H15" s="44">
        <v>0.43749754632182558</v>
      </c>
      <c r="I15" s="198" t="s">
        <v>46</v>
      </c>
      <c r="J15" s="198" t="s">
        <v>46</v>
      </c>
      <c r="K15" s="804" t="s">
        <v>46</v>
      </c>
      <c r="L15" s="44">
        <v>1.183290961215989</v>
      </c>
      <c r="M15" s="43">
        <v>0.35037543681914451</v>
      </c>
    </row>
    <row r="16" spans="1:13" x14ac:dyDescent="0.25">
      <c r="A16" s="116">
        <v>1999</v>
      </c>
      <c r="B16" s="44">
        <v>7.4875848180999114</v>
      </c>
      <c r="C16" s="804" t="s">
        <v>46</v>
      </c>
      <c r="D16" s="44">
        <v>0.92319795019169826</v>
      </c>
      <c r="E16" s="44">
        <v>0.52763196661604406</v>
      </c>
      <c r="F16" s="44">
        <v>1.0392170475860276</v>
      </c>
      <c r="G16" s="44">
        <v>0.97172055993737749</v>
      </c>
      <c r="H16" s="44">
        <v>0.73910866427238986</v>
      </c>
      <c r="I16" s="198" t="s">
        <v>46</v>
      </c>
      <c r="J16" s="198" t="s">
        <v>46</v>
      </c>
      <c r="K16" s="804" t="s">
        <v>46</v>
      </c>
      <c r="L16" s="44">
        <v>1.578097966382435</v>
      </c>
      <c r="M16" s="43">
        <v>0.42203004170257952</v>
      </c>
    </row>
    <row r="17" spans="1:13" x14ac:dyDescent="0.25">
      <c r="A17" s="116">
        <v>2000</v>
      </c>
      <c r="B17" s="44">
        <v>7.1883373115592004</v>
      </c>
      <c r="C17" s="804" t="s">
        <v>46</v>
      </c>
      <c r="D17" s="44">
        <v>1.1642516371318341</v>
      </c>
      <c r="E17" s="44">
        <v>0.38357264908506217</v>
      </c>
      <c r="F17" s="44">
        <v>0.87591041757442878</v>
      </c>
      <c r="G17" s="44">
        <v>0.65778888647539446</v>
      </c>
      <c r="H17" s="44">
        <v>0.56412723873629644</v>
      </c>
      <c r="I17" s="44">
        <v>0.68232342622073383</v>
      </c>
      <c r="J17" s="198" t="s">
        <v>46</v>
      </c>
      <c r="K17" s="804" t="s">
        <v>46</v>
      </c>
      <c r="L17" s="44">
        <v>0.41629672019979336</v>
      </c>
      <c r="M17" s="43">
        <v>0.92010865779759254</v>
      </c>
    </row>
    <row r="18" spans="1:13" x14ac:dyDescent="0.25">
      <c r="A18" s="116">
        <v>2001</v>
      </c>
      <c r="B18" s="44">
        <v>7.4994667281109901</v>
      </c>
      <c r="C18" s="804" t="s">
        <v>46</v>
      </c>
      <c r="D18" s="44">
        <v>1.1586262558450358</v>
      </c>
      <c r="E18" s="44">
        <v>0.78473796591206735</v>
      </c>
      <c r="F18" s="44">
        <v>1.3582672870649501</v>
      </c>
      <c r="G18" s="44">
        <v>0.85428654646260926</v>
      </c>
      <c r="H18" s="44">
        <v>0.88702895652992098</v>
      </c>
      <c r="I18" s="44">
        <v>0.70324456065987573</v>
      </c>
      <c r="J18" s="198" t="s">
        <v>46</v>
      </c>
      <c r="K18" s="804" t="s">
        <v>46</v>
      </c>
      <c r="L18" s="44">
        <v>0.57241086806368868</v>
      </c>
      <c r="M18" s="43">
        <v>1.09423748120685</v>
      </c>
    </row>
    <row r="19" spans="1:13" x14ac:dyDescent="0.25">
      <c r="A19" s="116">
        <v>2002</v>
      </c>
      <c r="B19" s="44">
        <v>6.6942846424894356</v>
      </c>
      <c r="C19" s="804" t="s">
        <v>46</v>
      </c>
      <c r="D19" s="44">
        <v>0.71826732134890459</v>
      </c>
      <c r="E19" s="44">
        <v>0.5587667169180256</v>
      </c>
      <c r="F19" s="44">
        <v>1.528057258037498</v>
      </c>
      <c r="G19" s="44">
        <v>0.60628676653265967</v>
      </c>
      <c r="H19" s="44">
        <v>0.66171599043933105</v>
      </c>
      <c r="I19" s="44">
        <v>0.2907413685620206</v>
      </c>
      <c r="J19" s="198" t="s">
        <v>46</v>
      </c>
      <c r="K19" s="804" t="s">
        <v>46</v>
      </c>
      <c r="L19" s="44">
        <v>0.35458797105166623</v>
      </c>
      <c r="M19" s="43">
        <v>1.0231914052783431</v>
      </c>
    </row>
    <row r="20" spans="1:13" x14ac:dyDescent="0.25">
      <c r="A20" s="116">
        <v>2003</v>
      </c>
      <c r="B20" s="44">
        <v>5.7938241282745295</v>
      </c>
      <c r="C20" s="804" t="s">
        <v>46</v>
      </c>
      <c r="D20" s="44">
        <v>0.463589835118426</v>
      </c>
      <c r="E20" s="44">
        <v>0.41095514853251885</v>
      </c>
      <c r="F20" s="44">
        <v>1.0805122373182598</v>
      </c>
      <c r="G20" s="44">
        <v>0.49870218421334689</v>
      </c>
      <c r="H20" s="44">
        <v>0.49334245470256699</v>
      </c>
      <c r="I20" s="44">
        <v>0.30227624334070446</v>
      </c>
      <c r="J20" s="198" t="s">
        <v>46</v>
      </c>
      <c r="K20" s="804" t="s">
        <v>46</v>
      </c>
      <c r="L20" s="44">
        <v>0.27070412938242749</v>
      </c>
      <c r="M20" s="43">
        <v>0.96092816141877602</v>
      </c>
    </row>
    <row r="21" spans="1:13" x14ac:dyDescent="0.25">
      <c r="A21" s="477">
        <v>2004</v>
      </c>
      <c r="B21" s="44">
        <v>6.0750889211985299</v>
      </c>
      <c r="C21" s="804" t="s">
        <v>46</v>
      </c>
      <c r="D21" s="44">
        <v>0.50600601916769583</v>
      </c>
      <c r="E21" s="44">
        <v>0.5702913042213269</v>
      </c>
      <c r="F21" s="44">
        <v>1.2166982488757034</v>
      </c>
      <c r="G21" s="44">
        <v>0.45397593515134227</v>
      </c>
      <c r="H21" s="44">
        <v>0.62462983585708498</v>
      </c>
      <c r="I21" s="44">
        <v>0.15876038456084401</v>
      </c>
      <c r="J21" s="198" t="s">
        <v>46</v>
      </c>
      <c r="K21" s="804" t="s">
        <v>46</v>
      </c>
      <c r="L21" s="44">
        <v>0.30969713482776023</v>
      </c>
      <c r="M21" s="43">
        <v>1.1481815092955645</v>
      </c>
    </row>
    <row r="22" spans="1:13" x14ac:dyDescent="0.25">
      <c r="A22" s="477">
        <v>2005</v>
      </c>
      <c r="B22" s="44">
        <v>5.9634510312473203</v>
      </c>
      <c r="C22" s="804" t="s">
        <v>46</v>
      </c>
      <c r="D22" s="44">
        <v>0.74584731069646681</v>
      </c>
      <c r="E22" s="44">
        <v>0.53101907705015283</v>
      </c>
      <c r="F22" s="44">
        <v>1.3422330586061291</v>
      </c>
      <c r="G22" s="44">
        <v>0.41682164096476854</v>
      </c>
      <c r="H22" s="44">
        <v>0.58766998451187902</v>
      </c>
      <c r="I22" s="44">
        <v>7.9750843296329782E-2</v>
      </c>
      <c r="J22" s="198" t="s">
        <v>46</v>
      </c>
      <c r="K22" s="804" t="s">
        <v>46</v>
      </c>
      <c r="L22" s="44">
        <v>0.48451708931129811</v>
      </c>
      <c r="M22" s="43">
        <v>0.93775837784195193</v>
      </c>
    </row>
    <row r="23" spans="1:13" x14ac:dyDescent="0.25">
      <c r="A23" s="477">
        <v>2006</v>
      </c>
      <c r="B23" s="44">
        <v>4.7140115439831796</v>
      </c>
      <c r="C23" s="804" t="s">
        <v>46</v>
      </c>
      <c r="D23" s="44">
        <v>0.68426838249166488</v>
      </c>
      <c r="E23" s="44">
        <v>0.63253834605527992</v>
      </c>
      <c r="F23" s="44">
        <v>1.1209221030864618</v>
      </c>
      <c r="G23" s="44">
        <v>0.4579489138055608</v>
      </c>
      <c r="H23" s="44">
        <v>0.70420850307288752</v>
      </c>
      <c r="I23" s="44">
        <v>0.25893253182279152</v>
      </c>
      <c r="J23" s="198" t="s">
        <v>46</v>
      </c>
      <c r="K23" s="804" t="s">
        <v>46</v>
      </c>
      <c r="L23" s="44">
        <v>0.2591345917017161</v>
      </c>
      <c r="M23" s="43">
        <v>0.77807055995984697</v>
      </c>
    </row>
    <row r="24" spans="1:13" x14ac:dyDescent="0.25">
      <c r="A24" s="477">
        <v>2007</v>
      </c>
      <c r="B24" s="44">
        <v>4.6797159311733747</v>
      </c>
      <c r="C24" s="804" t="s">
        <v>46</v>
      </c>
      <c r="D24" s="44">
        <v>0.68219166187502112</v>
      </c>
      <c r="E24" s="44">
        <v>0.84238519733049588</v>
      </c>
      <c r="F24" s="44">
        <v>0.84372098222506864</v>
      </c>
      <c r="G24" s="44">
        <v>0.46560093246930023</v>
      </c>
      <c r="H24" s="44">
        <v>0.56766656067083598</v>
      </c>
      <c r="I24" s="44">
        <v>0.15377999433719747</v>
      </c>
      <c r="J24" s="44">
        <v>0.78325094775116588</v>
      </c>
      <c r="K24" s="804" t="s">
        <v>46</v>
      </c>
      <c r="L24" s="44">
        <v>0.42074374346751786</v>
      </c>
      <c r="M24" s="43">
        <v>0.7699196062919329</v>
      </c>
    </row>
    <row r="25" spans="1:13" x14ac:dyDescent="0.25">
      <c r="A25" s="477">
        <v>2008</v>
      </c>
      <c r="B25" s="44">
        <v>5.1348905981909656</v>
      </c>
      <c r="C25" s="804" t="s">
        <v>46</v>
      </c>
      <c r="D25" s="44">
        <v>0.50584582665951272</v>
      </c>
      <c r="E25" s="44">
        <v>0.61079417915388323</v>
      </c>
      <c r="F25" s="44">
        <v>0.69603789452031284</v>
      </c>
      <c r="G25" s="44">
        <v>0.38141182198381829</v>
      </c>
      <c r="H25" s="44">
        <v>0.39855981256934425</v>
      </c>
      <c r="I25" s="44">
        <v>9.4314687313704515E-2</v>
      </c>
      <c r="J25" s="44">
        <v>1.0364549928365892</v>
      </c>
      <c r="K25" s="804" t="s">
        <v>46</v>
      </c>
      <c r="L25" s="44">
        <v>0.5274314946825982</v>
      </c>
      <c r="M25" s="43">
        <v>0.78605484664704339</v>
      </c>
    </row>
    <row r="26" spans="1:13" x14ac:dyDescent="0.25">
      <c r="A26" s="477">
        <v>2009</v>
      </c>
      <c r="B26" s="44">
        <v>6.8051653231713001</v>
      </c>
      <c r="C26" s="804" t="s">
        <v>46</v>
      </c>
      <c r="D26" s="44">
        <v>0.8487342635357451</v>
      </c>
      <c r="E26" s="44">
        <v>0.77491803830346662</v>
      </c>
      <c r="F26" s="44">
        <v>0.95675008033079667</v>
      </c>
      <c r="G26" s="44">
        <v>0.52104115700568199</v>
      </c>
      <c r="H26" s="44">
        <v>0.4680285512914617</v>
      </c>
      <c r="I26" s="44">
        <v>0.40071489796760479</v>
      </c>
      <c r="J26" s="44">
        <v>1.2568942513046319</v>
      </c>
      <c r="K26" s="804" t="s">
        <v>46</v>
      </c>
      <c r="L26" s="44">
        <v>0.45583730649343557</v>
      </c>
      <c r="M26" s="43">
        <v>1.3443043935748293</v>
      </c>
    </row>
    <row r="27" spans="1:13" x14ac:dyDescent="0.25">
      <c r="A27" s="477">
        <v>2010</v>
      </c>
      <c r="B27" s="44">
        <v>7.0738788842259153</v>
      </c>
      <c r="C27" s="804" t="s">
        <v>46</v>
      </c>
      <c r="D27" s="44">
        <v>0.82493147034851178</v>
      </c>
      <c r="E27" s="44">
        <v>1.0877220398611527</v>
      </c>
      <c r="F27" s="44">
        <v>0.98027833679033805</v>
      </c>
      <c r="G27" s="44">
        <v>0.6561911274321488</v>
      </c>
      <c r="H27" s="44">
        <v>0.69069604029374221</v>
      </c>
      <c r="I27" s="44">
        <v>0.14470135963090119</v>
      </c>
      <c r="J27" s="44">
        <v>0.98134592139653487</v>
      </c>
      <c r="K27" s="804" t="s">
        <v>46</v>
      </c>
      <c r="L27" s="44">
        <v>0.39066158041075044</v>
      </c>
      <c r="M27" s="43">
        <v>1.0516825797638236</v>
      </c>
    </row>
    <row r="28" spans="1:13" x14ac:dyDescent="0.25">
      <c r="A28" s="477">
        <v>2011</v>
      </c>
      <c r="B28" s="44">
        <v>6.5289933735683743</v>
      </c>
      <c r="C28" s="804" t="s">
        <v>46</v>
      </c>
      <c r="D28" s="44">
        <v>1.0289440280522184</v>
      </c>
      <c r="E28" s="44">
        <v>0.94946027524612608</v>
      </c>
      <c r="F28" s="44">
        <v>0.79834497771562951</v>
      </c>
      <c r="G28" s="44">
        <v>0.53844114224365613</v>
      </c>
      <c r="H28" s="44">
        <v>0.66774120248068025</v>
      </c>
      <c r="I28" s="44">
        <v>0.18958847126695855</v>
      </c>
      <c r="J28" s="44">
        <v>1.3984480514382445</v>
      </c>
      <c r="K28" s="804" t="s">
        <v>46</v>
      </c>
      <c r="L28" s="44">
        <v>0.72570892510923668</v>
      </c>
      <c r="M28" s="43">
        <v>1.4071087984708499</v>
      </c>
    </row>
    <row r="29" spans="1:13" x14ac:dyDescent="0.25">
      <c r="A29" s="477">
        <v>2012</v>
      </c>
      <c r="B29" s="44">
        <v>5.9994410711344397</v>
      </c>
      <c r="C29" s="43">
        <v>2.3317651871548399</v>
      </c>
      <c r="D29" s="44">
        <v>0.73614417671231502</v>
      </c>
      <c r="E29" s="44">
        <v>0.75945507406313295</v>
      </c>
      <c r="F29" s="44">
        <v>0.87464270069849603</v>
      </c>
      <c r="G29" s="198" t="s">
        <v>46</v>
      </c>
      <c r="H29" s="44">
        <v>0.52486308516993196</v>
      </c>
      <c r="I29" s="44">
        <v>0.29483281192622501</v>
      </c>
      <c r="J29" s="44">
        <v>0.64121389702460796</v>
      </c>
      <c r="K29" s="804" t="s">
        <v>46</v>
      </c>
      <c r="L29" s="44">
        <v>0.72916081959686996</v>
      </c>
      <c r="M29" s="44">
        <v>1.0267092371172799</v>
      </c>
    </row>
    <row r="30" spans="1:13" x14ac:dyDescent="0.25">
      <c r="A30" s="477">
        <v>2013</v>
      </c>
      <c r="B30" s="44">
        <v>5.4236383197350797</v>
      </c>
      <c r="C30" s="43">
        <v>2.5249559600704599</v>
      </c>
      <c r="D30" s="44">
        <v>0.44469065645363998</v>
      </c>
      <c r="E30" s="44">
        <v>0.59068617943101298</v>
      </c>
      <c r="F30" s="44">
        <v>0.60623543217276399</v>
      </c>
      <c r="G30" s="198" t="s">
        <v>46</v>
      </c>
      <c r="H30" s="44">
        <v>0.37827481981743499</v>
      </c>
      <c r="I30" s="44">
        <v>0.21356975940919501</v>
      </c>
      <c r="J30" s="44">
        <v>0.64803674113494503</v>
      </c>
      <c r="K30" s="804" t="s">
        <v>46</v>
      </c>
      <c r="L30" s="44">
        <v>0.29629208191884099</v>
      </c>
      <c r="M30" s="44">
        <v>1.5945906060235899</v>
      </c>
    </row>
    <row r="31" spans="1:13" x14ac:dyDescent="0.25">
      <c r="A31" s="477">
        <v>2014</v>
      </c>
      <c r="B31" s="44">
        <v>6.63501600072484</v>
      </c>
      <c r="C31" s="43">
        <v>3.7299817555240198</v>
      </c>
      <c r="D31" s="44">
        <v>0.78389884243129804</v>
      </c>
      <c r="E31" s="44">
        <v>0.68018900058627196</v>
      </c>
      <c r="F31" s="44">
        <v>0.63916163055726405</v>
      </c>
      <c r="G31" s="198" t="s">
        <v>46</v>
      </c>
      <c r="H31" s="44">
        <v>0.399814864497131</v>
      </c>
      <c r="I31" s="44">
        <v>0.27050301728359399</v>
      </c>
      <c r="J31" s="44">
        <v>0.67557288990273501</v>
      </c>
      <c r="K31" s="804" t="s">
        <v>46</v>
      </c>
      <c r="L31" s="44">
        <v>0.37286388415641297</v>
      </c>
      <c r="M31" s="44">
        <v>1.5392988768956699</v>
      </c>
    </row>
    <row r="32" spans="1:13" x14ac:dyDescent="0.25">
      <c r="A32" s="477">
        <v>2015</v>
      </c>
      <c r="B32" s="44">
        <v>5.6155578245513196</v>
      </c>
      <c r="C32" s="43">
        <v>2.0560370892965101</v>
      </c>
      <c r="D32" s="44">
        <v>0.68465525118418202</v>
      </c>
      <c r="E32" s="44">
        <v>0.91384584853602102</v>
      </c>
      <c r="F32" s="44">
        <v>0.68297411650030204</v>
      </c>
      <c r="G32" s="44">
        <v>0.54237067083771096</v>
      </c>
      <c r="H32" s="44">
        <v>0.49446295138621099</v>
      </c>
      <c r="I32" s="198" t="s">
        <v>46</v>
      </c>
      <c r="J32" s="44">
        <v>0.494561705536537</v>
      </c>
      <c r="K32" s="43">
        <v>0.62487401733521497</v>
      </c>
      <c r="L32" s="44">
        <v>0.15599388110645199</v>
      </c>
      <c r="M32" s="44">
        <v>1.3654107150750201</v>
      </c>
    </row>
    <row r="33" spans="1:13" x14ac:dyDescent="0.25">
      <c r="A33" s="477">
        <v>2016</v>
      </c>
      <c r="B33" s="44">
        <v>4.6921196399887597</v>
      </c>
      <c r="C33" s="43">
        <v>0.87390761548064899</v>
      </c>
      <c r="D33" s="44">
        <v>0.51990767904248603</v>
      </c>
      <c r="E33" s="44">
        <v>0.89335585866008205</v>
      </c>
      <c r="F33" s="44">
        <v>0.63170944062442502</v>
      </c>
      <c r="G33" s="44">
        <v>0.36935515833016702</v>
      </c>
      <c r="H33" s="44">
        <v>0.34226902664905601</v>
      </c>
      <c r="I33" s="44">
        <v>7.1674621171130395E-2</v>
      </c>
      <c r="J33" s="44">
        <v>0.41141925247980898</v>
      </c>
      <c r="K33" s="43">
        <v>0.31217481789802298</v>
      </c>
      <c r="L33" s="44">
        <v>6.7947165262186304E-2</v>
      </c>
      <c r="M33" s="44">
        <v>1.33738869433546</v>
      </c>
    </row>
    <row r="34" spans="1:13" ht="6" customHeight="1" x14ac:dyDescent="0.25">
      <c r="A34" s="803"/>
      <c r="B34" s="287"/>
      <c r="C34" s="802"/>
      <c r="D34" s="287"/>
      <c r="E34" s="287"/>
      <c r="F34" s="287"/>
      <c r="G34" s="287"/>
      <c r="H34" s="287"/>
      <c r="I34" s="287"/>
      <c r="J34" s="287"/>
      <c r="K34" s="802"/>
      <c r="L34" s="279"/>
      <c r="M34" s="298"/>
    </row>
    <row r="35" spans="1:13" s="121" customFormat="1" ht="15" customHeight="1" x14ac:dyDescent="0.25">
      <c r="A35" s="1132" t="s">
        <v>33</v>
      </c>
      <c r="B35" s="1132"/>
      <c r="C35" s="1132"/>
      <c r="D35" s="1132"/>
      <c r="E35" s="1132"/>
      <c r="F35" s="1132"/>
      <c r="G35" s="1132"/>
      <c r="H35" s="1132"/>
      <c r="I35" s="1132"/>
      <c r="J35" s="1132"/>
      <c r="K35" s="1132"/>
      <c r="L35" s="1132"/>
      <c r="M35" s="1133"/>
    </row>
    <row r="36" spans="1:13" s="121" customFormat="1" ht="6" customHeight="1" x14ac:dyDescent="0.25">
      <c r="A36" s="757"/>
      <c r="B36" s="757"/>
      <c r="C36" s="756"/>
      <c r="D36" s="757"/>
      <c r="E36" s="757"/>
      <c r="F36" s="757"/>
      <c r="G36" s="757"/>
      <c r="H36" s="757"/>
      <c r="I36" s="757"/>
      <c r="J36" s="757"/>
      <c r="K36" s="756"/>
      <c r="L36" s="756"/>
      <c r="M36" s="280"/>
    </row>
    <row r="37" spans="1:13" ht="15" customHeight="1" x14ac:dyDescent="0.25">
      <c r="A37" s="1132" t="s">
        <v>319</v>
      </c>
      <c r="B37" s="1132"/>
      <c r="C37" s="1132"/>
      <c r="D37" s="1132"/>
      <c r="E37" s="1132"/>
      <c r="F37" s="1132"/>
      <c r="G37" s="1132"/>
      <c r="H37" s="1132"/>
      <c r="I37" s="1132"/>
      <c r="J37" s="1132"/>
      <c r="K37" s="1132"/>
      <c r="L37" s="1132"/>
      <c r="M37" s="1133"/>
    </row>
    <row r="38" spans="1:13" ht="15" customHeight="1" x14ac:dyDescent="0.25">
      <c r="A38" s="1132" t="s">
        <v>320</v>
      </c>
      <c r="B38" s="1132"/>
      <c r="C38" s="1132"/>
      <c r="D38" s="1132"/>
      <c r="E38" s="1132"/>
      <c r="F38" s="1132"/>
      <c r="G38" s="1132"/>
      <c r="H38" s="1132"/>
      <c r="I38" s="1132"/>
      <c r="J38" s="1132"/>
      <c r="K38" s="1132"/>
      <c r="L38" s="1132"/>
      <c r="M38" s="1133"/>
    </row>
    <row r="39" spans="1:13" s="744" customFormat="1" ht="15" customHeight="1" x14ac:dyDescent="0.25">
      <c r="A39" s="1132" t="s">
        <v>482</v>
      </c>
      <c r="B39" s="1132"/>
      <c r="C39" s="1132"/>
      <c r="D39" s="1132"/>
      <c r="E39" s="1132"/>
      <c r="F39" s="1132"/>
      <c r="G39" s="1132"/>
      <c r="H39" s="1132"/>
      <c r="I39" s="1132"/>
      <c r="J39" s="1132"/>
      <c r="K39" s="1132"/>
      <c r="L39" s="1132"/>
      <c r="M39" s="1132"/>
    </row>
    <row r="40" spans="1:13" s="744" customFormat="1" ht="15" customHeight="1" x14ac:dyDescent="0.25">
      <c r="A40" s="1132" t="s">
        <v>637</v>
      </c>
      <c r="B40" s="1132"/>
      <c r="C40" s="1132"/>
      <c r="D40" s="1132"/>
      <c r="E40" s="1132"/>
      <c r="F40" s="1132"/>
      <c r="G40" s="1132"/>
      <c r="H40" s="1132"/>
      <c r="I40" s="1132"/>
      <c r="J40" s="1132"/>
      <c r="K40" s="1132"/>
      <c r="L40" s="1132"/>
      <c r="M40" s="1132"/>
    </row>
    <row r="41" spans="1:13" s="744" customFormat="1" ht="15" customHeight="1" x14ac:dyDescent="0.25">
      <c r="A41" s="1132" t="s">
        <v>638</v>
      </c>
      <c r="B41" s="1132"/>
      <c r="C41" s="1132"/>
      <c r="D41" s="1132"/>
      <c r="E41" s="1132"/>
      <c r="F41" s="1132"/>
      <c r="G41" s="1132"/>
      <c r="H41" s="1132"/>
      <c r="I41" s="1132"/>
      <c r="J41" s="1132"/>
      <c r="K41" s="1132"/>
      <c r="L41" s="1132"/>
      <c r="M41" s="1132"/>
    </row>
    <row r="42" spans="1:13" x14ac:dyDescent="0.25">
      <c r="A42" s="93"/>
      <c r="B42" s="121"/>
      <c r="C42" s="280"/>
      <c r="D42" s="121"/>
      <c r="E42" s="121"/>
      <c r="F42" s="121"/>
      <c r="G42" s="121"/>
      <c r="H42" s="121"/>
      <c r="I42" s="121"/>
      <c r="J42" s="121"/>
      <c r="K42" s="280"/>
      <c r="L42" s="121"/>
      <c r="M42" s="280"/>
    </row>
  </sheetData>
  <mergeCells count="10">
    <mergeCell ref="A1:B1"/>
    <mergeCell ref="A2:B2"/>
    <mergeCell ref="G1:I1"/>
    <mergeCell ref="A37:M37"/>
    <mergeCell ref="A39:M39"/>
    <mergeCell ref="A41:M41"/>
    <mergeCell ref="A38:M38"/>
    <mergeCell ref="A40:M40"/>
    <mergeCell ref="A35:M35"/>
    <mergeCell ref="A3:M3"/>
  </mergeCells>
  <hyperlinks>
    <hyperlink ref="G1:I1" location="Tabellförteckning!A1" display="Tillbaka till innehållsföreckningen "/>
  </hyperlinks>
  <pageMargins left="0.75" right="0.75" top="1" bottom="1" header="0.5" footer="0.5"/>
  <pageSetup paperSize="9" scale="9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4"/>
  <sheetViews>
    <sheetView zoomScaleNormal="100" workbookViewId="0">
      <pane ySplit="5" topLeftCell="A6" activePane="bottomLeft" state="frozen"/>
      <selection sqref="A1:B92"/>
      <selection pane="bottomLeft" activeCell="J27" sqref="J27"/>
    </sheetView>
  </sheetViews>
  <sheetFormatPr defaultColWidth="8.88671875" defaultRowHeight="13.2" x14ac:dyDescent="0.25"/>
  <cols>
    <col min="1" max="1" width="6.6640625" style="145" customWidth="1"/>
    <col min="2" max="2" width="10.6640625" style="145" customWidth="1"/>
    <col min="3" max="5" width="8.6640625" style="145" customWidth="1"/>
    <col min="6" max="6" width="10.6640625" style="145" customWidth="1"/>
    <col min="7" max="8" width="8.6640625" style="145" customWidth="1"/>
    <col min="9" max="16384" width="8.88671875" style="145"/>
  </cols>
  <sheetData>
    <row r="1" spans="1:8" s="306" customFormat="1" ht="30" customHeight="1" x14ac:dyDescent="0.3">
      <c r="A1" s="972"/>
      <c r="B1" s="973"/>
      <c r="F1" s="974" t="s">
        <v>397</v>
      </c>
      <c r="G1" s="975"/>
      <c r="H1" s="975"/>
    </row>
    <row r="2" spans="1:8" s="306" customFormat="1" ht="6" customHeight="1" x14ac:dyDescent="0.3">
      <c r="A2" s="974"/>
      <c r="B2" s="975"/>
      <c r="C2" s="975"/>
    </row>
    <row r="3" spans="1:8" ht="30" customHeight="1" x14ac:dyDescent="0.25">
      <c r="A3" s="976" t="s">
        <v>506</v>
      </c>
      <c r="B3" s="976"/>
      <c r="C3" s="976"/>
      <c r="D3" s="976"/>
      <c r="E3" s="976"/>
      <c r="F3" s="976"/>
      <c r="G3" s="976"/>
      <c r="H3" s="976"/>
    </row>
    <row r="4" spans="1:8" ht="15" customHeight="1" x14ac:dyDescent="0.25">
      <c r="A4" s="118"/>
      <c r="B4" s="977" t="s">
        <v>154</v>
      </c>
      <c r="C4" s="977"/>
      <c r="D4" s="977"/>
      <c r="E4" s="977"/>
      <c r="F4" s="977" t="s">
        <v>155</v>
      </c>
      <c r="G4" s="977"/>
      <c r="H4" s="977"/>
    </row>
    <row r="5" spans="1:8" ht="15" customHeight="1" x14ac:dyDescent="0.25">
      <c r="A5" s="309" t="s">
        <v>100</v>
      </c>
      <c r="B5" s="310" t="s">
        <v>103</v>
      </c>
      <c r="C5" s="310" t="s">
        <v>104</v>
      </c>
      <c r="D5" s="310" t="s">
        <v>77</v>
      </c>
      <c r="E5" s="310" t="s">
        <v>126</v>
      </c>
      <c r="F5" s="310" t="s">
        <v>103</v>
      </c>
      <c r="G5" s="310" t="s">
        <v>104</v>
      </c>
      <c r="H5" s="310" t="s">
        <v>77</v>
      </c>
    </row>
    <row r="6" spans="1:8" s="290" customFormat="1" ht="6" customHeight="1" x14ac:dyDescent="0.25">
      <c r="A6" s="121"/>
      <c r="B6" s="220"/>
      <c r="C6" s="220"/>
      <c r="D6" s="220"/>
      <c r="E6" s="220"/>
      <c r="F6" s="220"/>
      <c r="G6" s="220"/>
      <c r="H6" s="220"/>
    </row>
    <row r="7" spans="1:8" x14ac:dyDescent="0.25">
      <c r="A7" s="291">
        <v>1980</v>
      </c>
      <c r="B7" s="6">
        <v>104.3841</v>
      </c>
      <c r="C7" s="6">
        <v>104.3142</v>
      </c>
      <c r="D7" s="6">
        <v>122.2397</v>
      </c>
      <c r="E7" s="15" t="s">
        <v>46</v>
      </c>
      <c r="F7" s="15" t="s">
        <v>46</v>
      </c>
      <c r="G7" s="15" t="s">
        <v>46</v>
      </c>
      <c r="H7" s="15" t="s">
        <v>46</v>
      </c>
    </row>
    <row r="8" spans="1:8" x14ac:dyDescent="0.25">
      <c r="A8" s="291">
        <v>1981</v>
      </c>
      <c r="B8" s="6">
        <v>106.0137</v>
      </c>
      <c r="C8" s="6">
        <v>103.2068</v>
      </c>
      <c r="D8" s="6">
        <v>124.3879</v>
      </c>
      <c r="E8" s="15" t="s">
        <v>46</v>
      </c>
      <c r="F8" s="15" t="s">
        <v>46</v>
      </c>
      <c r="G8" s="15" t="s">
        <v>46</v>
      </c>
      <c r="H8" s="15" t="s">
        <v>46</v>
      </c>
    </row>
    <row r="9" spans="1:8" x14ac:dyDescent="0.25">
      <c r="A9" s="291">
        <v>1982</v>
      </c>
      <c r="B9" s="6">
        <v>105.38760000000001</v>
      </c>
      <c r="C9" s="6">
        <v>102.1885</v>
      </c>
      <c r="D9" s="6">
        <v>118.0411</v>
      </c>
      <c r="E9" s="15" t="s">
        <v>46</v>
      </c>
      <c r="F9" s="15" t="s">
        <v>46</v>
      </c>
      <c r="G9" s="15" t="s">
        <v>46</v>
      </c>
      <c r="H9" s="15" t="s">
        <v>46</v>
      </c>
    </row>
    <row r="10" spans="1:8" x14ac:dyDescent="0.25">
      <c r="A10" s="291">
        <v>1983</v>
      </c>
      <c r="B10" s="6">
        <v>109.8237</v>
      </c>
      <c r="C10" s="6">
        <v>108.6409</v>
      </c>
      <c r="D10" s="6">
        <v>122.5715</v>
      </c>
      <c r="E10" s="15" t="s">
        <v>46</v>
      </c>
      <c r="F10" s="15" t="s">
        <v>46</v>
      </c>
      <c r="G10" s="15" t="s">
        <v>46</v>
      </c>
      <c r="H10" s="15" t="s">
        <v>46</v>
      </c>
    </row>
    <row r="11" spans="1:8" x14ac:dyDescent="0.25">
      <c r="A11" s="291">
        <v>1984</v>
      </c>
      <c r="B11" s="6">
        <v>110.602</v>
      </c>
      <c r="C11" s="6">
        <v>108.1895</v>
      </c>
      <c r="D11" s="6">
        <v>128.63329999999999</v>
      </c>
      <c r="E11" s="15" t="s">
        <v>46</v>
      </c>
      <c r="F11" s="15" t="s">
        <v>46</v>
      </c>
      <c r="G11" s="15" t="s">
        <v>46</v>
      </c>
      <c r="H11" s="15" t="s">
        <v>46</v>
      </c>
    </row>
    <row r="12" spans="1:8" x14ac:dyDescent="0.25">
      <c r="A12" s="291">
        <v>1985</v>
      </c>
      <c r="B12" s="6">
        <v>108.06950000000001</v>
      </c>
      <c r="C12" s="6">
        <v>111.3544</v>
      </c>
      <c r="D12" s="6">
        <v>133.96289999999999</v>
      </c>
      <c r="E12" s="15" t="s">
        <v>46</v>
      </c>
      <c r="F12" s="15" t="s">
        <v>46</v>
      </c>
      <c r="G12" s="15" t="s">
        <v>46</v>
      </c>
      <c r="H12" s="15" t="s">
        <v>46</v>
      </c>
    </row>
    <row r="13" spans="1:8" x14ac:dyDescent="0.25">
      <c r="A13" s="291">
        <v>1986</v>
      </c>
      <c r="B13" s="6">
        <v>104.1497</v>
      </c>
      <c r="C13" s="6">
        <v>110.37260000000001</v>
      </c>
      <c r="D13" s="6">
        <v>134.60849999999999</v>
      </c>
      <c r="E13" s="15" t="s">
        <v>46</v>
      </c>
      <c r="F13" s="15" t="s">
        <v>46</v>
      </c>
      <c r="G13" s="15" t="s">
        <v>46</v>
      </c>
      <c r="H13" s="15" t="s">
        <v>46</v>
      </c>
    </row>
    <row r="14" spans="1:8" x14ac:dyDescent="0.25">
      <c r="A14" s="291">
        <v>1987</v>
      </c>
      <c r="B14" s="6">
        <v>111.8785</v>
      </c>
      <c r="C14" s="6">
        <v>112.2158</v>
      </c>
      <c r="D14" s="6">
        <v>140.60489999999999</v>
      </c>
      <c r="E14" s="15" t="s">
        <v>46</v>
      </c>
      <c r="F14" s="15" t="s">
        <v>46</v>
      </c>
      <c r="G14" s="15" t="s">
        <v>46</v>
      </c>
      <c r="H14" s="15" t="s">
        <v>46</v>
      </c>
    </row>
    <row r="15" spans="1:8" x14ac:dyDescent="0.25">
      <c r="A15" s="291">
        <v>1988</v>
      </c>
      <c r="B15" s="6">
        <v>110.27379999999999</v>
      </c>
      <c r="C15" s="6">
        <v>107.319</v>
      </c>
      <c r="D15" s="6">
        <v>147.78059999999999</v>
      </c>
      <c r="E15" s="15" t="s">
        <v>46</v>
      </c>
      <c r="F15" s="15" t="s">
        <v>46</v>
      </c>
      <c r="G15" s="15" t="s">
        <v>46</v>
      </c>
      <c r="H15" s="15" t="s">
        <v>46</v>
      </c>
    </row>
    <row r="16" spans="1:8" x14ac:dyDescent="0.25">
      <c r="A16" s="291">
        <v>1989</v>
      </c>
      <c r="B16" s="6">
        <v>110.69929999999999</v>
      </c>
      <c r="C16" s="6">
        <v>107.0371</v>
      </c>
      <c r="D16" s="6">
        <v>147.9873</v>
      </c>
      <c r="E16" s="15" t="s">
        <v>46</v>
      </c>
      <c r="F16" s="15" t="s">
        <v>46</v>
      </c>
      <c r="G16" s="15" t="s">
        <v>46</v>
      </c>
      <c r="H16" s="15" t="s">
        <v>46</v>
      </c>
    </row>
    <row r="17" spans="1:8" x14ac:dyDescent="0.25">
      <c r="A17" s="291">
        <v>1990</v>
      </c>
      <c r="B17" s="6">
        <v>108.9855</v>
      </c>
      <c r="C17" s="6">
        <v>109.1885</v>
      </c>
      <c r="D17" s="6">
        <v>151.02889999999999</v>
      </c>
      <c r="E17" s="15" t="s">
        <v>46</v>
      </c>
      <c r="F17" s="15" t="s">
        <v>46</v>
      </c>
      <c r="G17" s="15" t="s">
        <v>46</v>
      </c>
      <c r="H17" s="15" t="s">
        <v>46</v>
      </c>
    </row>
    <row r="18" spans="1:8" x14ac:dyDescent="0.25">
      <c r="A18" s="291">
        <v>1991</v>
      </c>
      <c r="B18" s="6">
        <v>103.9063</v>
      </c>
      <c r="C18" s="6">
        <v>104.53</v>
      </c>
      <c r="D18" s="6">
        <v>149.57679999999999</v>
      </c>
      <c r="E18" s="15" t="s">
        <v>46</v>
      </c>
      <c r="F18" s="15" t="s">
        <v>46</v>
      </c>
      <c r="G18" s="15" t="s">
        <v>46</v>
      </c>
      <c r="H18" s="15" t="s">
        <v>46</v>
      </c>
    </row>
    <row r="19" spans="1:8" x14ac:dyDescent="0.25">
      <c r="A19" s="291">
        <v>1992</v>
      </c>
      <c r="B19" s="6">
        <v>101.41970000000001</v>
      </c>
      <c r="C19" s="6">
        <v>100.068</v>
      </c>
      <c r="D19" s="6">
        <v>147.21360000000001</v>
      </c>
      <c r="E19" s="15" t="s">
        <v>46</v>
      </c>
      <c r="F19" s="15" t="s">
        <v>46</v>
      </c>
      <c r="G19" s="15" t="s">
        <v>46</v>
      </c>
      <c r="H19" s="15" t="s">
        <v>46</v>
      </c>
    </row>
    <row r="20" spans="1:8" x14ac:dyDescent="0.25">
      <c r="A20" s="291">
        <v>1993</v>
      </c>
      <c r="B20" s="6">
        <v>99.293670000000006</v>
      </c>
      <c r="C20" s="6">
        <v>96.366230000000002</v>
      </c>
      <c r="D20" s="6">
        <v>139.48490000000001</v>
      </c>
      <c r="E20" s="15" t="s">
        <v>46</v>
      </c>
      <c r="F20" s="15" t="s">
        <v>46</v>
      </c>
      <c r="G20" s="15" t="s">
        <v>46</v>
      </c>
      <c r="H20" s="15" t="s">
        <v>46</v>
      </c>
    </row>
    <row r="21" spans="1:8" x14ac:dyDescent="0.25">
      <c r="A21" s="291">
        <v>1994</v>
      </c>
      <c r="B21" s="6">
        <v>103.3844</v>
      </c>
      <c r="C21" s="6">
        <v>98.693389999999994</v>
      </c>
      <c r="D21" s="6">
        <v>136.5198</v>
      </c>
      <c r="E21" s="15" t="s">
        <v>46</v>
      </c>
      <c r="F21" s="15" t="s">
        <v>46</v>
      </c>
      <c r="G21" s="15" t="s">
        <v>46</v>
      </c>
      <c r="H21" s="15" t="s">
        <v>46</v>
      </c>
    </row>
    <row r="22" spans="1:8" x14ac:dyDescent="0.25">
      <c r="A22" s="291">
        <v>1995</v>
      </c>
      <c r="B22" s="6">
        <v>103.10590000000001</v>
      </c>
      <c r="C22" s="6">
        <v>102.7094</v>
      </c>
      <c r="D22" s="6">
        <v>131.6523</v>
      </c>
      <c r="E22" s="15" t="s">
        <v>46</v>
      </c>
      <c r="F22" s="15" t="s">
        <v>46</v>
      </c>
      <c r="G22" s="15" t="s">
        <v>46</v>
      </c>
      <c r="H22" s="15" t="s">
        <v>46</v>
      </c>
    </row>
    <row r="23" spans="1:8" ht="13.5" customHeight="1" x14ac:dyDescent="0.25">
      <c r="A23" s="291">
        <v>1996</v>
      </c>
      <c r="B23" s="6">
        <v>106.2679</v>
      </c>
      <c r="C23" s="6">
        <v>105.9196</v>
      </c>
      <c r="D23" s="6">
        <v>136.18260000000001</v>
      </c>
      <c r="E23" s="15" t="s">
        <v>46</v>
      </c>
      <c r="F23" s="15" t="s">
        <v>46</v>
      </c>
      <c r="G23" s="15" t="s">
        <v>46</v>
      </c>
      <c r="H23" s="15" t="s">
        <v>46</v>
      </c>
    </row>
    <row r="24" spans="1:8" x14ac:dyDescent="0.25">
      <c r="A24" s="291">
        <v>1997</v>
      </c>
      <c r="B24" s="6">
        <v>108.4045</v>
      </c>
      <c r="C24" s="6">
        <v>106.8035</v>
      </c>
      <c r="D24" s="6">
        <v>113.7831</v>
      </c>
      <c r="E24" s="15" t="s">
        <v>46</v>
      </c>
      <c r="F24" s="15" t="s">
        <v>46</v>
      </c>
      <c r="G24" s="15" t="s">
        <v>46</v>
      </c>
      <c r="H24" s="15" t="s">
        <v>46</v>
      </c>
    </row>
    <row r="25" spans="1:8" x14ac:dyDescent="0.25">
      <c r="A25" s="291">
        <v>1998</v>
      </c>
      <c r="B25" s="6">
        <v>111.24420000000001</v>
      </c>
      <c r="C25" s="6">
        <v>110.0454</v>
      </c>
      <c r="D25" s="6">
        <v>112.5033</v>
      </c>
      <c r="E25" s="15" t="s">
        <v>46</v>
      </c>
      <c r="F25" s="15" t="s">
        <v>46</v>
      </c>
      <c r="G25" s="15" t="s">
        <v>46</v>
      </c>
      <c r="H25" s="15" t="s">
        <v>46</v>
      </c>
    </row>
    <row r="26" spans="1:8" x14ac:dyDescent="0.25">
      <c r="A26" s="291">
        <v>1999</v>
      </c>
      <c r="B26" s="6">
        <v>112.85290000000001</v>
      </c>
      <c r="C26" s="6">
        <v>114.38590000000001</v>
      </c>
      <c r="D26" s="6">
        <v>112.4453</v>
      </c>
      <c r="E26" s="15" t="s">
        <v>46</v>
      </c>
      <c r="F26" s="15" t="s">
        <v>46</v>
      </c>
      <c r="G26" s="15" t="s">
        <v>46</v>
      </c>
      <c r="H26" s="15" t="s">
        <v>46</v>
      </c>
    </row>
    <row r="27" spans="1:8" x14ac:dyDescent="0.25">
      <c r="A27" s="291">
        <v>2000</v>
      </c>
      <c r="B27" s="6">
        <v>113.8896</v>
      </c>
      <c r="C27" s="6">
        <v>116.08199999999999</v>
      </c>
      <c r="D27" s="6">
        <v>110.52209999999999</v>
      </c>
      <c r="E27" s="6">
        <v>105.63</v>
      </c>
      <c r="F27" s="15" t="s">
        <v>46</v>
      </c>
      <c r="G27" s="15" t="s">
        <v>46</v>
      </c>
      <c r="H27" s="15" t="s">
        <v>46</v>
      </c>
    </row>
    <row r="28" spans="1:8" x14ac:dyDescent="0.25">
      <c r="A28" s="291">
        <v>2001</v>
      </c>
      <c r="B28" s="6">
        <v>112.5676</v>
      </c>
      <c r="C28" s="6">
        <v>112.5508</v>
      </c>
      <c r="D28" s="6">
        <v>108.96769999999999</v>
      </c>
      <c r="E28" s="6">
        <v>105.23</v>
      </c>
      <c r="F28" s="15" t="s">
        <v>46</v>
      </c>
      <c r="G28" s="15" t="s">
        <v>46</v>
      </c>
      <c r="H28" s="15" t="s">
        <v>46</v>
      </c>
    </row>
    <row r="29" spans="1:8" x14ac:dyDescent="0.25">
      <c r="A29" s="291">
        <v>2002</v>
      </c>
      <c r="B29" s="6">
        <v>111.0038</v>
      </c>
      <c r="C29" s="6">
        <v>105.87430000000001</v>
      </c>
      <c r="D29" s="6">
        <v>107.3809</v>
      </c>
      <c r="E29" s="6">
        <v>105.63</v>
      </c>
      <c r="F29" s="15" t="s">
        <v>46</v>
      </c>
      <c r="G29" s="15" t="s">
        <v>46</v>
      </c>
      <c r="H29" s="15" t="s">
        <v>46</v>
      </c>
    </row>
    <row r="30" spans="1:8" x14ac:dyDescent="0.25">
      <c r="A30" s="291">
        <v>2003</v>
      </c>
      <c r="B30" s="6">
        <v>109.1735</v>
      </c>
      <c r="C30" s="6">
        <v>104.70050000000001</v>
      </c>
      <c r="D30" s="6">
        <v>106.09050000000001</v>
      </c>
      <c r="E30" s="6">
        <v>104.2</v>
      </c>
      <c r="F30" s="15" t="s">
        <v>46</v>
      </c>
      <c r="G30" s="15" t="s">
        <v>46</v>
      </c>
      <c r="H30" s="15" t="s">
        <v>46</v>
      </c>
    </row>
    <row r="31" spans="1:8" x14ac:dyDescent="0.25">
      <c r="A31" s="291">
        <v>2004</v>
      </c>
      <c r="B31" s="6">
        <v>108.9453</v>
      </c>
      <c r="C31" s="6">
        <v>105.9618</v>
      </c>
      <c r="D31" s="6">
        <v>101.9248</v>
      </c>
      <c r="E31" s="6">
        <v>103.29</v>
      </c>
      <c r="F31" s="15" t="s">
        <v>46</v>
      </c>
      <c r="G31" s="15" t="s">
        <v>46</v>
      </c>
      <c r="H31" s="15" t="s">
        <v>46</v>
      </c>
    </row>
    <row r="32" spans="1:8" x14ac:dyDescent="0.25">
      <c r="A32" s="291">
        <v>2005</v>
      </c>
      <c r="B32" s="6">
        <v>108.3302</v>
      </c>
      <c r="C32" s="6">
        <v>106.2264</v>
      </c>
      <c r="D32" s="6">
        <v>98.737740000000002</v>
      </c>
      <c r="E32" s="6">
        <v>101.39</v>
      </c>
      <c r="F32" s="15" t="s">
        <v>46</v>
      </c>
      <c r="G32" s="15" t="s">
        <v>46</v>
      </c>
      <c r="H32" s="15" t="s">
        <v>46</v>
      </c>
    </row>
    <row r="33" spans="1:8" x14ac:dyDescent="0.25">
      <c r="A33" s="291">
        <v>2006</v>
      </c>
      <c r="B33" s="6">
        <v>106.52889999999999</v>
      </c>
      <c r="C33" s="6">
        <v>104.51600000000001</v>
      </c>
      <c r="D33" s="6">
        <v>95.797839999999994</v>
      </c>
      <c r="E33" s="6">
        <v>100.79</v>
      </c>
      <c r="F33" s="15" t="s">
        <v>46</v>
      </c>
      <c r="G33" s="15" t="s">
        <v>46</v>
      </c>
      <c r="H33" s="15" t="s">
        <v>46</v>
      </c>
    </row>
    <row r="34" spans="1:8" x14ac:dyDescent="0.25">
      <c r="A34" s="291">
        <v>2007</v>
      </c>
      <c r="B34" s="6">
        <v>103.8272</v>
      </c>
      <c r="C34" s="6">
        <v>102.2531</v>
      </c>
      <c r="D34" s="6">
        <v>93.538529999999994</v>
      </c>
      <c r="E34" s="6">
        <v>98.33</v>
      </c>
      <c r="F34" s="6">
        <v>84.909570000000002</v>
      </c>
      <c r="G34" s="6">
        <v>74.06859</v>
      </c>
      <c r="H34" s="6">
        <v>94.716499999999996</v>
      </c>
    </row>
    <row r="35" spans="1:8" x14ac:dyDescent="0.25">
      <c r="A35" s="291">
        <v>2008</v>
      </c>
      <c r="B35" s="6">
        <v>101.0506</v>
      </c>
      <c r="C35" s="6">
        <v>100.1883</v>
      </c>
      <c r="D35" s="6">
        <v>97.792550000000006</v>
      </c>
      <c r="E35" s="6">
        <v>101.68</v>
      </c>
      <c r="F35" s="6">
        <v>95.505709999999993</v>
      </c>
      <c r="G35" s="6">
        <v>90.018810000000002</v>
      </c>
      <c r="H35" s="6">
        <v>93.243129999999994</v>
      </c>
    </row>
    <row r="36" spans="1:8" x14ac:dyDescent="0.25">
      <c r="A36" s="291">
        <v>2009</v>
      </c>
      <c r="B36" s="6">
        <v>102.68770000000001</v>
      </c>
      <c r="C36" s="6">
        <v>102.2743</v>
      </c>
      <c r="D36" s="6">
        <v>101.264</v>
      </c>
      <c r="E36" s="6">
        <v>103.04</v>
      </c>
      <c r="F36" s="6">
        <v>91.394379999999998</v>
      </c>
      <c r="G36" s="6">
        <v>90.934520000000006</v>
      </c>
      <c r="H36" s="6">
        <v>96.811509999999998</v>
      </c>
    </row>
    <row r="37" spans="1:8" x14ac:dyDescent="0.25">
      <c r="A37" s="291">
        <v>2010</v>
      </c>
      <c r="B37" s="6">
        <v>102.3237</v>
      </c>
      <c r="C37" s="6">
        <v>102.3479</v>
      </c>
      <c r="D37" s="6">
        <v>101.9496</v>
      </c>
      <c r="E37" s="6">
        <v>102.63</v>
      </c>
      <c r="F37" s="6">
        <v>92.883570000000006</v>
      </c>
      <c r="G37" s="6">
        <v>94.334469999999996</v>
      </c>
      <c r="H37" s="6">
        <v>98.601699999999994</v>
      </c>
    </row>
    <row r="38" spans="1:8" x14ac:dyDescent="0.25">
      <c r="A38" s="291">
        <v>2011</v>
      </c>
      <c r="B38" s="6">
        <v>100</v>
      </c>
      <c r="C38" s="6">
        <v>100</v>
      </c>
      <c r="D38" s="6">
        <v>100</v>
      </c>
      <c r="E38" s="6">
        <v>100</v>
      </c>
      <c r="F38" s="6">
        <v>100</v>
      </c>
      <c r="G38" s="6">
        <v>100</v>
      </c>
      <c r="H38" s="6">
        <v>100</v>
      </c>
    </row>
    <row r="39" spans="1:8" x14ac:dyDescent="0.25">
      <c r="A39" s="291">
        <v>2012</v>
      </c>
      <c r="B39" s="6">
        <v>99.217100000000002</v>
      </c>
      <c r="C39" s="6">
        <v>99.797380000000004</v>
      </c>
      <c r="D39" s="6">
        <v>99.468540000000004</v>
      </c>
      <c r="E39" s="6">
        <v>101.27</v>
      </c>
      <c r="F39" s="6">
        <v>101.1636</v>
      </c>
      <c r="G39" s="6">
        <v>104.724</v>
      </c>
      <c r="H39" s="6">
        <v>101.82380000000001</v>
      </c>
    </row>
    <row r="40" spans="1:8" ht="15" customHeight="1" x14ac:dyDescent="0.25">
      <c r="A40" s="560">
        <v>2013</v>
      </c>
      <c r="B40" s="241">
        <v>99.555610000000001</v>
      </c>
      <c r="C40" s="241">
        <v>100.77670000000001</v>
      </c>
      <c r="D40" s="241">
        <v>99.502769999999998</v>
      </c>
      <c r="E40" s="241">
        <v>101.16</v>
      </c>
      <c r="F40" s="109">
        <v>103</v>
      </c>
      <c r="G40" s="109">
        <v>108</v>
      </c>
      <c r="H40" s="109">
        <v>105</v>
      </c>
    </row>
    <row r="41" spans="1:8" ht="15" customHeight="1" x14ac:dyDescent="0.25">
      <c r="A41" s="93">
        <v>2014</v>
      </c>
      <c r="B41" s="559">
        <v>101</v>
      </c>
      <c r="C41" s="559">
        <v>103</v>
      </c>
      <c r="D41" s="559">
        <v>102</v>
      </c>
      <c r="E41" s="559">
        <v>103</v>
      </c>
      <c r="F41" s="559">
        <v>107</v>
      </c>
      <c r="G41" s="559">
        <v>113</v>
      </c>
      <c r="H41" s="559">
        <v>109</v>
      </c>
    </row>
    <row r="42" spans="1:8" s="306" customFormat="1" ht="15" customHeight="1" x14ac:dyDescent="0.25">
      <c r="A42" s="562">
        <v>2015</v>
      </c>
      <c r="B42" s="563">
        <v>102</v>
      </c>
      <c r="C42" s="563">
        <v>107</v>
      </c>
      <c r="D42" s="563">
        <v>106</v>
      </c>
      <c r="E42" s="563">
        <v>107</v>
      </c>
      <c r="F42" s="564" t="s">
        <v>46</v>
      </c>
      <c r="G42" s="564" t="s">
        <v>46</v>
      </c>
      <c r="H42" s="564" t="s">
        <v>46</v>
      </c>
    </row>
    <row r="43" spans="1:8" s="306" customFormat="1" ht="6" customHeight="1" x14ac:dyDescent="0.25">
      <c r="A43" s="121"/>
      <c r="B43" s="121"/>
      <c r="C43" s="121"/>
      <c r="D43" s="121"/>
      <c r="E43" s="121"/>
      <c r="F43" s="121"/>
      <c r="G43" s="121"/>
      <c r="H43" s="121"/>
    </row>
    <row r="44" spans="1:8" ht="15" customHeight="1" x14ac:dyDescent="0.25">
      <c r="A44" s="971" t="s">
        <v>544</v>
      </c>
      <c r="B44" s="969"/>
      <c r="C44" s="969"/>
      <c r="D44" s="969"/>
      <c r="E44" s="969"/>
      <c r="F44" s="969"/>
      <c r="G44" s="969"/>
      <c r="H44" s="969"/>
    </row>
    <row r="49" spans="1:8" x14ac:dyDescent="0.25">
      <c r="A49" s="208"/>
    </row>
    <row r="52" spans="1:8" x14ac:dyDescent="0.25">
      <c r="A52" s="208"/>
      <c r="B52" s="208"/>
      <c r="C52" s="208"/>
      <c r="D52" s="208"/>
      <c r="E52" s="208"/>
      <c r="F52" s="208"/>
      <c r="G52" s="208"/>
      <c r="H52" s="208"/>
    </row>
    <row r="53" spans="1:8" x14ac:dyDescent="0.25">
      <c r="A53" s="208"/>
      <c r="B53" s="208"/>
      <c r="C53" s="208"/>
      <c r="D53" s="208"/>
      <c r="E53" s="208"/>
      <c r="F53" s="208"/>
      <c r="G53" s="208"/>
      <c r="H53" s="208"/>
    </row>
    <row r="54" spans="1:8" x14ac:dyDescent="0.25">
      <c r="A54" s="208"/>
    </row>
  </sheetData>
  <mergeCells count="7">
    <mergeCell ref="A44:H44"/>
    <mergeCell ref="A1:B1"/>
    <mergeCell ref="A2:C2"/>
    <mergeCell ref="F1:H1"/>
    <mergeCell ref="A3:H3"/>
    <mergeCell ref="B4:E4"/>
    <mergeCell ref="F4:H4"/>
  </mergeCells>
  <hyperlinks>
    <hyperlink ref="F1:H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zoomScaleNormal="100" workbookViewId="0">
      <pane ySplit="4" topLeftCell="A5" activePane="bottomLeft" state="frozen"/>
      <selection activeCell="Q15" sqref="Q15"/>
      <selection pane="bottomLeft" activeCell="Q15" sqref="Q15"/>
    </sheetView>
  </sheetViews>
  <sheetFormatPr defaultColWidth="6.6640625" defaultRowHeight="13.2" x14ac:dyDescent="0.25"/>
  <cols>
    <col min="1" max="1" width="6.6640625" style="721"/>
    <col min="2" max="12" width="8.6640625" style="306" customWidth="1"/>
    <col min="13" max="13" width="8.6640625" style="744" customWidth="1"/>
    <col min="14" max="16384" width="6.6640625" style="306"/>
  </cols>
  <sheetData>
    <row r="1" spans="1:13" ht="30" customHeight="1" x14ac:dyDescent="0.3">
      <c r="A1" s="978"/>
      <c r="B1" s="1014"/>
      <c r="C1" s="744"/>
      <c r="D1" s="744"/>
      <c r="E1" s="744"/>
      <c r="F1" s="744"/>
      <c r="G1" s="1010" t="s">
        <v>397</v>
      </c>
      <c r="H1" s="1134"/>
      <c r="I1" s="1134"/>
      <c r="J1" s="744"/>
      <c r="K1" s="744"/>
      <c r="L1" s="744"/>
    </row>
    <row r="2" spans="1:13" ht="6" customHeight="1" x14ac:dyDescent="0.25">
      <c r="A2" s="978"/>
      <c r="B2" s="1014"/>
      <c r="C2" s="744"/>
      <c r="D2" s="744"/>
      <c r="E2" s="744"/>
      <c r="F2" s="744"/>
      <c r="G2" s="744"/>
      <c r="H2" s="744"/>
      <c r="I2" s="744"/>
      <c r="J2" s="744"/>
      <c r="K2" s="744"/>
      <c r="L2" s="744"/>
    </row>
    <row r="3" spans="1:13" ht="15" customHeight="1" x14ac:dyDescent="0.25">
      <c r="A3" s="990" t="s">
        <v>649</v>
      </c>
      <c r="B3" s="990"/>
      <c r="C3" s="990"/>
      <c r="D3" s="990"/>
      <c r="E3" s="990"/>
      <c r="F3" s="990"/>
      <c r="G3" s="990"/>
      <c r="H3" s="990"/>
      <c r="I3" s="990"/>
      <c r="J3" s="990"/>
      <c r="K3" s="990"/>
      <c r="L3" s="990"/>
      <c r="M3" s="1011"/>
    </row>
    <row r="4" spans="1:13" s="714" customFormat="1" ht="54.75" customHeight="1" x14ac:dyDescent="0.25">
      <c r="A4" s="743"/>
      <c r="B4" s="719" t="s">
        <v>4</v>
      </c>
      <c r="C4" s="719" t="s">
        <v>636</v>
      </c>
      <c r="D4" s="719" t="s">
        <v>422</v>
      </c>
      <c r="E4" s="719" t="s">
        <v>5</v>
      </c>
      <c r="F4" s="719" t="s">
        <v>6</v>
      </c>
      <c r="G4" s="719" t="s">
        <v>484</v>
      </c>
      <c r="H4" s="719" t="s">
        <v>48</v>
      </c>
      <c r="I4" s="719" t="s">
        <v>98</v>
      </c>
      <c r="J4" s="719" t="s">
        <v>483</v>
      </c>
      <c r="K4" s="719" t="s">
        <v>713</v>
      </c>
      <c r="L4" s="719" t="s">
        <v>7</v>
      </c>
      <c r="M4" s="719" t="s">
        <v>239</v>
      </c>
    </row>
    <row r="5" spans="1:13" ht="6" customHeight="1" x14ac:dyDescent="0.25">
      <c r="A5" s="806"/>
      <c r="B5" s="279"/>
      <c r="C5" s="279"/>
      <c r="D5" s="279"/>
      <c r="E5" s="279"/>
      <c r="F5" s="279"/>
      <c r="G5" s="279"/>
      <c r="H5" s="279"/>
      <c r="I5" s="279"/>
      <c r="J5" s="298"/>
      <c r="K5" s="279"/>
      <c r="L5" s="298"/>
      <c r="M5" s="298"/>
    </row>
    <row r="6" spans="1:13" x14ac:dyDescent="0.25">
      <c r="A6" s="54">
        <v>2004</v>
      </c>
      <c r="B6" s="56">
        <v>13.3162320434481</v>
      </c>
      <c r="C6" s="23" t="s">
        <v>46</v>
      </c>
      <c r="D6" s="56">
        <v>1.7546719017532237</v>
      </c>
      <c r="E6" s="56">
        <v>0.9507420331442985</v>
      </c>
      <c r="F6" s="56">
        <v>2.5785538975398308</v>
      </c>
      <c r="G6" s="56">
        <v>0.54508717835700216</v>
      </c>
      <c r="H6" s="56">
        <v>0.40015596186756053</v>
      </c>
      <c r="I6" s="56">
        <v>0.63385899697581483</v>
      </c>
      <c r="J6" s="23" t="s">
        <v>46</v>
      </c>
      <c r="K6" s="23" t="s">
        <v>46</v>
      </c>
      <c r="L6" s="56">
        <v>0.65860734981323976</v>
      </c>
      <c r="M6" s="43">
        <v>2.349433942138945</v>
      </c>
    </row>
    <row r="7" spans="1:13" x14ac:dyDescent="0.25">
      <c r="A7" s="54">
        <v>2005</v>
      </c>
      <c r="B7" s="56">
        <v>13.917517880759201</v>
      </c>
      <c r="C7" s="23" t="s">
        <v>46</v>
      </c>
      <c r="D7" s="56">
        <v>1.562405373171428</v>
      </c>
      <c r="E7" s="56">
        <v>0.96627285955804521</v>
      </c>
      <c r="F7" s="56">
        <v>1.9432893116697707</v>
      </c>
      <c r="G7" s="56">
        <v>0.51771924802956226</v>
      </c>
      <c r="H7" s="56">
        <v>0.41627670630386504</v>
      </c>
      <c r="I7" s="56">
        <v>0.41507444636276947</v>
      </c>
      <c r="J7" s="23" t="s">
        <v>46</v>
      </c>
      <c r="K7" s="23" t="s">
        <v>46</v>
      </c>
      <c r="L7" s="56">
        <v>0.68726865799762882</v>
      </c>
      <c r="M7" s="43">
        <v>2.5219574000600948</v>
      </c>
    </row>
    <row r="8" spans="1:13" x14ac:dyDescent="0.25">
      <c r="A8" s="54">
        <v>2006</v>
      </c>
      <c r="B8" s="56">
        <v>14.186890030451</v>
      </c>
      <c r="C8" s="23" t="s">
        <v>46</v>
      </c>
      <c r="D8" s="56">
        <v>1.625579021919203</v>
      </c>
      <c r="E8" s="56">
        <v>1.353470395303537</v>
      </c>
      <c r="F8" s="56">
        <v>1.7608189364272453</v>
      </c>
      <c r="G8" s="56">
        <v>0.48273704307899723</v>
      </c>
      <c r="H8" s="56">
        <v>0.504445034586542</v>
      </c>
      <c r="I8" s="56">
        <v>0.41713813431716484</v>
      </c>
      <c r="J8" s="23" t="s">
        <v>46</v>
      </c>
      <c r="K8" s="23" t="s">
        <v>46</v>
      </c>
      <c r="L8" s="56">
        <v>0.74179819652611401</v>
      </c>
      <c r="M8" s="43">
        <v>2.6066997989301548</v>
      </c>
    </row>
    <row r="9" spans="1:13" x14ac:dyDescent="0.25">
      <c r="A9" s="54">
        <v>2007</v>
      </c>
      <c r="B9" s="56">
        <v>14.517416230314211</v>
      </c>
      <c r="C9" s="23" t="s">
        <v>46</v>
      </c>
      <c r="D9" s="56">
        <v>1.4980878998886697</v>
      </c>
      <c r="E9" s="56">
        <v>1.3657115265112165</v>
      </c>
      <c r="F9" s="56">
        <v>1.7330395676778863</v>
      </c>
      <c r="G9" s="56">
        <v>0.63388181639133601</v>
      </c>
      <c r="H9" s="56">
        <v>0.34926543087843009</v>
      </c>
      <c r="I9" s="56">
        <v>0.43604141285141917</v>
      </c>
      <c r="J9" s="56">
        <v>1.9276427991670606</v>
      </c>
      <c r="K9" s="23" t="s">
        <v>46</v>
      </c>
      <c r="L9" s="56">
        <v>0.69768417306274921</v>
      </c>
      <c r="M9" s="43">
        <v>2.40410025583021</v>
      </c>
    </row>
    <row r="10" spans="1:13" x14ac:dyDescent="0.25">
      <c r="A10" s="54">
        <v>2008</v>
      </c>
      <c r="B10" s="56">
        <v>14.113065979654113</v>
      </c>
      <c r="C10" s="23" t="s">
        <v>46</v>
      </c>
      <c r="D10" s="56">
        <v>1.3800385875258552</v>
      </c>
      <c r="E10" s="56">
        <v>1.1037547256863887</v>
      </c>
      <c r="F10" s="56">
        <v>1.4305686211495576</v>
      </c>
      <c r="G10" s="56">
        <v>0.79305597693434449</v>
      </c>
      <c r="H10" s="56">
        <v>0.47735993680177535</v>
      </c>
      <c r="I10" s="56">
        <v>0.26121690155317395</v>
      </c>
      <c r="J10" s="56">
        <v>1.5154023997756556</v>
      </c>
      <c r="K10" s="23" t="s">
        <v>46</v>
      </c>
      <c r="L10" s="56">
        <v>0.8782482386513053</v>
      </c>
      <c r="M10" s="43">
        <v>2.3229483225087701</v>
      </c>
    </row>
    <row r="11" spans="1:13" x14ac:dyDescent="0.25">
      <c r="A11" s="54">
        <v>2009</v>
      </c>
      <c r="B11" s="56">
        <v>15.814867557433713</v>
      </c>
      <c r="C11" s="23" t="s">
        <v>46</v>
      </c>
      <c r="D11" s="56">
        <v>1.8714880444523252</v>
      </c>
      <c r="E11" s="56">
        <v>1.3906306615921809</v>
      </c>
      <c r="F11" s="56">
        <v>0.9878728185976251</v>
      </c>
      <c r="G11" s="56">
        <v>0.54278656733901376</v>
      </c>
      <c r="H11" s="56">
        <v>0.23337156210803173</v>
      </c>
      <c r="I11" s="56">
        <v>0.27036372454559232</v>
      </c>
      <c r="J11" s="56">
        <v>2.3152153169921901</v>
      </c>
      <c r="K11" s="23" t="s">
        <v>46</v>
      </c>
      <c r="L11" s="56">
        <v>1.3027162733084023</v>
      </c>
      <c r="M11" s="43">
        <v>2.9399065055431297</v>
      </c>
    </row>
    <row r="12" spans="1:13" x14ac:dyDescent="0.25">
      <c r="A12" s="54">
        <v>2010</v>
      </c>
      <c r="B12" s="56">
        <v>16.516303862401575</v>
      </c>
      <c r="C12" s="23" t="s">
        <v>46</v>
      </c>
      <c r="D12" s="56">
        <v>1.8131037106718191</v>
      </c>
      <c r="E12" s="56">
        <v>1.221799615115698</v>
      </c>
      <c r="F12" s="56">
        <v>1.4995488744774743</v>
      </c>
      <c r="G12" s="56">
        <v>1.2660523476108652</v>
      </c>
      <c r="H12" s="56">
        <v>0.38055736388274952</v>
      </c>
      <c r="I12" s="56">
        <v>0.37512091281486915</v>
      </c>
      <c r="J12" s="56">
        <v>2.2937228187020757</v>
      </c>
      <c r="K12" s="23" t="s">
        <v>46</v>
      </c>
      <c r="L12" s="56">
        <v>1.1597557758559911</v>
      </c>
      <c r="M12" s="43">
        <v>3.2048198557234597</v>
      </c>
    </row>
    <row r="13" spans="1:13" x14ac:dyDescent="0.25">
      <c r="A13" s="54">
        <v>2011</v>
      </c>
      <c r="B13" s="56">
        <v>15.641959506466005</v>
      </c>
      <c r="C13" s="23" t="s">
        <v>46</v>
      </c>
      <c r="D13" s="56">
        <v>1.5323445626066461</v>
      </c>
      <c r="E13" s="56">
        <v>1.386586261101411</v>
      </c>
      <c r="F13" s="56">
        <v>1.1811376943676839</v>
      </c>
      <c r="G13" s="56">
        <v>0.74478164419530368</v>
      </c>
      <c r="H13" s="56">
        <v>0.41230650666681079</v>
      </c>
      <c r="I13" s="56">
        <v>0.25913094118857993</v>
      </c>
      <c r="J13" s="56">
        <v>2.3376502880581493</v>
      </c>
      <c r="K13" s="23" t="s">
        <v>46</v>
      </c>
      <c r="L13" s="56">
        <v>0.79474006916921691</v>
      </c>
      <c r="M13" s="43">
        <v>3.0842897692212752</v>
      </c>
    </row>
    <row r="14" spans="1:13" x14ac:dyDescent="0.25">
      <c r="A14" s="54">
        <v>2012</v>
      </c>
      <c r="B14" s="43">
        <v>15.8687996555146</v>
      </c>
      <c r="C14" s="43">
        <v>4.3</v>
      </c>
      <c r="D14" s="43">
        <v>0.97478210929036502</v>
      </c>
      <c r="E14" s="43">
        <v>0.948755866607225</v>
      </c>
      <c r="F14" s="43">
        <v>0.89970353642777201</v>
      </c>
      <c r="G14" s="23" t="s">
        <v>46</v>
      </c>
      <c r="H14" s="43">
        <v>0.21996752782589399</v>
      </c>
      <c r="I14" s="43">
        <v>0.26245422178700101</v>
      </c>
      <c r="J14" s="43">
        <v>1.5606835793567899</v>
      </c>
      <c r="K14" s="23" t="s">
        <v>46</v>
      </c>
      <c r="L14" s="43">
        <v>0.8</v>
      </c>
      <c r="M14" s="43">
        <v>3.0674930120080202</v>
      </c>
    </row>
    <row r="15" spans="1:13" x14ac:dyDescent="0.25">
      <c r="A15" s="54">
        <v>2013</v>
      </c>
      <c r="B15" s="43">
        <v>15.451411071029799</v>
      </c>
      <c r="C15" s="43">
        <v>5</v>
      </c>
      <c r="D15" s="43">
        <v>1.02359004065361</v>
      </c>
      <c r="E15" s="43">
        <v>1.2517887828223899</v>
      </c>
      <c r="F15" s="43">
        <v>1.2618691901543599</v>
      </c>
      <c r="G15" s="23" t="s">
        <v>46</v>
      </c>
      <c r="H15" s="43">
        <v>0.35764967079878102</v>
      </c>
      <c r="I15" s="43">
        <v>0.28471202723304501</v>
      </c>
      <c r="J15" s="43">
        <v>1.35417412917452</v>
      </c>
      <c r="K15" s="23" t="s">
        <v>46</v>
      </c>
      <c r="L15" s="43">
        <v>0.7</v>
      </c>
      <c r="M15" s="43">
        <v>3.3296730052205801</v>
      </c>
    </row>
    <row r="16" spans="1:13" x14ac:dyDescent="0.25">
      <c r="A16" s="54">
        <v>2014</v>
      </c>
      <c r="B16" s="43">
        <v>16.131430007309199</v>
      </c>
      <c r="C16" s="43">
        <v>5.6</v>
      </c>
      <c r="D16" s="43">
        <v>1.33058599025242</v>
      </c>
      <c r="E16" s="43">
        <v>1.3476051510653</v>
      </c>
      <c r="F16" s="43">
        <v>1.5650228711219201</v>
      </c>
      <c r="G16" s="23" t="s">
        <v>46</v>
      </c>
      <c r="H16" s="43">
        <v>0.24928493164405499</v>
      </c>
      <c r="I16" s="43">
        <v>0.26970093341927698</v>
      </c>
      <c r="J16" s="43">
        <v>1.4437643058205101</v>
      </c>
      <c r="K16" s="23" t="s">
        <v>46</v>
      </c>
      <c r="L16" s="43">
        <v>0.6</v>
      </c>
      <c r="M16" s="43">
        <v>3.7349179339708298</v>
      </c>
    </row>
    <row r="17" spans="1:13" x14ac:dyDescent="0.25">
      <c r="A17" s="54">
        <v>2015</v>
      </c>
      <c r="B17" s="43">
        <v>14.3753061675044</v>
      </c>
      <c r="C17" s="43">
        <v>2.9</v>
      </c>
      <c r="D17" s="43">
        <v>0.98932492127826599</v>
      </c>
      <c r="E17" s="43">
        <v>1.1917393893727199</v>
      </c>
      <c r="F17" s="43">
        <v>1.2262607632439899</v>
      </c>
      <c r="G17" s="43">
        <v>0.70092835911187301</v>
      </c>
      <c r="H17" s="43">
        <v>0.243000709579797</v>
      </c>
      <c r="I17" s="23" t="s">
        <v>46</v>
      </c>
      <c r="J17" s="43">
        <v>1.20132761629218</v>
      </c>
      <c r="K17" s="43">
        <v>1.2</v>
      </c>
      <c r="L17" s="43">
        <v>0.2</v>
      </c>
      <c r="M17" s="43">
        <v>2.9366793119367198</v>
      </c>
    </row>
    <row r="18" spans="1:13" x14ac:dyDescent="0.25">
      <c r="A18" s="54">
        <v>2016</v>
      </c>
      <c r="B18" s="43">
        <v>16.716720473968699</v>
      </c>
      <c r="C18" s="43">
        <v>3</v>
      </c>
      <c r="D18" s="43">
        <v>1.02246801587161</v>
      </c>
      <c r="E18" s="43">
        <v>1.5694912581895499</v>
      </c>
      <c r="F18" s="43">
        <v>1.7518287888958599</v>
      </c>
      <c r="G18" s="43">
        <v>1.2581431337287901</v>
      </c>
      <c r="H18" s="43">
        <v>0.435674937077971</v>
      </c>
      <c r="I18" s="43">
        <v>0.16329556277867499</v>
      </c>
      <c r="J18" s="43">
        <v>1.05402836199767</v>
      </c>
      <c r="K18" s="43">
        <v>1.4</v>
      </c>
      <c r="L18" s="43">
        <v>0.2</v>
      </c>
      <c r="M18" s="43">
        <v>3.7504691079110302</v>
      </c>
    </row>
    <row r="19" spans="1:13" ht="6" customHeight="1" x14ac:dyDescent="0.25">
      <c r="A19" s="805"/>
      <c r="B19" s="802"/>
      <c r="C19" s="802"/>
      <c r="D19" s="802"/>
      <c r="E19" s="802"/>
      <c r="F19" s="802"/>
      <c r="G19" s="802"/>
      <c r="H19" s="802"/>
      <c r="I19" s="802"/>
      <c r="J19" s="802"/>
      <c r="K19" s="802"/>
      <c r="L19" s="802"/>
      <c r="M19" s="298"/>
    </row>
    <row r="20" spans="1:13" ht="15" customHeight="1" x14ac:dyDescent="0.25">
      <c r="A20" s="980" t="s">
        <v>33</v>
      </c>
      <c r="B20" s="980"/>
      <c r="C20" s="980"/>
      <c r="D20" s="980"/>
      <c r="E20" s="980"/>
      <c r="F20" s="980"/>
      <c r="G20" s="980"/>
      <c r="H20" s="980"/>
      <c r="I20" s="980"/>
      <c r="J20" s="980"/>
      <c r="K20" s="980"/>
      <c r="L20" s="980"/>
      <c r="M20" s="980"/>
    </row>
    <row r="21" spans="1:13" ht="6" customHeight="1" x14ac:dyDescent="0.25">
      <c r="A21" s="718"/>
      <c r="B21" s="718"/>
      <c r="C21" s="718"/>
      <c r="D21" s="718"/>
      <c r="E21" s="718"/>
      <c r="F21" s="718"/>
      <c r="G21" s="718"/>
      <c r="H21" s="718"/>
      <c r="I21" s="718"/>
      <c r="J21" s="718"/>
      <c r="K21" s="718"/>
      <c r="L21" s="718"/>
      <c r="M21" s="718"/>
    </row>
    <row r="22" spans="1:13" ht="15" customHeight="1" x14ac:dyDescent="0.25">
      <c r="A22" s="1132" t="s">
        <v>485</v>
      </c>
      <c r="B22" s="1132"/>
      <c r="C22" s="1132"/>
      <c r="D22" s="1132"/>
      <c r="E22" s="1132"/>
      <c r="F22" s="1132"/>
      <c r="G22" s="1132"/>
      <c r="H22" s="1132"/>
      <c r="I22" s="1132"/>
      <c r="J22" s="1132"/>
      <c r="K22" s="1132"/>
      <c r="L22" s="1132"/>
      <c r="M22" s="1132"/>
    </row>
    <row r="23" spans="1:13" ht="15" customHeight="1" x14ac:dyDescent="0.25">
      <c r="A23" s="1132" t="s">
        <v>639</v>
      </c>
      <c r="B23" s="1132"/>
      <c r="C23" s="1132"/>
      <c r="D23" s="1132"/>
      <c r="E23" s="1132"/>
      <c r="F23" s="1132"/>
      <c r="G23" s="1132"/>
      <c r="H23" s="1132"/>
      <c r="I23" s="1132"/>
      <c r="J23" s="1132"/>
      <c r="K23" s="1132"/>
      <c r="L23" s="1132"/>
      <c r="M23" s="1132"/>
    </row>
    <row r="24" spans="1:13" x14ac:dyDescent="0.25">
      <c r="A24" s="1132" t="s">
        <v>640</v>
      </c>
      <c r="B24" s="1132"/>
      <c r="C24" s="1132"/>
      <c r="D24" s="1132"/>
      <c r="E24" s="1132"/>
      <c r="F24" s="1132"/>
      <c r="G24" s="1132"/>
      <c r="H24" s="1132"/>
      <c r="I24" s="1132"/>
      <c r="J24" s="1132"/>
      <c r="K24" s="1132"/>
      <c r="L24" s="1132"/>
      <c r="M24" s="1132"/>
    </row>
    <row r="25" spans="1:13" x14ac:dyDescent="0.25">
      <c r="A25" s="717"/>
      <c r="B25" s="744"/>
      <c r="C25" s="744"/>
      <c r="D25" s="744"/>
      <c r="E25" s="744"/>
      <c r="F25" s="744"/>
      <c r="G25" s="744"/>
      <c r="H25" s="744"/>
      <c r="I25" s="744"/>
      <c r="J25" s="744"/>
      <c r="K25" s="744"/>
      <c r="L25" s="744"/>
    </row>
    <row r="26" spans="1:13" x14ac:dyDescent="0.25">
      <c r="A26" s="717"/>
      <c r="B26" s="744"/>
      <c r="C26" s="744"/>
      <c r="D26" s="744"/>
      <c r="E26" s="744"/>
      <c r="F26" s="744"/>
      <c r="G26" s="744"/>
      <c r="H26" s="744"/>
      <c r="I26" s="744"/>
      <c r="J26" s="744"/>
      <c r="K26" s="744"/>
      <c r="L26" s="744"/>
    </row>
  </sheetData>
  <mergeCells count="8">
    <mergeCell ref="A24:M24"/>
    <mergeCell ref="A20:M20"/>
    <mergeCell ref="A3:M3"/>
    <mergeCell ref="A23:M23"/>
    <mergeCell ref="A1:B1"/>
    <mergeCell ref="A2:B2"/>
    <mergeCell ref="G1:I1"/>
    <mergeCell ref="A22:M22"/>
  </mergeCells>
  <hyperlinks>
    <hyperlink ref="G1:I1" location="Tabellförteckning!A1" display="Tillbaka till innehållsföreckningen "/>
  </hyperlinks>
  <pageMargins left="0.75" right="0.75" top="1" bottom="1" header="0.5" footer="0.5"/>
  <pageSetup paperSize="9" scale="93" orientation="portrait"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7.6640625" style="306" customWidth="1"/>
    <col min="2" max="7" width="10.6640625" style="306" customWidth="1"/>
    <col min="8" max="16384" width="8.88671875" style="306"/>
  </cols>
  <sheetData>
    <row r="1" spans="1:7" ht="30" customHeight="1" x14ac:dyDescent="0.3">
      <c r="A1" s="1108"/>
      <c r="B1" s="979"/>
      <c r="E1" s="974" t="s">
        <v>397</v>
      </c>
      <c r="F1" s="975"/>
      <c r="G1" s="975"/>
    </row>
    <row r="2" spans="1:7" ht="6" customHeight="1" x14ac:dyDescent="0.25">
      <c r="A2" s="1108"/>
      <c r="B2" s="979"/>
    </row>
    <row r="3" spans="1:7" ht="30" customHeight="1" x14ac:dyDescent="0.25">
      <c r="A3" s="985" t="s">
        <v>650</v>
      </c>
      <c r="B3" s="985"/>
      <c r="C3" s="985"/>
      <c r="D3" s="985"/>
      <c r="E3" s="985"/>
      <c r="F3" s="985"/>
      <c r="G3" s="985"/>
    </row>
    <row r="4" spans="1:7" ht="15" customHeight="1" x14ac:dyDescent="0.25">
      <c r="A4" s="1136" t="s">
        <v>100</v>
      </c>
      <c r="B4" s="1135" t="s">
        <v>67</v>
      </c>
      <c r="C4" s="1135" t="s">
        <v>201</v>
      </c>
      <c r="D4" s="987" t="s">
        <v>202</v>
      </c>
      <c r="E4" s="987" t="s">
        <v>86</v>
      </c>
      <c r="F4" s="987"/>
      <c r="G4" s="1126"/>
    </row>
    <row r="5" spans="1:7" ht="30" customHeight="1" x14ac:dyDescent="0.25">
      <c r="A5" s="1136"/>
      <c r="B5" s="1135"/>
      <c r="C5" s="1135"/>
      <c r="D5" s="987"/>
      <c r="E5" s="755" t="s">
        <v>124</v>
      </c>
      <c r="F5" s="755" t="s">
        <v>9</v>
      </c>
      <c r="G5" s="755" t="s">
        <v>105</v>
      </c>
    </row>
    <row r="6" spans="1:7" ht="6" customHeight="1" x14ac:dyDescent="0.25">
      <c r="A6" s="810"/>
      <c r="B6" s="809"/>
      <c r="C6" s="809"/>
      <c r="D6" s="118"/>
      <c r="E6" s="118"/>
      <c r="F6" s="118"/>
      <c r="G6" s="118"/>
    </row>
    <row r="7" spans="1:7" x14ac:dyDescent="0.25">
      <c r="A7" s="808" t="s">
        <v>10</v>
      </c>
      <c r="B7" s="367">
        <v>53392</v>
      </c>
      <c r="C7" s="10" t="s">
        <v>123</v>
      </c>
      <c r="D7" s="90">
        <v>15.7</v>
      </c>
      <c r="E7" s="90">
        <v>1.3</v>
      </c>
      <c r="F7" s="90">
        <v>3.4</v>
      </c>
      <c r="G7" s="90">
        <v>4.7</v>
      </c>
    </row>
    <row r="8" spans="1:7" x14ac:dyDescent="0.25">
      <c r="A8" s="808" t="s">
        <v>11</v>
      </c>
      <c r="B8" s="367">
        <v>55469</v>
      </c>
      <c r="C8" s="10" t="s">
        <v>123</v>
      </c>
      <c r="D8" s="90">
        <v>16.100000000000001</v>
      </c>
      <c r="E8" s="90">
        <v>1.3</v>
      </c>
      <c r="F8" s="90">
        <v>3.5</v>
      </c>
      <c r="G8" s="90">
        <v>4.9000000000000004</v>
      </c>
    </row>
    <row r="9" spans="1:7" x14ac:dyDescent="0.25">
      <c r="A9" s="808" t="s">
        <v>44</v>
      </c>
      <c r="B9" s="367">
        <v>57992</v>
      </c>
      <c r="C9" s="10" t="s">
        <v>123</v>
      </c>
      <c r="D9" s="90">
        <v>18</v>
      </c>
      <c r="E9" s="90">
        <v>1.2</v>
      </c>
      <c r="F9" s="90">
        <v>3.5</v>
      </c>
      <c r="G9" s="90">
        <v>4.7</v>
      </c>
    </row>
    <row r="10" spans="1:7" x14ac:dyDescent="0.25">
      <c r="A10" s="808" t="s">
        <v>12</v>
      </c>
      <c r="B10" s="367">
        <v>54328</v>
      </c>
      <c r="C10" s="10" t="s">
        <v>123</v>
      </c>
      <c r="D10" s="90">
        <v>17.100000000000001</v>
      </c>
      <c r="E10" s="90">
        <v>1.1000000000000001</v>
      </c>
      <c r="F10" s="90">
        <v>3.5</v>
      </c>
      <c r="G10" s="90">
        <v>4.5999999999999996</v>
      </c>
    </row>
    <row r="11" spans="1:7" x14ac:dyDescent="0.25">
      <c r="A11" s="808" t="s">
        <v>13</v>
      </c>
      <c r="B11" s="367">
        <v>54711</v>
      </c>
      <c r="C11" s="10" t="s">
        <v>123</v>
      </c>
      <c r="D11" s="90">
        <v>15.6</v>
      </c>
      <c r="E11" s="90">
        <v>1</v>
      </c>
      <c r="F11" s="90">
        <v>3.1</v>
      </c>
      <c r="G11" s="90">
        <v>4.0999999999999996</v>
      </c>
    </row>
    <row r="12" spans="1:7" x14ac:dyDescent="0.25">
      <c r="A12" s="808" t="s">
        <v>14</v>
      </c>
      <c r="B12" s="367">
        <v>52361</v>
      </c>
      <c r="C12" s="807">
        <v>32</v>
      </c>
      <c r="D12" s="90">
        <v>15.9</v>
      </c>
      <c r="E12" s="90">
        <v>1</v>
      </c>
      <c r="F12" s="90">
        <v>2</v>
      </c>
      <c r="G12" s="90">
        <v>3</v>
      </c>
    </row>
    <row r="13" spans="1:7" x14ac:dyDescent="0.25">
      <c r="A13" s="808" t="s">
        <v>15</v>
      </c>
      <c r="B13" s="367">
        <v>52129</v>
      </c>
      <c r="C13" s="807">
        <v>32.200000000000003</v>
      </c>
      <c r="D13" s="90">
        <v>16.7</v>
      </c>
      <c r="E13" s="90">
        <v>1</v>
      </c>
      <c r="F13" s="90">
        <v>2</v>
      </c>
      <c r="G13" s="90">
        <v>3.1</v>
      </c>
    </row>
    <row r="14" spans="1:7" x14ac:dyDescent="0.25">
      <c r="A14" s="808" t="s">
        <v>16</v>
      </c>
      <c r="B14" s="367">
        <v>47659</v>
      </c>
      <c r="C14" s="807">
        <v>33.299999999999997</v>
      </c>
      <c r="D14" s="90">
        <v>18.399999999999999</v>
      </c>
      <c r="E14" s="90">
        <v>1</v>
      </c>
      <c r="F14" s="90">
        <v>2.5</v>
      </c>
      <c r="G14" s="90">
        <v>3.5</v>
      </c>
    </row>
    <row r="15" spans="1:7" x14ac:dyDescent="0.25">
      <c r="A15" s="808" t="s">
        <v>17</v>
      </c>
      <c r="B15" s="367">
        <v>49658</v>
      </c>
      <c r="C15" s="807">
        <v>33.299999999999997</v>
      </c>
      <c r="D15" s="90">
        <v>18.5</v>
      </c>
      <c r="E15" s="90">
        <v>1.1000000000000001</v>
      </c>
      <c r="F15" s="90">
        <v>2.5</v>
      </c>
      <c r="G15" s="90">
        <v>3.6</v>
      </c>
    </row>
    <row r="16" spans="1:7" x14ac:dyDescent="0.25">
      <c r="A16" s="808" t="s">
        <v>18</v>
      </c>
      <c r="B16" s="367">
        <v>49902</v>
      </c>
      <c r="C16" s="12" t="s">
        <v>123</v>
      </c>
      <c r="D16" s="90">
        <v>19.2</v>
      </c>
      <c r="E16" s="90">
        <v>1.3</v>
      </c>
      <c r="F16" s="90">
        <v>2.4</v>
      </c>
      <c r="G16" s="90">
        <v>3.7</v>
      </c>
    </row>
    <row r="17" spans="1:7" x14ac:dyDescent="0.25">
      <c r="A17" s="808" t="s">
        <v>19</v>
      </c>
      <c r="B17" s="367">
        <v>54363</v>
      </c>
      <c r="C17" s="12" t="s">
        <v>123</v>
      </c>
      <c r="D17" s="90">
        <v>17.2</v>
      </c>
      <c r="E17" s="90">
        <v>1.2</v>
      </c>
      <c r="F17" s="90">
        <v>1.8</v>
      </c>
      <c r="G17" s="90">
        <v>3</v>
      </c>
    </row>
    <row r="18" spans="1:7" x14ac:dyDescent="0.25">
      <c r="A18" s="808" t="s">
        <v>20</v>
      </c>
      <c r="B18" s="367">
        <v>51932</v>
      </c>
      <c r="C18" s="807">
        <v>33.9</v>
      </c>
      <c r="D18" s="90">
        <v>16.3</v>
      </c>
      <c r="E18" s="90">
        <v>1</v>
      </c>
      <c r="F18" s="90">
        <v>1.4</v>
      </c>
      <c r="G18" s="90">
        <v>2.4</v>
      </c>
    </row>
    <row r="19" spans="1:7" x14ac:dyDescent="0.25">
      <c r="A19" s="808" t="s">
        <v>21</v>
      </c>
      <c r="B19" s="367">
        <v>52011</v>
      </c>
      <c r="C19" s="807">
        <v>28.3</v>
      </c>
      <c r="D19" s="90">
        <v>11.3</v>
      </c>
      <c r="E19" s="90">
        <v>0.7</v>
      </c>
      <c r="F19" s="90">
        <v>0.8</v>
      </c>
      <c r="G19" s="90">
        <v>1.5</v>
      </c>
    </row>
    <row r="20" spans="1:7" x14ac:dyDescent="0.25">
      <c r="A20" s="808" t="s">
        <v>22</v>
      </c>
      <c r="B20" s="367">
        <v>49358</v>
      </c>
      <c r="C20" s="807">
        <v>22.7</v>
      </c>
      <c r="D20" s="90">
        <v>8.8000000000000007</v>
      </c>
      <c r="E20" s="90">
        <v>0.5</v>
      </c>
      <c r="F20" s="90">
        <v>0.5</v>
      </c>
      <c r="G20" s="90">
        <v>1</v>
      </c>
    </row>
    <row r="21" spans="1:7" x14ac:dyDescent="0.25">
      <c r="A21" s="808" t="s">
        <v>23</v>
      </c>
      <c r="B21" s="367">
        <v>35278</v>
      </c>
      <c r="C21" s="807">
        <v>19.7</v>
      </c>
      <c r="D21" s="90">
        <v>7.2</v>
      </c>
      <c r="E21" s="90">
        <v>0.4</v>
      </c>
      <c r="F21" s="90">
        <v>0.4</v>
      </c>
      <c r="G21" s="90">
        <v>0.8</v>
      </c>
    </row>
    <row r="22" spans="1:7" x14ac:dyDescent="0.25">
      <c r="A22" s="808" t="s">
        <v>24</v>
      </c>
      <c r="B22" s="367">
        <v>46646</v>
      </c>
      <c r="C22" s="807">
        <v>18.7</v>
      </c>
      <c r="D22" s="90">
        <v>7</v>
      </c>
      <c r="E22" s="90">
        <v>0.4</v>
      </c>
      <c r="F22" s="90">
        <v>0.3</v>
      </c>
      <c r="G22" s="90">
        <v>0.7</v>
      </c>
    </row>
    <row r="23" spans="1:7" x14ac:dyDescent="0.25">
      <c r="A23" s="477" t="s">
        <v>25</v>
      </c>
      <c r="B23" s="367">
        <v>34437</v>
      </c>
      <c r="C23" s="807">
        <v>16.8</v>
      </c>
      <c r="D23" s="90">
        <v>6.1</v>
      </c>
      <c r="E23" s="90">
        <v>0.4</v>
      </c>
      <c r="F23" s="90">
        <v>0.3</v>
      </c>
      <c r="G23" s="90">
        <v>0.7</v>
      </c>
    </row>
    <row r="24" spans="1:7" x14ac:dyDescent="0.25">
      <c r="A24" s="477" t="s">
        <v>26</v>
      </c>
      <c r="B24" s="367">
        <v>41125</v>
      </c>
      <c r="C24" s="807">
        <v>20.5</v>
      </c>
      <c r="D24" s="90">
        <v>5.8</v>
      </c>
      <c r="E24" s="90">
        <v>0.4</v>
      </c>
      <c r="F24" s="90">
        <v>0.3</v>
      </c>
      <c r="G24" s="90">
        <v>0.7</v>
      </c>
    </row>
    <row r="25" spans="1:7" x14ac:dyDescent="0.25">
      <c r="A25" s="477">
        <v>1992</v>
      </c>
      <c r="B25" s="367">
        <v>27839</v>
      </c>
      <c r="C25" s="90">
        <v>20.8</v>
      </c>
      <c r="D25" s="90">
        <v>5.8</v>
      </c>
      <c r="E25" s="90">
        <v>0.4</v>
      </c>
      <c r="F25" s="90">
        <v>0.3</v>
      </c>
      <c r="G25" s="90">
        <v>0.7</v>
      </c>
    </row>
    <row r="26" spans="1:7" x14ac:dyDescent="0.25">
      <c r="A26" s="477">
        <v>1993</v>
      </c>
      <c r="B26" s="367">
        <v>33956</v>
      </c>
      <c r="C26" s="90">
        <v>23.3</v>
      </c>
      <c r="D26" s="90">
        <v>7.3</v>
      </c>
      <c r="E26" s="90">
        <v>0.6</v>
      </c>
      <c r="F26" s="90">
        <v>0.5</v>
      </c>
      <c r="G26" s="90">
        <v>1</v>
      </c>
    </row>
    <row r="27" spans="1:7" x14ac:dyDescent="0.25">
      <c r="A27" s="477">
        <v>1994</v>
      </c>
      <c r="B27" s="367">
        <v>39519</v>
      </c>
      <c r="C27" s="90">
        <v>29.4</v>
      </c>
      <c r="D27" s="90">
        <v>8.9</v>
      </c>
      <c r="E27" s="90">
        <v>0.7</v>
      </c>
      <c r="F27" s="90">
        <v>0.6</v>
      </c>
      <c r="G27" s="90">
        <v>1.3</v>
      </c>
    </row>
    <row r="28" spans="1:7" x14ac:dyDescent="0.25">
      <c r="A28" s="477">
        <v>1995</v>
      </c>
      <c r="B28" s="367">
        <v>44878</v>
      </c>
      <c r="C28" s="90">
        <v>34.200000000000003</v>
      </c>
      <c r="D28" s="90">
        <v>12</v>
      </c>
      <c r="E28" s="90">
        <v>1.1000000000000001</v>
      </c>
      <c r="F28" s="90">
        <v>0.7</v>
      </c>
      <c r="G28" s="90">
        <v>1.9</v>
      </c>
    </row>
    <row r="29" spans="1:7" x14ac:dyDescent="0.25">
      <c r="A29" s="477">
        <v>1996</v>
      </c>
      <c r="B29" s="367">
        <v>47544</v>
      </c>
      <c r="C29" s="90">
        <v>37.5</v>
      </c>
      <c r="D29" s="90">
        <v>14.3</v>
      </c>
      <c r="E29" s="90">
        <v>1.3</v>
      </c>
      <c r="F29" s="90">
        <v>1.1000000000000001</v>
      </c>
      <c r="G29" s="90">
        <v>2.5</v>
      </c>
    </row>
    <row r="30" spans="1:7" x14ac:dyDescent="0.25">
      <c r="A30" s="477">
        <v>1997</v>
      </c>
      <c r="B30" s="367">
        <v>38878</v>
      </c>
      <c r="C30" s="90">
        <v>41.3</v>
      </c>
      <c r="D30" s="90">
        <v>15</v>
      </c>
      <c r="E30" s="90">
        <v>1.5</v>
      </c>
      <c r="F30" s="90">
        <v>1.1000000000000001</v>
      </c>
      <c r="G30" s="90">
        <v>2.6</v>
      </c>
    </row>
    <row r="31" spans="1:7" x14ac:dyDescent="0.25">
      <c r="A31" s="477" t="s">
        <v>28</v>
      </c>
      <c r="B31" s="367">
        <v>44437</v>
      </c>
      <c r="C31" s="90">
        <v>44.1</v>
      </c>
      <c r="D31" s="90">
        <v>16.399999999999999</v>
      </c>
      <c r="E31" s="90">
        <v>1.4</v>
      </c>
      <c r="F31" s="90">
        <v>1.3</v>
      </c>
      <c r="G31" s="90">
        <v>2.7</v>
      </c>
    </row>
    <row r="32" spans="1:7" x14ac:dyDescent="0.25">
      <c r="A32" s="477">
        <v>1999</v>
      </c>
      <c r="B32" s="367">
        <v>42751</v>
      </c>
      <c r="C32" s="90">
        <v>44.9</v>
      </c>
      <c r="D32" s="90">
        <v>16.899999999999999</v>
      </c>
      <c r="E32" s="90">
        <v>1.6</v>
      </c>
      <c r="F32" s="90">
        <v>1.4</v>
      </c>
      <c r="G32" s="90">
        <v>3.1</v>
      </c>
    </row>
    <row r="33" spans="1:7" ht="12.75" customHeight="1" x14ac:dyDescent="0.25">
      <c r="A33" s="477">
        <v>2000</v>
      </c>
      <c r="B33" s="367">
        <v>37566</v>
      </c>
      <c r="C33" s="90">
        <v>46.2</v>
      </c>
      <c r="D33" s="90">
        <v>17.2</v>
      </c>
      <c r="E33" s="90">
        <v>1.5</v>
      </c>
      <c r="F33" s="90">
        <v>1.6</v>
      </c>
      <c r="G33" s="90">
        <v>3.1</v>
      </c>
    </row>
    <row r="34" spans="1:7" ht="12.75" customHeight="1" x14ac:dyDescent="0.25">
      <c r="A34" s="477">
        <v>2001</v>
      </c>
      <c r="B34" s="367">
        <v>39276</v>
      </c>
      <c r="C34" s="90">
        <v>47.4</v>
      </c>
      <c r="D34" s="90">
        <v>17.7</v>
      </c>
      <c r="E34" s="90">
        <v>1.5</v>
      </c>
      <c r="F34" s="90">
        <v>1.5</v>
      </c>
      <c r="G34" s="90">
        <v>3</v>
      </c>
    </row>
    <row r="35" spans="1:7" ht="12.75" customHeight="1" x14ac:dyDescent="0.25">
      <c r="A35" s="477">
        <v>2002</v>
      </c>
      <c r="B35" s="367">
        <v>39742</v>
      </c>
      <c r="C35" s="90">
        <v>47.7</v>
      </c>
      <c r="D35" s="90">
        <v>17.899999999999999</v>
      </c>
      <c r="E35" s="90">
        <v>1.5</v>
      </c>
      <c r="F35" s="90">
        <v>1.6</v>
      </c>
      <c r="G35" s="90">
        <v>3.1</v>
      </c>
    </row>
    <row r="36" spans="1:7" ht="12.75" customHeight="1" x14ac:dyDescent="0.25">
      <c r="A36" s="477">
        <v>2003</v>
      </c>
      <c r="B36" s="367">
        <v>40369</v>
      </c>
      <c r="C36" s="90">
        <v>43.6</v>
      </c>
      <c r="D36" s="90">
        <v>16.2</v>
      </c>
      <c r="E36" s="90">
        <v>1.2</v>
      </c>
      <c r="F36" s="90">
        <v>1.3</v>
      </c>
      <c r="G36" s="90">
        <v>2.5</v>
      </c>
    </row>
    <row r="37" spans="1:7" ht="12.75" customHeight="1" x14ac:dyDescent="0.25">
      <c r="A37" s="477">
        <v>2004</v>
      </c>
      <c r="B37" s="367">
        <v>42469</v>
      </c>
      <c r="C37" s="90">
        <v>42.7</v>
      </c>
      <c r="D37" s="90">
        <v>15.3</v>
      </c>
      <c r="E37" s="90">
        <v>1.2</v>
      </c>
      <c r="F37" s="90">
        <v>1.1000000000000001</v>
      </c>
      <c r="G37" s="90">
        <v>2.2999999999999998</v>
      </c>
    </row>
    <row r="38" spans="1:7" ht="12.75" customHeight="1" x14ac:dyDescent="0.25">
      <c r="A38" s="477">
        <v>2005</v>
      </c>
      <c r="B38" s="367">
        <v>41901</v>
      </c>
      <c r="C38" s="90">
        <v>39.5</v>
      </c>
      <c r="D38" s="90">
        <v>13.5</v>
      </c>
      <c r="E38" s="90">
        <v>1</v>
      </c>
      <c r="F38" s="90">
        <v>1</v>
      </c>
      <c r="G38" s="90">
        <v>2</v>
      </c>
    </row>
    <row r="39" spans="1:7" ht="12.75" customHeight="1" x14ac:dyDescent="0.25">
      <c r="A39" s="477">
        <v>2006</v>
      </c>
      <c r="B39" s="367">
        <v>36802</v>
      </c>
      <c r="C39" s="90">
        <v>38.1</v>
      </c>
      <c r="D39" s="90">
        <v>12.6</v>
      </c>
      <c r="E39" s="90">
        <v>1</v>
      </c>
      <c r="F39" s="90">
        <v>1</v>
      </c>
      <c r="G39" s="90">
        <v>1.9</v>
      </c>
    </row>
    <row r="40" spans="1:7" ht="6" customHeight="1" x14ac:dyDescent="0.25">
      <c r="A40" s="118"/>
      <c r="B40" s="118"/>
      <c r="C40" s="118"/>
      <c r="D40" s="118"/>
      <c r="E40" s="118"/>
      <c r="F40" s="118"/>
      <c r="G40" s="118"/>
    </row>
    <row r="41" spans="1:7" ht="15" customHeight="1" x14ac:dyDescent="0.25">
      <c r="A41" s="971" t="s">
        <v>33</v>
      </c>
      <c r="B41" s="971"/>
      <c r="C41" s="971"/>
      <c r="D41" s="971"/>
      <c r="E41" s="971"/>
      <c r="F41" s="971"/>
      <c r="G41" s="971"/>
    </row>
    <row r="42" spans="1:7" ht="6" customHeight="1" x14ac:dyDescent="0.25">
      <c r="A42" s="714"/>
      <c r="B42" s="714"/>
      <c r="C42" s="714"/>
      <c r="D42" s="714"/>
      <c r="E42" s="714"/>
      <c r="F42" s="714"/>
      <c r="G42" s="714"/>
    </row>
    <row r="43" spans="1:7" ht="15" customHeight="1" x14ac:dyDescent="0.25">
      <c r="A43" s="971" t="s">
        <v>321</v>
      </c>
      <c r="B43" s="971"/>
      <c r="C43" s="971"/>
      <c r="D43" s="971"/>
      <c r="E43" s="971"/>
      <c r="F43" s="971"/>
      <c r="G43" s="971"/>
    </row>
    <row r="44" spans="1:7" s="744" customFormat="1" ht="42.75" customHeight="1" x14ac:dyDescent="0.25">
      <c r="A44" s="980" t="s">
        <v>714</v>
      </c>
      <c r="B44" s="980"/>
      <c r="C44" s="980"/>
      <c r="D44" s="980"/>
      <c r="E44" s="980"/>
      <c r="F44" s="980"/>
      <c r="G44" s="980"/>
    </row>
    <row r="47" spans="1:7" x14ac:dyDescent="0.25">
      <c r="B47" s="306" t="s">
        <v>76</v>
      </c>
    </row>
  </sheetData>
  <mergeCells count="12">
    <mergeCell ref="A1:B1"/>
    <mergeCell ref="A2:B2"/>
    <mergeCell ref="E1:G1"/>
    <mergeCell ref="A44:G44"/>
    <mergeCell ref="A43:G43"/>
    <mergeCell ref="A3:G3"/>
    <mergeCell ref="E4:G4"/>
    <mergeCell ref="B4:B5"/>
    <mergeCell ref="D4:D5"/>
    <mergeCell ref="A4:A5"/>
    <mergeCell ref="C4:C5"/>
    <mergeCell ref="A41:G41"/>
  </mergeCells>
  <hyperlinks>
    <hyperlink ref="E1:G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2" width="6.6640625" style="306" customWidth="1"/>
    <col min="13" max="16384" width="8.88671875" style="306"/>
  </cols>
  <sheetData>
    <row r="1" spans="1:12" ht="30" customHeight="1" x14ac:dyDescent="0.3">
      <c r="A1" s="1108"/>
      <c r="B1" s="979"/>
      <c r="F1" s="974" t="s">
        <v>397</v>
      </c>
      <c r="G1" s="975"/>
      <c r="H1" s="975"/>
    </row>
    <row r="2" spans="1:12" ht="6" customHeight="1" x14ac:dyDescent="0.25">
      <c r="A2" s="986"/>
      <c r="B2" s="979"/>
      <c r="C2" s="755"/>
      <c r="E2" s="755"/>
      <c r="G2" s="755"/>
    </row>
    <row r="3" spans="1:12" ht="15" customHeight="1" x14ac:dyDescent="0.25">
      <c r="A3" s="1138" t="s">
        <v>651</v>
      </c>
      <c r="B3" s="1138"/>
      <c r="C3" s="1138"/>
      <c r="D3" s="1138"/>
      <c r="E3" s="1138"/>
      <c r="F3" s="1138"/>
      <c r="G3" s="985"/>
      <c r="H3" s="985"/>
      <c r="I3" s="985"/>
      <c r="J3" s="985"/>
      <c r="K3" s="985"/>
      <c r="L3" s="985"/>
    </row>
    <row r="4" spans="1:12" s="746" customFormat="1" ht="15" customHeight="1" x14ac:dyDescent="0.25">
      <c r="A4" s="1108" t="s">
        <v>100</v>
      </c>
      <c r="B4" s="1126" t="s">
        <v>2</v>
      </c>
      <c r="C4" s="1126"/>
      <c r="D4" s="1126"/>
      <c r="E4" s="1126"/>
      <c r="F4" s="1126"/>
      <c r="G4" s="1126" t="s">
        <v>3</v>
      </c>
      <c r="H4" s="1126"/>
      <c r="I4" s="1126"/>
      <c r="J4" s="1126"/>
      <c r="K4" s="1126"/>
      <c r="L4" s="1126" t="s">
        <v>108</v>
      </c>
    </row>
    <row r="5" spans="1:12" s="746" customFormat="1" ht="15" customHeight="1" x14ac:dyDescent="0.25">
      <c r="A5" s="979"/>
      <c r="B5" s="56" t="s">
        <v>294</v>
      </c>
      <c r="C5" s="56" t="s">
        <v>295</v>
      </c>
      <c r="D5" s="95" t="s">
        <v>296</v>
      </c>
      <c r="E5" s="56" t="s">
        <v>297</v>
      </c>
      <c r="F5" s="56" t="s">
        <v>105</v>
      </c>
      <c r="G5" s="56" t="s">
        <v>294</v>
      </c>
      <c r="H5" s="56" t="s">
        <v>295</v>
      </c>
      <c r="I5" s="95" t="s">
        <v>296</v>
      </c>
      <c r="J5" s="56" t="s">
        <v>297</v>
      </c>
      <c r="K5" s="56" t="s">
        <v>105</v>
      </c>
      <c r="L5" s="1137" t="s">
        <v>108</v>
      </c>
    </row>
    <row r="6" spans="1:12" ht="5.25" customHeight="1" x14ac:dyDescent="0.25">
      <c r="A6" s="764"/>
      <c r="B6" s="298"/>
      <c r="C6" s="730"/>
      <c r="D6" s="730"/>
      <c r="E6" s="730"/>
      <c r="F6" s="730"/>
      <c r="G6" s="148"/>
      <c r="H6" s="148"/>
      <c r="I6" s="148"/>
      <c r="J6" s="148"/>
      <c r="K6" s="118"/>
      <c r="L6" s="118"/>
    </row>
    <row r="7" spans="1:12" ht="15.6" x14ac:dyDescent="0.25">
      <c r="A7" s="111" t="s">
        <v>208</v>
      </c>
      <c r="B7" s="56">
        <v>26.3</v>
      </c>
      <c r="C7" s="95">
        <v>20.399999999999999</v>
      </c>
      <c r="D7" s="95">
        <v>10.5</v>
      </c>
      <c r="E7" s="91">
        <v>0.8</v>
      </c>
      <c r="F7" s="56">
        <v>14.5</v>
      </c>
      <c r="G7" s="56">
        <v>17.600000000000001</v>
      </c>
      <c r="H7" s="95">
        <v>11.4</v>
      </c>
      <c r="I7" s="91">
        <v>4.7</v>
      </c>
      <c r="J7" s="91">
        <v>0.3</v>
      </c>
      <c r="K7" s="56">
        <v>7.9</v>
      </c>
      <c r="L7" s="95">
        <v>11.2</v>
      </c>
    </row>
    <row r="8" spans="1:12" x14ac:dyDescent="0.25">
      <c r="A8" s="111">
        <v>2005</v>
      </c>
      <c r="B8" s="56">
        <v>21.3</v>
      </c>
      <c r="C8" s="95">
        <v>18.2</v>
      </c>
      <c r="D8" s="95">
        <v>9.8000000000000007</v>
      </c>
      <c r="E8" s="91">
        <v>1.3</v>
      </c>
      <c r="F8" s="56">
        <v>13</v>
      </c>
      <c r="G8" s="56">
        <v>17.399999999999999</v>
      </c>
      <c r="H8" s="95">
        <v>10.8</v>
      </c>
      <c r="I8" s="95">
        <v>4.3</v>
      </c>
      <c r="J8" s="95">
        <v>0.3</v>
      </c>
      <c r="K8" s="56">
        <v>7.7</v>
      </c>
      <c r="L8" s="95">
        <v>10.3</v>
      </c>
    </row>
    <row r="9" spans="1:12" x14ac:dyDescent="0.25">
      <c r="A9" s="111">
        <v>2006</v>
      </c>
      <c r="B9" s="56">
        <v>23.2</v>
      </c>
      <c r="C9" s="95">
        <v>18.5</v>
      </c>
      <c r="D9" s="95">
        <v>8.6</v>
      </c>
      <c r="E9" s="91">
        <v>0.9</v>
      </c>
      <c r="F9" s="56">
        <v>13</v>
      </c>
      <c r="G9" s="56">
        <v>16.3</v>
      </c>
      <c r="H9" s="95">
        <v>10.199999999999999</v>
      </c>
      <c r="I9" s="95">
        <v>3.5</v>
      </c>
      <c r="J9" s="95">
        <v>0</v>
      </c>
      <c r="K9" s="56">
        <v>7.1</v>
      </c>
      <c r="L9" s="95">
        <v>10</v>
      </c>
    </row>
    <row r="10" spans="1:12" x14ac:dyDescent="0.25">
      <c r="A10" s="111">
        <v>2007</v>
      </c>
      <c r="B10" s="109">
        <v>20.3</v>
      </c>
      <c r="C10" s="91">
        <v>18.899999999999999</v>
      </c>
      <c r="D10" s="91">
        <v>12.1</v>
      </c>
      <c r="E10" s="91">
        <v>0.5</v>
      </c>
      <c r="F10" s="56">
        <v>13.6</v>
      </c>
      <c r="G10" s="91">
        <v>15</v>
      </c>
      <c r="H10" s="91">
        <v>9.6999999999999993</v>
      </c>
      <c r="I10" s="91">
        <v>4.7</v>
      </c>
      <c r="J10" s="91">
        <v>0.1</v>
      </c>
      <c r="K10" s="56">
        <v>7.2</v>
      </c>
      <c r="L10" s="95">
        <v>10.4</v>
      </c>
    </row>
    <row r="11" spans="1:12" x14ac:dyDescent="0.25">
      <c r="A11" s="111">
        <v>2008</v>
      </c>
      <c r="B11" s="91">
        <v>17.600000000000001</v>
      </c>
      <c r="C11" s="91">
        <v>17.399999999999999</v>
      </c>
      <c r="D11" s="91">
        <v>10.4</v>
      </c>
      <c r="E11" s="91">
        <v>0.7</v>
      </c>
      <c r="F11" s="91">
        <v>12.1</v>
      </c>
      <c r="G11" s="91">
        <v>13.4</v>
      </c>
      <c r="H11" s="91">
        <v>9.9</v>
      </c>
      <c r="I11" s="91">
        <v>4.2</v>
      </c>
      <c r="J11" s="91">
        <v>0.3</v>
      </c>
      <c r="K11" s="91">
        <v>6.7</v>
      </c>
      <c r="L11" s="91">
        <v>9.4</v>
      </c>
    </row>
    <row r="12" spans="1:12" x14ac:dyDescent="0.25">
      <c r="A12" s="111">
        <v>2009</v>
      </c>
      <c r="B12" s="91">
        <v>26</v>
      </c>
      <c r="C12" s="91">
        <v>21.3</v>
      </c>
      <c r="D12" s="91">
        <v>11.5</v>
      </c>
      <c r="E12" s="91">
        <v>0.4</v>
      </c>
      <c r="F12" s="91">
        <v>15.2</v>
      </c>
      <c r="G12" s="91">
        <v>15.9</v>
      </c>
      <c r="H12" s="91">
        <v>8.3000000000000007</v>
      </c>
      <c r="I12" s="91">
        <v>5.5</v>
      </c>
      <c r="J12" s="91">
        <v>0.4</v>
      </c>
      <c r="K12" s="91">
        <v>7.3</v>
      </c>
      <c r="L12" s="91">
        <v>11.2</v>
      </c>
    </row>
    <row r="13" spans="1:12" s="91" customFormat="1" x14ac:dyDescent="0.25">
      <c r="A13" s="812">
        <v>2010</v>
      </c>
      <c r="B13" s="91">
        <v>23.1</v>
      </c>
      <c r="C13" s="91">
        <v>20.399999999999999</v>
      </c>
      <c r="D13" s="91">
        <v>12.8</v>
      </c>
      <c r="E13" s="91">
        <v>0.8</v>
      </c>
      <c r="F13" s="91">
        <v>14.7</v>
      </c>
      <c r="G13" s="91">
        <v>15.7</v>
      </c>
      <c r="H13" s="91">
        <v>12</v>
      </c>
      <c r="I13" s="91">
        <v>5.8</v>
      </c>
      <c r="J13" s="91">
        <v>0.1</v>
      </c>
      <c r="K13" s="91">
        <v>8.1999999999999993</v>
      </c>
      <c r="L13" s="91">
        <v>11.5</v>
      </c>
    </row>
    <row r="14" spans="1:12" s="91" customFormat="1" x14ac:dyDescent="0.25">
      <c r="A14" s="812">
        <v>2011</v>
      </c>
      <c r="B14" s="91">
        <v>23.2</v>
      </c>
      <c r="C14" s="91">
        <v>20.3</v>
      </c>
      <c r="D14" s="91">
        <v>10.7</v>
      </c>
      <c r="E14" s="91">
        <v>1.4</v>
      </c>
      <c r="F14" s="91">
        <v>14.1</v>
      </c>
      <c r="G14" s="91">
        <v>18.3</v>
      </c>
      <c r="H14" s="91">
        <v>12.2</v>
      </c>
      <c r="I14" s="91">
        <v>5.2</v>
      </c>
      <c r="J14" s="91">
        <v>0.1</v>
      </c>
      <c r="K14" s="91">
        <v>8.6</v>
      </c>
      <c r="L14" s="91">
        <v>11.4</v>
      </c>
    </row>
    <row r="15" spans="1:12" s="91" customFormat="1" x14ac:dyDescent="0.25">
      <c r="A15" s="812">
        <v>2012</v>
      </c>
      <c r="B15" s="91">
        <v>21.9</v>
      </c>
      <c r="C15" s="91">
        <v>21.4</v>
      </c>
      <c r="D15" s="91">
        <v>11.3</v>
      </c>
      <c r="E15" s="91">
        <v>1.6</v>
      </c>
      <c r="F15" s="91">
        <v>14.2</v>
      </c>
      <c r="G15" s="91">
        <v>20.100000000000001</v>
      </c>
      <c r="H15" s="91">
        <v>14.6</v>
      </c>
      <c r="I15" s="91">
        <v>5.2</v>
      </c>
      <c r="J15" s="91">
        <v>0.9</v>
      </c>
      <c r="K15" s="91">
        <v>9.6999999999999993</v>
      </c>
      <c r="L15" s="91">
        <v>12</v>
      </c>
    </row>
    <row r="16" spans="1:12" s="91" customFormat="1" x14ac:dyDescent="0.25">
      <c r="A16" s="812">
        <v>2013</v>
      </c>
      <c r="B16" s="91">
        <v>25.4</v>
      </c>
      <c r="C16" s="91">
        <v>21.3</v>
      </c>
      <c r="D16" s="91">
        <v>11.5</v>
      </c>
      <c r="E16" s="91">
        <v>2.4</v>
      </c>
      <c r="F16" s="91">
        <v>15.2</v>
      </c>
      <c r="G16" s="91">
        <v>15.4</v>
      </c>
      <c r="H16" s="91">
        <v>13.3</v>
      </c>
      <c r="I16" s="91">
        <v>5.3</v>
      </c>
      <c r="J16" s="91">
        <v>0.6</v>
      </c>
      <c r="K16" s="91">
        <v>8.3000000000000007</v>
      </c>
      <c r="L16" s="91">
        <v>11.8</v>
      </c>
    </row>
    <row r="17" spans="1:13" s="91" customFormat="1" x14ac:dyDescent="0.25">
      <c r="A17" s="812">
        <v>2014</v>
      </c>
      <c r="B17" s="91">
        <v>21.8</v>
      </c>
      <c r="C17" s="91">
        <v>23.8</v>
      </c>
      <c r="D17" s="91">
        <v>12.1</v>
      </c>
      <c r="E17" s="91">
        <v>2.2999999999999998</v>
      </c>
      <c r="F17" s="91">
        <v>15</v>
      </c>
      <c r="G17" s="91">
        <v>18.2</v>
      </c>
      <c r="H17" s="91">
        <v>11.7</v>
      </c>
      <c r="I17" s="91">
        <v>3.9</v>
      </c>
      <c r="J17" s="91">
        <v>0.5</v>
      </c>
      <c r="K17" s="91">
        <v>8</v>
      </c>
      <c r="L17" s="91">
        <v>11.5</v>
      </c>
      <c r="M17" s="752"/>
    </row>
    <row r="18" spans="1:13" s="91" customFormat="1" x14ac:dyDescent="0.25">
      <c r="A18" s="812">
        <v>2015</v>
      </c>
      <c r="B18" s="91">
        <v>22.2</v>
      </c>
      <c r="C18" s="91">
        <v>24.2</v>
      </c>
      <c r="D18" s="91">
        <v>12.6</v>
      </c>
      <c r="E18" s="91">
        <v>2.4</v>
      </c>
      <c r="F18" s="91">
        <v>15.4</v>
      </c>
      <c r="G18" s="91">
        <v>17.2</v>
      </c>
      <c r="H18" s="91">
        <v>12.2</v>
      </c>
      <c r="I18" s="91">
        <v>4.3</v>
      </c>
      <c r="J18" s="91">
        <v>0.5</v>
      </c>
      <c r="K18" s="91">
        <v>8</v>
      </c>
      <c r="L18" s="91">
        <v>11.7</v>
      </c>
      <c r="M18" s="752"/>
    </row>
    <row r="19" spans="1:13" s="91" customFormat="1" x14ac:dyDescent="0.25">
      <c r="A19" s="812">
        <v>2016</v>
      </c>
      <c r="B19" s="91">
        <v>25.2</v>
      </c>
      <c r="C19" s="91">
        <v>22.8</v>
      </c>
      <c r="D19" s="91">
        <v>11.1</v>
      </c>
      <c r="E19" s="91">
        <v>3.3</v>
      </c>
      <c r="F19" s="91">
        <v>15.3</v>
      </c>
      <c r="G19" s="91">
        <v>15.9</v>
      </c>
      <c r="H19" s="91">
        <v>14.4</v>
      </c>
      <c r="I19" s="91">
        <v>6</v>
      </c>
      <c r="J19" s="91">
        <v>0.7</v>
      </c>
      <c r="K19" s="91">
        <v>8.8000000000000007</v>
      </c>
      <c r="L19" s="91">
        <v>12.1</v>
      </c>
    </row>
    <row r="20" spans="1:13" ht="6" customHeight="1" x14ac:dyDescent="0.25">
      <c r="A20" s="128"/>
      <c r="B20" s="128"/>
      <c r="C20" s="811"/>
      <c r="D20" s="811"/>
      <c r="E20" s="673"/>
      <c r="F20" s="673"/>
      <c r="G20" s="673"/>
      <c r="H20" s="673"/>
      <c r="I20" s="673"/>
      <c r="J20" s="298"/>
      <c r="K20" s="118"/>
      <c r="L20" s="118"/>
    </row>
    <row r="21" spans="1:13" ht="15" customHeight="1" x14ac:dyDescent="0.25">
      <c r="A21" s="1039" t="s">
        <v>178</v>
      </c>
      <c r="B21" s="1039"/>
      <c r="C21" s="1039"/>
      <c r="D21" s="1039"/>
      <c r="E21" s="1039"/>
      <c r="F21" s="1039"/>
      <c r="G21" s="971"/>
      <c r="H21" s="971"/>
      <c r="I21" s="971"/>
      <c r="J21" s="971"/>
      <c r="K21" s="971"/>
      <c r="L21" s="971"/>
    </row>
    <row r="22" spans="1:13" ht="6" customHeight="1" x14ac:dyDescent="0.25">
      <c r="A22" s="729"/>
      <c r="B22" s="729"/>
      <c r="C22" s="729"/>
      <c r="D22" s="729"/>
      <c r="E22" s="729"/>
      <c r="F22" s="729"/>
      <c r="G22" s="714"/>
      <c r="H22" s="714"/>
      <c r="I22" s="714"/>
      <c r="J22" s="714"/>
      <c r="K22" s="714"/>
      <c r="L22" s="714"/>
    </row>
    <row r="23" spans="1:13" ht="15" customHeight="1" x14ac:dyDescent="0.25">
      <c r="A23" s="1039" t="s">
        <v>322</v>
      </c>
      <c r="B23" s="1039"/>
      <c r="C23" s="1039"/>
      <c r="D23" s="1039"/>
      <c r="E23" s="1039"/>
      <c r="F23" s="1039"/>
      <c r="G23" s="971"/>
      <c r="H23" s="971"/>
      <c r="I23" s="971"/>
      <c r="J23" s="971"/>
      <c r="K23" s="971"/>
      <c r="L23" s="971"/>
    </row>
  </sheetData>
  <mergeCells count="10">
    <mergeCell ref="A1:B1"/>
    <mergeCell ref="A2:B2"/>
    <mergeCell ref="F1:H1"/>
    <mergeCell ref="A3:L3"/>
    <mergeCell ref="A21:L21"/>
    <mergeCell ref="A23:L23"/>
    <mergeCell ref="B4:F4"/>
    <mergeCell ref="G4:K4"/>
    <mergeCell ref="A4:A5"/>
    <mergeCell ref="L4:L5"/>
  </mergeCells>
  <hyperlinks>
    <hyperlink ref="F1:H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6.6640625" style="306" customWidth="1"/>
    <col min="2" max="2" width="6.5546875" style="306" customWidth="1"/>
    <col min="3" max="12" width="6.6640625" style="306" customWidth="1"/>
    <col min="13" max="16384" width="8.88671875" style="306"/>
  </cols>
  <sheetData>
    <row r="1" spans="1:15" ht="30" customHeight="1" x14ac:dyDescent="0.3">
      <c r="A1" s="1108"/>
      <c r="B1" s="979"/>
      <c r="F1" s="974" t="s">
        <v>397</v>
      </c>
      <c r="G1" s="975"/>
      <c r="H1" s="975"/>
    </row>
    <row r="2" spans="1:15" ht="6" customHeight="1" x14ac:dyDescent="0.25">
      <c r="A2" s="986"/>
      <c r="B2" s="979"/>
      <c r="C2" s="755"/>
      <c r="E2" s="755"/>
      <c r="G2" s="755"/>
    </row>
    <row r="3" spans="1:15" ht="30" customHeight="1" x14ac:dyDescent="0.25">
      <c r="A3" s="1138" t="s">
        <v>652</v>
      </c>
      <c r="B3" s="1138"/>
      <c r="C3" s="1138"/>
      <c r="D3" s="1138"/>
      <c r="E3" s="1138"/>
      <c r="F3" s="1138"/>
      <c r="G3" s="985"/>
      <c r="H3" s="985"/>
      <c r="I3" s="985"/>
      <c r="J3" s="985"/>
      <c r="K3" s="985"/>
      <c r="L3" s="985"/>
    </row>
    <row r="4" spans="1:15" s="746" customFormat="1" ht="15" customHeight="1" x14ac:dyDescent="0.25">
      <c r="A4" s="1108" t="s">
        <v>100</v>
      </c>
      <c r="B4" s="1126" t="s">
        <v>2</v>
      </c>
      <c r="C4" s="1126"/>
      <c r="D4" s="1126"/>
      <c r="E4" s="1126"/>
      <c r="F4" s="1126"/>
      <c r="G4" s="1126" t="s">
        <v>3</v>
      </c>
      <c r="H4" s="1126"/>
      <c r="I4" s="1126"/>
      <c r="J4" s="1126"/>
      <c r="K4" s="1126"/>
      <c r="L4" s="1126" t="s">
        <v>108</v>
      </c>
    </row>
    <row r="5" spans="1:15" s="746" customFormat="1" ht="15" customHeight="1" x14ac:dyDescent="0.25">
      <c r="A5" s="979"/>
      <c r="B5" s="56" t="s">
        <v>294</v>
      </c>
      <c r="C5" s="56" t="s">
        <v>295</v>
      </c>
      <c r="D5" s="95" t="s">
        <v>296</v>
      </c>
      <c r="E5" s="56" t="s">
        <v>297</v>
      </c>
      <c r="F5" s="56" t="s">
        <v>105</v>
      </c>
      <c r="G5" s="56" t="s">
        <v>294</v>
      </c>
      <c r="H5" s="56" t="s">
        <v>295</v>
      </c>
      <c r="I5" s="95" t="s">
        <v>296</v>
      </c>
      <c r="J5" s="56" t="s">
        <v>297</v>
      </c>
      <c r="K5" s="56" t="s">
        <v>105</v>
      </c>
      <c r="L5" s="1137" t="s">
        <v>108</v>
      </c>
    </row>
    <row r="6" spans="1:15" ht="5.25" customHeight="1" x14ac:dyDescent="0.25">
      <c r="A6" s="764"/>
      <c r="B6" s="298"/>
      <c r="C6" s="730"/>
      <c r="D6" s="730"/>
      <c r="E6" s="730"/>
      <c r="F6" s="730"/>
      <c r="G6" s="148"/>
      <c r="H6" s="148"/>
      <c r="I6" s="148"/>
      <c r="J6" s="148"/>
      <c r="K6" s="118"/>
      <c r="L6" s="118"/>
    </row>
    <row r="7" spans="1:15" ht="15.6" x14ac:dyDescent="0.25">
      <c r="A7" s="111" t="s">
        <v>213</v>
      </c>
      <c r="B7" s="56">
        <v>8.8000000000000007</v>
      </c>
      <c r="C7" s="95">
        <v>1.9</v>
      </c>
      <c r="D7" s="95">
        <v>0.6</v>
      </c>
      <c r="E7" s="91">
        <v>0</v>
      </c>
      <c r="F7" s="110">
        <v>2.4</v>
      </c>
      <c r="G7" s="56">
        <v>4.9000000000000004</v>
      </c>
      <c r="H7" s="95">
        <v>0.8</v>
      </c>
      <c r="I7" s="91">
        <v>0.1</v>
      </c>
      <c r="J7" s="91">
        <v>0</v>
      </c>
      <c r="K7" s="110">
        <v>1.1000000000000001</v>
      </c>
      <c r="L7" s="95">
        <v>1.8</v>
      </c>
      <c r="O7" s="90"/>
    </row>
    <row r="8" spans="1:15" x14ac:dyDescent="0.25">
      <c r="A8" s="111">
        <v>2005</v>
      </c>
      <c r="B8" s="56">
        <v>8.5</v>
      </c>
      <c r="C8" s="95">
        <v>1.5</v>
      </c>
      <c r="D8" s="95">
        <v>0.3</v>
      </c>
      <c r="E8" s="91">
        <v>0</v>
      </c>
      <c r="F8" s="110">
        <v>2.2999999999999998</v>
      </c>
      <c r="G8" s="56">
        <v>3.2</v>
      </c>
      <c r="H8" s="95">
        <v>0.7</v>
      </c>
      <c r="I8" s="95">
        <v>0</v>
      </c>
      <c r="J8" s="95">
        <v>0.1</v>
      </c>
      <c r="K8" s="110">
        <v>0.8</v>
      </c>
      <c r="L8" s="95">
        <v>1.6</v>
      </c>
      <c r="O8" s="90"/>
    </row>
    <row r="9" spans="1:15" x14ac:dyDescent="0.25">
      <c r="A9" s="111">
        <v>2006</v>
      </c>
      <c r="B9" s="56">
        <v>7.9</v>
      </c>
      <c r="C9" s="95">
        <v>1.8</v>
      </c>
      <c r="D9" s="95">
        <v>0.1</v>
      </c>
      <c r="E9" s="91">
        <v>0</v>
      </c>
      <c r="F9" s="110">
        <v>2.2000000000000002</v>
      </c>
      <c r="G9" s="56">
        <v>4.7</v>
      </c>
      <c r="H9" s="95">
        <v>0.4</v>
      </c>
      <c r="I9" s="95">
        <v>0.1</v>
      </c>
      <c r="J9" s="95">
        <v>0</v>
      </c>
      <c r="K9" s="110">
        <v>1.1000000000000001</v>
      </c>
      <c r="L9" s="95">
        <v>1.6</v>
      </c>
      <c r="O9" s="90"/>
    </row>
    <row r="10" spans="1:15" x14ac:dyDescent="0.25">
      <c r="A10" s="111">
        <v>2007</v>
      </c>
      <c r="B10" s="109">
        <v>7.2</v>
      </c>
      <c r="C10" s="91">
        <v>2</v>
      </c>
      <c r="D10" s="91">
        <v>0.8</v>
      </c>
      <c r="E10" s="91">
        <v>0.1</v>
      </c>
      <c r="F10" s="110">
        <v>2.2999999999999998</v>
      </c>
      <c r="G10" s="91">
        <v>4.0999999999999996</v>
      </c>
      <c r="H10" s="91">
        <v>0.5</v>
      </c>
      <c r="I10" s="91">
        <v>0.1</v>
      </c>
      <c r="J10" s="91">
        <v>0</v>
      </c>
      <c r="K10" s="110">
        <v>1</v>
      </c>
      <c r="L10" s="95">
        <v>1.7</v>
      </c>
      <c r="O10" s="90"/>
    </row>
    <row r="11" spans="1:15" x14ac:dyDescent="0.25">
      <c r="A11" s="111">
        <v>2008</v>
      </c>
      <c r="B11" s="110">
        <v>6.3</v>
      </c>
      <c r="C11" s="56">
        <v>1.7</v>
      </c>
      <c r="D11" s="56">
        <v>0.8</v>
      </c>
      <c r="E11" s="56">
        <v>0</v>
      </c>
      <c r="F11" s="110">
        <v>2.1</v>
      </c>
      <c r="G11" s="56">
        <v>4.5</v>
      </c>
      <c r="H11" s="56">
        <v>0.5</v>
      </c>
      <c r="I11" s="56">
        <v>0.1</v>
      </c>
      <c r="J11" s="56">
        <v>0</v>
      </c>
      <c r="K11" s="110">
        <v>1.1000000000000001</v>
      </c>
      <c r="L11" s="95">
        <v>1.6</v>
      </c>
      <c r="O11" s="90"/>
    </row>
    <row r="12" spans="1:15" x14ac:dyDescent="0.25">
      <c r="A12" s="111">
        <v>2009</v>
      </c>
      <c r="B12" s="110">
        <v>11.5</v>
      </c>
      <c r="C12" s="110">
        <v>2.2000000000000002</v>
      </c>
      <c r="D12" s="110">
        <v>1.3</v>
      </c>
      <c r="E12" s="110">
        <v>0</v>
      </c>
      <c r="F12" s="110">
        <v>3.5</v>
      </c>
      <c r="G12" s="110">
        <v>4.7</v>
      </c>
      <c r="H12" s="110">
        <v>0.7</v>
      </c>
      <c r="I12" s="110">
        <v>0.1</v>
      </c>
      <c r="J12" s="110">
        <v>0.2</v>
      </c>
      <c r="K12" s="110">
        <v>1.2</v>
      </c>
      <c r="L12" s="95">
        <v>2.4</v>
      </c>
      <c r="O12" s="90"/>
    </row>
    <row r="13" spans="1:15" s="110" customFormat="1" x14ac:dyDescent="0.25">
      <c r="A13" s="813">
        <v>2010</v>
      </c>
      <c r="B13" s="110">
        <v>9.1999999999999993</v>
      </c>
      <c r="C13" s="110">
        <v>2</v>
      </c>
      <c r="D13" s="110">
        <v>1.4</v>
      </c>
      <c r="E13" s="110">
        <v>0</v>
      </c>
      <c r="F13" s="110">
        <v>3</v>
      </c>
      <c r="G13" s="110">
        <v>5.6</v>
      </c>
      <c r="H13" s="110">
        <v>0.9</v>
      </c>
      <c r="I13" s="110">
        <v>0.1</v>
      </c>
      <c r="J13" s="110">
        <v>0</v>
      </c>
      <c r="K13" s="110">
        <v>1.4</v>
      </c>
      <c r="L13" s="110">
        <v>2.2000000000000002</v>
      </c>
      <c r="O13" s="90"/>
    </row>
    <row r="14" spans="1:15" s="110" customFormat="1" x14ac:dyDescent="0.25">
      <c r="A14" s="813">
        <v>2011</v>
      </c>
      <c r="B14" s="110">
        <v>9.4</v>
      </c>
      <c r="C14" s="110">
        <v>2.7</v>
      </c>
      <c r="D14" s="110">
        <v>0.4</v>
      </c>
      <c r="E14" s="110">
        <v>0.2</v>
      </c>
      <c r="F14" s="110">
        <v>2.9</v>
      </c>
      <c r="G14" s="110">
        <v>5.0999999999999996</v>
      </c>
      <c r="H14" s="110">
        <v>0.3</v>
      </c>
      <c r="I14" s="110">
        <v>0.1</v>
      </c>
      <c r="J14" s="110">
        <v>0</v>
      </c>
      <c r="K14" s="110">
        <v>1.2</v>
      </c>
      <c r="L14" s="110">
        <v>2.1</v>
      </c>
      <c r="O14" s="90"/>
    </row>
    <row r="15" spans="1:15" s="110" customFormat="1" x14ac:dyDescent="0.25">
      <c r="A15" s="813">
        <v>2012</v>
      </c>
      <c r="B15" s="110">
        <v>9.5</v>
      </c>
      <c r="C15" s="110">
        <v>2.7</v>
      </c>
      <c r="D15" s="110">
        <v>0.5</v>
      </c>
      <c r="E15" s="110">
        <v>0.1</v>
      </c>
      <c r="F15" s="110">
        <v>3</v>
      </c>
      <c r="G15" s="110">
        <v>6.7</v>
      </c>
      <c r="H15" s="110">
        <v>0.9</v>
      </c>
      <c r="I15" s="110">
        <v>0.2</v>
      </c>
      <c r="J15" s="110">
        <v>0.1</v>
      </c>
      <c r="K15" s="110">
        <v>1.7</v>
      </c>
      <c r="L15" s="110">
        <v>2.4</v>
      </c>
      <c r="O15" s="90"/>
    </row>
    <row r="16" spans="1:15" s="110" customFormat="1" x14ac:dyDescent="0.25">
      <c r="A16" s="813">
        <v>2013</v>
      </c>
      <c r="B16" s="110">
        <v>8.5</v>
      </c>
      <c r="C16" s="110">
        <v>3.3</v>
      </c>
      <c r="D16" s="110">
        <v>1</v>
      </c>
      <c r="E16" s="110">
        <v>0.4</v>
      </c>
      <c r="F16" s="110">
        <v>3.1</v>
      </c>
      <c r="G16" s="110">
        <v>4.5999999999999996</v>
      </c>
      <c r="H16" s="110">
        <v>1.8</v>
      </c>
      <c r="I16" s="110">
        <v>0.2</v>
      </c>
      <c r="J16" s="110">
        <v>0</v>
      </c>
      <c r="K16" s="110">
        <v>1.5</v>
      </c>
      <c r="L16" s="110">
        <v>2.2999999999999998</v>
      </c>
      <c r="O16" s="90"/>
    </row>
    <row r="17" spans="1:15" s="110" customFormat="1" x14ac:dyDescent="0.25">
      <c r="A17" s="813">
        <v>2014</v>
      </c>
      <c r="B17" s="110">
        <v>10</v>
      </c>
      <c r="C17" s="110">
        <v>2.9</v>
      </c>
      <c r="D17" s="110">
        <v>1</v>
      </c>
      <c r="E17" s="110">
        <v>0.2</v>
      </c>
      <c r="F17" s="110">
        <v>3.3</v>
      </c>
      <c r="G17" s="110">
        <v>5.4</v>
      </c>
      <c r="H17" s="110">
        <v>0.3</v>
      </c>
      <c r="I17" s="110">
        <v>0.1</v>
      </c>
      <c r="J17" s="110">
        <v>0</v>
      </c>
      <c r="K17" s="110">
        <v>1.3</v>
      </c>
      <c r="L17" s="110">
        <v>2.2999999999999998</v>
      </c>
      <c r="M17" s="752"/>
      <c r="O17" s="90"/>
    </row>
    <row r="18" spans="1:15" s="110" customFormat="1" x14ac:dyDescent="0.25">
      <c r="A18" s="813">
        <v>2015</v>
      </c>
      <c r="B18" s="110">
        <v>8.8000000000000007</v>
      </c>
      <c r="C18" s="110">
        <v>4.3</v>
      </c>
      <c r="D18" s="110">
        <v>0.7</v>
      </c>
      <c r="E18" s="110">
        <v>0</v>
      </c>
      <c r="F18" s="110">
        <v>3.2</v>
      </c>
      <c r="G18" s="110">
        <v>7.4</v>
      </c>
      <c r="H18" s="110">
        <v>0.9</v>
      </c>
      <c r="I18" s="110">
        <v>0.1</v>
      </c>
      <c r="J18" s="110">
        <v>0</v>
      </c>
      <c r="K18" s="110">
        <v>1.8</v>
      </c>
      <c r="L18" s="110">
        <v>2.5</v>
      </c>
      <c r="N18" s="91"/>
      <c r="O18" s="90"/>
    </row>
    <row r="19" spans="1:15" s="110" customFormat="1" x14ac:dyDescent="0.25">
      <c r="A19" s="813">
        <v>2016</v>
      </c>
      <c r="B19" s="110">
        <v>9.1999999999999993</v>
      </c>
      <c r="C19" s="110">
        <v>4.5</v>
      </c>
      <c r="D19" s="110">
        <v>0.5</v>
      </c>
      <c r="E19" s="110">
        <v>0.4</v>
      </c>
      <c r="F19" s="110">
        <v>3.3</v>
      </c>
      <c r="G19" s="110">
        <v>6</v>
      </c>
      <c r="H19" s="110">
        <v>2.5</v>
      </c>
      <c r="I19" s="110">
        <v>0.5</v>
      </c>
      <c r="J19" s="110">
        <v>0.1</v>
      </c>
      <c r="K19" s="110">
        <v>2</v>
      </c>
      <c r="L19" s="110">
        <v>2.7</v>
      </c>
      <c r="N19" s="91"/>
      <c r="O19" s="90"/>
    </row>
    <row r="20" spans="1:15" ht="5.25" customHeight="1" x14ac:dyDescent="0.25">
      <c r="A20" s="1139"/>
      <c r="B20" s="1139"/>
      <c r="C20" s="1139"/>
      <c r="D20" s="1139"/>
      <c r="E20" s="1139"/>
      <c r="F20" s="1139"/>
      <c r="G20" s="1140"/>
      <c r="H20" s="1140"/>
      <c r="I20" s="1140"/>
      <c r="J20" s="1140"/>
      <c r="K20" s="1140"/>
      <c r="L20" s="1140"/>
    </row>
    <row r="21" spans="1:15" ht="15" customHeight="1" x14ac:dyDescent="0.25">
      <c r="A21" s="1039" t="s">
        <v>178</v>
      </c>
      <c r="B21" s="1039"/>
      <c r="C21" s="1039"/>
      <c r="D21" s="1039"/>
      <c r="E21" s="1039"/>
      <c r="F21" s="1039"/>
      <c r="G21" s="971"/>
      <c r="H21" s="971"/>
      <c r="I21" s="971"/>
      <c r="J21" s="971"/>
      <c r="K21" s="971"/>
      <c r="L21" s="971"/>
    </row>
    <row r="22" spans="1:15" ht="6" customHeight="1" x14ac:dyDescent="0.25">
      <c r="A22" s="729"/>
      <c r="B22" s="729"/>
      <c r="C22" s="729"/>
      <c r="D22" s="729"/>
      <c r="E22" s="729"/>
      <c r="F22" s="729"/>
      <c r="G22" s="714"/>
      <c r="H22" s="714"/>
      <c r="I22" s="714"/>
      <c r="J22" s="714"/>
      <c r="K22" s="714"/>
      <c r="L22" s="714"/>
    </row>
    <row r="23" spans="1:15" ht="15" customHeight="1" x14ac:dyDescent="0.25">
      <c r="A23" s="1039" t="s">
        <v>235</v>
      </c>
      <c r="B23" s="1039"/>
      <c r="C23" s="1039"/>
      <c r="D23" s="1039"/>
      <c r="E23" s="1039"/>
      <c r="F23" s="1039"/>
      <c r="G23" s="971"/>
      <c r="H23" s="971"/>
      <c r="I23" s="971"/>
      <c r="J23" s="971"/>
      <c r="K23" s="971"/>
      <c r="L23" s="971"/>
    </row>
    <row r="24" spans="1:15" ht="15" customHeight="1" x14ac:dyDescent="0.25">
      <c r="A24" s="1039" t="s">
        <v>323</v>
      </c>
      <c r="B24" s="1039"/>
      <c r="C24" s="1039"/>
      <c r="D24" s="1039"/>
      <c r="E24" s="1039"/>
      <c r="F24" s="1039"/>
      <c r="G24" s="971"/>
      <c r="H24" s="971"/>
      <c r="I24" s="971"/>
      <c r="J24" s="971"/>
      <c r="K24" s="971"/>
      <c r="L24" s="971"/>
    </row>
  </sheetData>
  <mergeCells count="12">
    <mergeCell ref="A1:B1"/>
    <mergeCell ref="A2:B2"/>
    <mergeCell ref="F1:H1"/>
    <mergeCell ref="A21:L21"/>
    <mergeCell ref="A24:L24"/>
    <mergeCell ref="B4:F4"/>
    <mergeCell ref="G4:K4"/>
    <mergeCell ref="A3:L3"/>
    <mergeCell ref="A20:L20"/>
    <mergeCell ref="A4:A5"/>
    <mergeCell ref="L4:L5"/>
    <mergeCell ref="A23:L23"/>
  </mergeCells>
  <hyperlinks>
    <hyperlink ref="F1:H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2" width="6.6640625" style="306" customWidth="1"/>
    <col min="13" max="16384" width="8.88671875" style="306"/>
  </cols>
  <sheetData>
    <row r="1" spans="1:12" ht="30" customHeight="1" x14ac:dyDescent="0.3">
      <c r="A1" s="1108"/>
      <c r="B1" s="979"/>
      <c r="F1" s="974" t="s">
        <v>397</v>
      </c>
      <c r="G1" s="975"/>
      <c r="H1" s="975"/>
    </row>
    <row r="2" spans="1:12" ht="6" customHeight="1" x14ac:dyDescent="0.25">
      <c r="A2" s="986"/>
      <c r="B2" s="979"/>
      <c r="C2" s="755"/>
      <c r="E2" s="755"/>
      <c r="G2" s="755"/>
    </row>
    <row r="3" spans="1:12" ht="30" customHeight="1" x14ac:dyDescent="0.25">
      <c r="A3" s="1138" t="s">
        <v>653</v>
      </c>
      <c r="B3" s="1138"/>
      <c r="C3" s="1138"/>
      <c r="D3" s="1138"/>
      <c r="E3" s="1138"/>
      <c r="F3" s="1138"/>
      <c r="G3" s="985"/>
      <c r="H3" s="985"/>
      <c r="I3" s="985"/>
      <c r="J3" s="985"/>
      <c r="K3" s="985"/>
      <c r="L3" s="985"/>
    </row>
    <row r="4" spans="1:12" ht="15" customHeight="1" x14ac:dyDescent="0.25">
      <c r="A4" s="1108" t="s">
        <v>100</v>
      </c>
      <c r="B4" s="1126" t="s">
        <v>2</v>
      </c>
      <c r="C4" s="1126"/>
      <c r="D4" s="1126"/>
      <c r="E4" s="1126"/>
      <c r="F4" s="1126"/>
      <c r="G4" s="1126" t="s">
        <v>3</v>
      </c>
      <c r="H4" s="1126"/>
      <c r="I4" s="1126"/>
      <c r="J4" s="1126"/>
      <c r="K4" s="1126"/>
      <c r="L4" s="1126" t="s">
        <v>108</v>
      </c>
    </row>
    <row r="5" spans="1:12" ht="15" customHeight="1" x14ac:dyDescent="0.25">
      <c r="A5" s="979"/>
      <c r="B5" s="56" t="s">
        <v>294</v>
      </c>
      <c r="C5" s="56" t="s">
        <v>295</v>
      </c>
      <c r="D5" s="95" t="s">
        <v>296</v>
      </c>
      <c r="E5" s="56" t="s">
        <v>297</v>
      </c>
      <c r="F5" s="56" t="s">
        <v>105</v>
      </c>
      <c r="G5" s="56" t="s">
        <v>294</v>
      </c>
      <c r="H5" s="56" t="s">
        <v>295</v>
      </c>
      <c r="I5" s="95" t="s">
        <v>296</v>
      </c>
      <c r="J5" s="56" t="s">
        <v>297</v>
      </c>
      <c r="K5" s="56" t="s">
        <v>105</v>
      </c>
      <c r="L5" s="1137" t="s">
        <v>108</v>
      </c>
    </row>
    <row r="6" spans="1:12" ht="5.25" customHeight="1" x14ac:dyDescent="0.25">
      <c r="A6" s="764"/>
      <c r="B6" s="298"/>
      <c r="C6" s="730"/>
      <c r="D6" s="730"/>
      <c r="E6" s="730"/>
      <c r="F6" s="730"/>
      <c r="G6" s="148"/>
      <c r="H6" s="148"/>
      <c r="I6" s="148"/>
      <c r="J6" s="148"/>
      <c r="K6" s="118"/>
      <c r="L6" s="118"/>
    </row>
    <row r="7" spans="1:12" ht="15.6" x14ac:dyDescent="0.25">
      <c r="A7" s="111" t="s">
        <v>213</v>
      </c>
      <c r="B7" s="91">
        <v>3.6</v>
      </c>
      <c r="C7" s="91">
        <v>0.5</v>
      </c>
      <c r="D7" s="91">
        <v>0.4</v>
      </c>
      <c r="E7" s="91">
        <v>0</v>
      </c>
      <c r="F7" s="91">
        <v>1</v>
      </c>
      <c r="G7" s="56">
        <v>0.9</v>
      </c>
      <c r="H7" s="95">
        <v>0.3</v>
      </c>
      <c r="I7" s="91">
        <v>0</v>
      </c>
      <c r="J7" s="91">
        <v>0</v>
      </c>
      <c r="K7" s="56">
        <v>0.2</v>
      </c>
      <c r="L7" s="95">
        <v>0.6</v>
      </c>
    </row>
    <row r="8" spans="1:12" x14ac:dyDescent="0.25">
      <c r="A8" s="717">
        <v>2005</v>
      </c>
      <c r="B8" s="91">
        <v>3.6</v>
      </c>
      <c r="C8" s="91">
        <v>0.5</v>
      </c>
      <c r="D8" s="91">
        <v>0.2</v>
      </c>
      <c r="E8" s="91">
        <v>0</v>
      </c>
      <c r="F8" s="91">
        <v>1</v>
      </c>
      <c r="G8" s="56">
        <v>1</v>
      </c>
      <c r="H8" s="95">
        <v>0.5</v>
      </c>
      <c r="I8" s="95">
        <v>0</v>
      </c>
      <c r="J8" s="95">
        <v>0.1</v>
      </c>
      <c r="K8" s="56">
        <v>0.4</v>
      </c>
      <c r="L8" s="95">
        <v>0.7</v>
      </c>
    </row>
    <row r="9" spans="1:12" x14ac:dyDescent="0.25">
      <c r="A9" s="111">
        <v>2006</v>
      </c>
      <c r="B9" s="91">
        <v>2.6</v>
      </c>
      <c r="C9" s="91">
        <v>0.8</v>
      </c>
      <c r="D9" s="91">
        <v>0</v>
      </c>
      <c r="E9" s="91">
        <v>0</v>
      </c>
      <c r="F9" s="91">
        <v>0.8</v>
      </c>
      <c r="G9" s="56">
        <v>1.3</v>
      </c>
      <c r="H9" s="95">
        <v>0</v>
      </c>
      <c r="I9" s="95">
        <v>0</v>
      </c>
      <c r="J9" s="95">
        <v>0</v>
      </c>
      <c r="K9" s="56">
        <v>0.3</v>
      </c>
      <c r="L9" s="95">
        <v>0.5</v>
      </c>
    </row>
    <row r="10" spans="1:12" x14ac:dyDescent="0.25">
      <c r="A10" s="717">
        <v>2007</v>
      </c>
      <c r="B10" s="91">
        <v>1.8</v>
      </c>
      <c r="C10" s="91">
        <v>0.8</v>
      </c>
      <c r="D10" s="91">
        <v>0.2</v>
      </c>
      <c r="E10" s="91">
        <v>0</v>
      </c>
      <c r="F10" s="91">
        <v>0.7</v>
      </c>
      <c r="G10" s="91">
        <v>1</v>
      </c>
      <c r="H10" s="91">
        <v>0.1</v>
      </c>
      <c r="I10" s="91">
        <v>0</v>
      </c>
      <c r="J10" s="91">
        <v>0</v>
      </c>
      <c r="K10" s="56">
        <v>0.2</v>
      </c>
      <c r="L10" s="95">
        <v>0.5</v>
      </c>
    </row>
    <row r="11" spans="1:12" x14ac:dyDescent="0.25">
      <c r="A11" s="717">
        <v>2008</v>
      </c>
      <c r="B11" s="91">
        <v>1.7</v>
      </c>
      <c r="C11" s="91">
        <v>0.6</v>
      </c>
      <c r="D11" s="91">
        <v>0.2</v>
      </c>
      <c r="E11" s="91">
        <v>0</v>
      </c>
      <c r="F11" s="91">
        <v>0.6</v>
      </c>
      <c r="G11" s="91">
        <v>0.9</v>
      </c>
      <c r="H11" s="91">
        <v>0.1</v>
      </c>
      <c r="I11" s="91">
        <v>0.1</v>
      </c>
      <c r="J11" s="91">
        <v>0</v>
      </c>
      <c r="K11" s="91">
        <v>0.2</v>
      </c>
      <c r="L11" s="91">
        <v>0.4</v>
      </c>
    </row>
    <row r="12" spans="1:12" x14ac:dyDescent="0.25">
      <c r="A12" s="717">
        <v>2009</v>
      </c>
      <c r="B12" s="91">
        <v>3.9</v>
      </c>
      <c r="C12" s="91">
        <v>0.5</v>
      </c>
      <c r="D12" s="91">
        <v>0.7</v>
      </c>
      <c r="E12" s="91">
        <v>0</v>
      </c>
      <c r="F12" s="91">
        <v>1.2</v>
      </c>
      <c r="G12" s="91">
        <v>1</v>
      </c>
      <c r="H12" s="91">
        <v>0.2</v>
      </c>
      <c r="I12" s="91">
        <v>0</v>
      </c>
      <c r="J12" s="91">
        <v>0.2</v>
      </c>
      <c r="K12" s="91">
        <v>0.3</v>
      </c>
      <c r="L12" s="91">
        <v>0.8</v>
      </c>
    </row>
    <row r="13" spans="1:12" x14ac:dyDescent="0.25">
      <c r="A13" s="717">
        <v>2010</v>
      </c>
      <c r="B13" s="91">
        <v>3.5</v>
      </c>
      <c r="C13" s="91">
        <v>0.7</v>
      </c>
      <c r="D13" s="91">
        <v>0.6</v>
      </c>
      <c r="E13" s="91">
        <v>0</v>
      </c>
      <c r="F13" s="91">
        <v>1.2</v>
      </c>
      <c r="G13" s="91">
        <v>1.4</v>
      </c>
      <c r="H13" s="91">
        <v>0.2</v>
      </c>
      <c r="I13" s="91">
        <v>0.1</v>
      </c>
      <c r="J13" s="91">
        <v>0</v>
      </c>
      <c r="K13" s="91">
        <v>0.4</v>
      </c>
      <c r="L13" s="91">
        <v>0.8</v>
      </c>
    </row>
    <row r="14" spans="1:12" x14ac:dyDescent="0.25">
      <c r="A14" s="717">
        <v>2011</v>
      </c>
      <c r="B14" s="91">
        <v>2.7</v>
      </c>
      <c r="C14" s="91">
        <v>1</v>
      </c>
      <c r="D14" s="91">
        <v>0.2</v>
      </c>
      <c r="E14" s="91">
        <v>0.1</v>
      </c>
      <c r="F14" s="91">
        <v>1</v>
      </c>
      <c r="G14" s="91">
        <v>2</v>
      </c>
      <c r="H14" s="91">
        <v>0</v>
      </c>
      <c r="I14" s="91">
        <v>0.1</v>
      </c>
      <c r="J14" s="91">
        <v>0</v>
      </c>
      <c r="K14" s="91">
        <v>0.4</v>
      </c>
      <c r="L14" s="91">
        <v>0.7</v>
      </c>
    </row>
    <row r="15" spans="1:12" x14ac:dyDescent="0.25">
      <c r="A15" s="111">
        <v>2012</v>
      </c>
      <c r="B15" s="91">
        <v>3.6</v>
      </c>
      <c r="C15" s="91">
        <v>0.9</v>
      </c>
      <c r="D15" s="91">
        <v>0.2</v>
      </c>
      <c r="E15" s="91">
        <v>0</v>
      </c>
      <c r="F15" s="91">
        <v>1.1000000000000001</v>
      </c>
      <c r="G15" s="91">
        <v>1</v>
      </c>
      <c r="H15" s="91">
        <v>0.2</v>
      </c>
      <c r="I15" s="91">
        <v>0</v>
      </c>
      <c r="J15" s="91">
        <v>0</v>
      </c>
      <c r="K15" s="91">
        <v>0.3</v>
      </c>
      <c r="L15" s="91">
        <v>0.7</v>
      </c>
    </row>
    <row r="16" spans="1:12" x14ac:dyDescent="0.25">
      <c r="A16" s="111">
        <v>2013</v>
      </c>
      <c r="B16" s="91">
        <v>2</v>
      </c>
      <c r="C16" s="91">
        <v>0.9</v>
      </c>
      <c r="D16" s="91">
        <v>0.4</v>
      </c>
      <c r="E16" s="91">
        <v>0.1</v>
      </c>
      <c r="F16" s="91">
        <v>0.8</v>
      </c>
      <c r="G16" s="91">
        <v>1.9</v>
      </c>
      <c r="H16" s="91">
        <v>0.7</v>
      </c>
      <c r="I16" s="91">
        <v>0</v>
      </c>
      <c r="J16" s="91">
        <v>0</v>
      </c>
      <c r="K16" s="91">
        <v>0.6</v>
      </c>
      <c r="L16" s="91">
        <v>0.7</v>
      </c>
    </row>
    <row r="17" spans="1:13" x14ac:dyDescent="0.25">
      <c r="A17" s="111">
        <v>2014</v>
      </c>
      <c r="B17" s="91">
        <v>1.9</v>
      </c>
      <c r="C17" s="91">
        <v>0.9</v>
      </c>
      <c r="D17" s="91">
        <v>0.3</v>
      </c>
      <c r="E17" s="91">
        <v>0</v>
      </c>
      <c r="F17" s="91">
        <v>0.8</v>
      </c>
      <c r="G17" s="91">
        <v>1.3</v>
      </c>
      <c r="H17" s="91">
        <v>0.1</v>
      </c>
      <c r="I17" s="91">
        <v>0</v>
      </c>
      <c r="J17" s="91">
        <v>0</v>
      </c>
      <c r="K17" s="91">
        <v>0.3</v>
      </c>
      <c r="L17" s="91">
        <v>0.5</v>
      </c>
      <c r="M17" s="752"/>
    </row>
    <row r="18" spans="1:13" x14ac:dyDescent="0.25">
      <c r="A18" s="111">
        <v>2015</v>
      </c>
      <c r="B18" s="91">
        <v>2.1</v>
      </c>
      <c r="C18" s="91">
        <v>2</v>
      </c>
      <c r="D18" s="91">
        <v>0.3</v>
      </c>
      <c r="E18" s="91">
        <v>0</v>
      </c>
      <c r="F18" s="91">
        <v>1</v>
      </c>
      <c r="G18" s="91">
        <v>1.5</v>
      </c>
      <c r="H18" s="91">
        <v>0.1</v>
      </c>
      <c r="I18" s="91">
        <v>0.1</v>
      </c>
      <c r="J18" s="91">
        <v>0</v>
      </c>
      <c r="K18" s="91">
        <v>0.4</v>
      </c>
      <c r="L18" s="91">
        <v>0.7</v>
      </c>
      <c r="M18" s="752"/>
    </row>
    <row r="19" spans="1:13" x14ac:dyDescent="0.25">
      <c r="A19" s="111">
        <v>2016</v>
      </c>
      <c r="B19" s="91">
        <v>2.9</v>
      </c>
      <c r="C19" s="91">
        <v>1.2</v>
      </c>
      <c r="D19" s="91">
        <v>0.3</v>
      </c>
      <c r="E19" s="91">
        <v>0.1</v>
      </c>
      <c r="F19" s="91">
        <v>1</v>
      </c>
      <c r="G19" s="91">
        <v>1.5</v>
      </c>
      <c r="H19" s="91">
        <v>0.8</v>
      </c>
      <c r="I19" s="91">
        <v>0.5</v>
      </c>
      <c r="J19" s="91">
        <v>0.1</v>
      </c>
      <c r="K19" s="91">
        <v>0.7</v>
      </c>
      <c r="L19" s="91">
        <v>0.9</v>
      </c>
      <c r="M19" s="752"/>
    </row>
    <row r="20" spans="1:13" ht="6" customHeight="1" x14ac:dyDescent="0.25">
      <c r="A20" s="128"/>
      <c r="B20" s="128"/>
      <c r="C20" s="148"/>
      <c r="D20" s="148"/>
      <c r="E20" s="148"/>
      <c r="F20" s="148"/>
      <c r="G20" s="148"/>
      <c r="H20" s="148"/>
      <c r="I20" s="148"/>
      <c r="J20" s="148"/>
      <c r="K20" s="814"/>
      <c r="L20" s="118"/>
    </row>
    <row r="21" spans="1:13" ht="15" customHeight="1" x14ac:dyDescent="0.25">
      <c r="A21" s="1039" t="s">
        <v>178</v>
      </c>
      <c r="B21" s="1039"/>
      <c r="C21" s="1039"/>
      <c r="D21" s="1039"/>
      <c r="E21" s="1039"/>
      <c r="F21" s="1039"/>
      <c r="G21" s="971"/>
      <c r="H21" s="971"/>
      <c r="I21" s="971"/>
      <c r="J21" s="971"/>
      <c r="K21" s="971"/>
      <c r="L21" s="971"/>
    </row>
    <row r="22" spans="1:13" ht="6" customHeight="1" x14ac:dyDescent="0.25">
      <c r="A22" s="729"/>
      <c r="B22" s="729"/>
      <c r="C22" s="729"/>
      <c r="D22" s="729"/>
      <c r="E22" s="729"/>
      <c r="F22" s="729"/>
      <c r="G22" s="714"/>
      <c r="H22" s="714"/>
      <c r="I22" s="714"/>
      <c r="J22" s="714"/>
      <c r="K22" s="714"/>
      <c r="L22" s="714"/>
    </row>
    <row r="23" spans="1:13" ht="15" customHeight="1" x14ac:dyDescent="0.25">
      <c r="A23" s="1039" t="s">
        <v>236</v>
      </c>
      <c r="B23" s="1039"/>
      <c r="C23" s="1039"/>
      <c r="D23" s="1039"/>
      <c r="E23" s="1039"/>
      <c r="F23" s="1039"/>
      <c r="G23" s="971"/>
      <c r="H23" s="971"/>
      <c r="I23" s="971"/>
      <c r="J23" s="971"/>
      <c r="K23" s="971"/>
      <c r="L23" s="971"/>
    </row>
    <row r="24" spans="1:13" ht="15" customHeight="1" x14ac:dyDescent="0.25">
      <c r="A24" s="1039" t="s">
        <v>323</v>
      </c>
      <c r="B24" s="1039"/>
      <c r="C24" s="1039"/>
      <c r="D24" s="1039"/>
      <c r="E24" s="1039"/>
      <c r="F24" s="1039"/>
      <c r="G24" s="971"/>
      <c r="H24" s="971"/>
      <c r="I24" s="971"/>
      <c r="J24" s="971"/>
      <c r="K24" s="971"/>
      <c r="L24" s="971"/>
    </row>
  </sheetData>
  <mergeCells count="11">
    <mergeCell ref="A1:B1"/>
    <mergeCell ref="A2:B2"/>
    <mergeCell ref="F1:H1"/>
    <mergeCell ref="A3:L3"/>
    <mergeCell ref="A21:L21"/>
    <mergeCell ref="A24:L24"/>
    <mergeCell ref="B4:F4"/>
    <mergeCell ref="G4:K4"/>
    <mergeCell ref="A4:A5"/>
    <mergeCell ref="L4:L5"/>
    <mergeCell ref="A23:L23"/>
  </mergeCells>
  <hyperlinks>
    <hyperlink ref="F1:H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6.6640625" style="721" customWidth="1"/>
    <col min="2" max="2" width="8.88671875" style="306"/>
    <col min="3" max="3" width="8.88671875" style="755"/>
    <col min="4" max="4" width="8.88671875" style="306"/>
    <col min="5" max="5" width="8.88671875" style="755"/>
    <col min="6" max="6" width="8.88671875" style="306"/>
    <col min="7" max="7" width="8.88671875" style="755"/>
    <col min="8" max="16384" width="8.88671875" style="306"/>
  </cols>
  <sheetData>
    <row r="1" spans="1:7" ht="30" customHeight="1" x14ac:dyDescent="0.3">
      <c r="A1" s="986"/>
      <c r="B1" s="979"/>
      <c r="D1" s="755"/>
      <c r="E1" s="974" t="s">
        <v>397</v>
      </c>
      <c r="F1" s="975"/>
      <c r="G1" s="975"/>
    </row>
    <row r="2" spans="1:7" ht="6" customHeight="1" x14ac:dyDescent="0.25">
      <c r="A2" s="986"/>
      <c r="B2" s="979"/>
    </row>
    <row r="3" spans="1:7" ht="30" customHeight="1" x14ac:dyDescent="0.25">
      <c r="A3" s="985" t="s">
        <v>654</v>
      </c>
      <c r="B3" s="985"/>
      <c r="C3" s="985"/>
      <c r="D3" s="985"/>
      <c r="E3" s="985"/>
      <c r="F3" s="985"/>
      <c r="G3" s="985"/>
    </row>
    <row r="4" spans="1:7" ht="15" customHeight="1" x14ac:dyDescent="0.25">
      <c r="B4" s="1126" t="s">
        <v>141</v>
      </c>
      <c r="C4" s="1126"/>
      <c r="D4" s="1126" t="s">
        <v>142</v>
      </c>
      <c r="E4" s="1126"/>
      <c r="F4" s="1126" t="s">
        <v>143</v>
      </c>
      <c r="G4" s="1126"/>
    </row>
    <row r="5" spans="1:7" ht="15" customHeight="1" x14ac:dyDescent="0.25">
      <c r="A5" s="374" t="s">
        <v>88</v>
      </c>
      <c r="B5" s="755" t="s">
        <v>67</v>
      </c>
      <c r="C5" s="755" t="s">
        <v>102</v>
      </c>
      <c r="D5" s="755" t="s">
        <v>67</v>
      </c>
      <c r="E5" s="755" t="s">
        <v>102</v>
      </c>
      <c r="F5" s="755" t="s">
        <v>67</v>
      </c>
      <c r="G5" s="755" t="s">
        <v>102</v>
      </c>
    </row>
    <row r="6" spans="1:7" ht="6" customHeight="1" x14ac:dyDescent="0.25">
      <c r="A6" s="731"/>
      <c r="B6" s="716"/>
      <c r="C6" s="716"/>
      <c r="D6" s="716"/>
      <c r="E6" s="716"/>
      <c r="F6" s="716"/>
      <c r="G6" s="716"/>
    </row>
    <row r="7" spans="1:7" x14ac:dyDescent="0.25">
      <c r="A7" s="374" t="s">
        <v>333</v>
      </c>
      <c r="B7" s="816">
        <v>202</v>
      </c>
      <c r="C7" s="815">
        <v>1.3</v>
      </c>
      <c r="D7" s="816">
        <v>65</v>
      </c>
      <c r="E7" s="815">
        <v>0.3</v>
      </c>
      <c r="F7" s="816">
        <v>206</v>
      </c>
      <c r="G7" s="815">
        <v>0.8</v>
      </c>
    </row>
    <row r="8" spans="1:7" ht="13.8" x14ac:dyDescent="0.3">
      <c r="A8" s="374" t="s">
        <v>325</v>
      </c>
      <c r="B8" s="816">
        <v>773</v>
      </c>
      <c r="C8" s="815">
        <v>5.2</v>
      </c>
      <c r="D8" s="816">
        <v>219</v>
      </c>
      <c r="E8" s="815">
        <v>1.2</v>
      </c>
      <c r="F8" s="816">
        <v>591</v>
      </c>
      <c r="G8" s="815">
        <v>2.2999999999999998</v>
      </c>
    </row>
    <row r="9" spans="1:7" x14ac:dyDescent="0.25">
      <c r="A9" s="374" t="s">
        <v>326</v>
      </c>
      <c r="B9" s="816">
        <v>4609</v>
      </c>
      <c r="C9" s="815">
        <v>30.7</v>
      </c>
      <c r="D9" s="816">
        <v>1618</v>
      </c>
      <c r="E9" s="815">
        <v>8.5</v>
      </c>
      <c r="F9" s="816">
        <v>3220</v>
      </c>
      <c r="G9" s="815">
        <v>12.4</v>
      </c>
    </row>
    <row r="10" spans="1:7" x14ac:dyDescent="0.25">
      <c r="A10" s="374" t="s">
        <v>327</v>
      </c>
      <c r="B10" s="816">
        <v>4728</v>
      </c>
      <c r="C10" s="815">
        <v>31.5</v>
      </c>
      <c r="D10" s="816">
        <v>4085</v>
      </c>
      <c r="E10" s="815">
        <v>21.5</v>
      </c>
      <c r="F10" s="816">
        <v>3567</v>
      </c>
      <c r="G10" s="815">
        <v>13.7</v>
      </c>
    </row>
    <row r="11" spans="1:7" x14ac:dyDescent="0.25">
      <c r="A11" s="374" t="s">
        <v>328</v>
      </c>
      <c r="B11" s="816">
        <v>2473</v>
      </c>
      <c r="C11" s="815">
        <v>16.5</v>
      </c>
      <c r="D11" s="816">
        <v>4755</v>
      </c>
      <c r="E11" s="815">
        <v>25</v>
      </c>
      <c r="F11" s="816">
        <v>5136</v>
      </c>
      <c r="G11" s="815">
        <v>19.8</v>
      </c>
    </row>
    <row r="12" spans="1:7" x14ac:dyDescent="0.25">
      <c r="A12" s="374" t="s">
        <v>329</v>
      </c>
      <c r="B12" s="816">
        <v>1122</v>
      </c>
      <c r="C12" s="815">
        <v>7.5</v>
      </c>
      <c r="D12" s="816">
        <v>4232</v>
      </c>
      <c r="E12" s="815">
        <v>22.3</v>
      </c>
      <c r="F12" s="816">
        <v>5394</v>
      </c>
      <c r="G12" s="815">
        <v>20.7</v>
      </c>
    </row>
    <row r="13" spans="1:7" x14ac:dyDescent="0.25">
      <c r="A13" s="374" t="s">
        <v>330</v>
      </c>
      <c r="B13" s="816">
        <v>460</v>
      </c>
      <c r="C13" s="815">
        <v>3.1</v>
      </c>
      <c r="D13" s="816">
        <v>2258</v>
      </c>
      <c r="E13" s="815">
        <v>11.9</v>
      </c>
      <c r="F13" s="816">
        <v>4248</v>
      </c>
      <c r="G13" s="815">
        <v>16.3</v>
      </c>
    </row>
    <row r="14" spans="1:7" x14ac:dyDescent="0.25">
      <c r="A14" s="374" t="s">
        <v>331</v>
      </c>
      <c r="B14" s="816">
        <v>217</v>
      </c>
      <c r="C14" s="815">
        <v>1.4</v>
      </c>
      <c r="D14" s="816">
        <v>1041</v>
      </c>
      <c r="E14" s="815">
        <v>5.5</v>
      </c>
      <c r="F14" s="816">
        <v>2366</v>
      </c>
      <c r="G14" s="815">
        <v>9.1</v>
      </c>
    </row>
    <row r="15" spans="1:7" x14ac:dyDescent="0.25">
      <c r="A15" s="374" t="s">
        <v>332</v>
      </c>
      <c r="B15" s="816">
        <v>212</v>
      </c>
      <c r="C15" s="815">
        <v>1.4</v>
      </c>
      <c r="D15" s="816">
        <v>689</v>
      </c>
      <c r="E15" s="815">
        <v>3.6</v>
      </c>
      <c r="F15" s="816">
        <v>1197</v>
      </c>
      <c r="G15" s="815">
        <v>4.5999999999999996</v>
      </c>
    </row>
    <row r="16" spans="1:7" x14ac:dyDescent="0.25">
      <c r="A16" s="374" t="s">
        <v>144</v>
      </c>
      <c r="B16" s="816">
        <v>204</v>
      </c>
      <c r="C16" s="815">
        <v>1.4</v>
      </c>
      <c r="D16" s="816">
        <v>38</v>
      </c>
      <c r="E16" s="815">
        <v>0.2</v>
      </c>
      <c r="F16" s="816">
        <v>75</v>
      </c>
      <c r="G16" s="815">
        <v>0.3</v>
      </c>
    </row>
    <row r="17" spans="1:7" ht="6" customHeight="1" x14ac:dyDescent="0.25">
      <c r="A17" s="374"/>
      <c r="B17" s="94"/>
      <c r="C17" s="109"/>
      <c r="D17" s="559"/>
      <c r="E17" s="109"/>
      <c r="F17" s="559"/>
      <c r="G17" s="559"/>
    </row>
    <row r="18" spans="1:7" x14ac:dyDescent="0.25">
      <c r="A18" s="374" t="s">
        <v>105</v>
      </c>
      <c r="B18" s="816">
        <v>15000</v>
      </c>
      <c r="C18" s="815">
        <v>100</v>
      </c>
      <c r="D18" s="367">
        <v>19000</v>
      </c>
      <c r="E18" s="91">
        <v>100</v>
      </c>
      <c r="F18" s="367">
        <v>26000</v>
      </c>
      <c r="G18" s="755">
        <v>100</v>
      </c>
    </row>
    <row r="19" spans="1:7" ht="6" customHeight="1" x14ac:dyDescent="0.25">
      <c r="A19" s="731"/>
      <c r="B19" s="118"/>
      <c r="C19" s="716"/>
      <c r="D19" s="118"/>
      <c r="E19" s="716"/>
      <c r="F19" s="118"/>
      <c r="G19" s="716"/>
    </row>
    <row r="20" spans="1:7" ht="15" customHeight="1" x14ac:dyDescent="0.25">
      <c r="A20" s="971" t="s">
        <v>324</v>
      </c>
      <c r="B20" s="971"/>
      <c r="C20" s="971"/>
      <c r="D20" s="971"/>
      <c r="E20" s="971"/>
      <c r="F20" s="971"/>
      <c r="G20" s="971"/>
    </row>
    <row r="21" spans="1:7" ht="6" customHeight="1" x14ac:dyDescent="0.25">
      <c r="A21" s="714"/>
      <c r="B21" s="714"/>
      <c r="C21" s="714"/>
      <c r="D21" s="714"/>
      <c r="E21" s="714"/>
      <c r="F21" s="714"/>
      <c r="G21" s="714"/>
    </row>
    <row r="22" spans="1:7" ht="45" customHeight="1" x14ac:dyDescent="0.25">
      <c r="A22" s="971" t="s">
        <v>715</v>
      </c>
      <c r="B22" s="971"/>
      <c r="C22" s="971"/>
      <c r="D22" s="971"/>
      <c r="E22" s="971"/>
      <c r="F22" s="971"/>
      <c r="G22" s="971"/>
    </row>
    <row r="24" spans="1:7" ht="15.6" x14ac:dyDescent="0.3">
      <c r="A24" s="93"/>
      <c r="B24" s="36"/>
      <c r="C24" s="37"/>
      <c r="D24" s="121"/>
      <c r="E24" s="559"/>
      <c r="F24" s="121"/>
      <c r="G24" s="559"/>
    </row>
    <row r="25" spans="1:7" ht="15.6" x14ac:dyDescent="0.3">
      <c r="A25" s="93"/>
      <c r="B25" s="36"/>
      <c r="C25" s="37"/>
      <c r="D25" s="121"/>
      <c r="E25" s="559"/>
      <c r="F25" s="121"/>
      <c r="G25" s="559"/>
    </row>
    <row r="26" spans="1:7" ht="15.6" x14ac:dyDescent="0.3">
      <c r="A26" s="93"/>
      <c r="B26" s="36"/>
      <c r="C26" s="37"/>
      <c r="D26" s="121"/>
      <c r="E26" s="94"/>
      <c r="F26" s="121"/>
      <c r="G26" s="94"/>
    </row>
    <row r="27" spans="1:7" ht="15.6" x14ac:dyDescent="0.3">
      <c r="A27" s="93"/>
      <c r="B27" s="36"/>
      <c r="C27" s="37"/>
      <c r="D27" s="121"/>
      <c r="E27" s="94"/>
      <c r="F27" s="121"/>
      <c r="G27" s="94"/>
    </row>
    <row r="28" spans="1:7" ht="15.6" x14ac:dyDescent="0.3">
      <c r="A28" s="93"/>
      <c r="B28" s="36"/>
      <c r="C28" s="37"/>
      <c r="D28" s="121"/>
      <c r="E28" s="94"/>
      <c r="F28" s="121"/>
      <c r="G28" s="94"/>
    </row>
    <row r="29" spans="1:7" ht="15.6" x14ac:dyDescent="0.3">
      <c r="A29" s="93"/>
      <c r="B29" s="36"/>
      <c r="C29" s="37"/>
      <c r="D29" s="121"/>
      <c r="E29" s="94"/>
      <c r="F29" s="121"/>
      <c r="G29" s="94"/>
    </row>
    <row r="30" spans="1:7" ht="15.6" x14ac:dyDescent="0.3">
      <c r="A30" s="93"/>
      <c r="B30" s="36"/>
      <c r="C30" s="37"/>
      <c r="D30" s="121"/>
      <c r="E30" s="94"/>
      <c r="F30" s="121"/>
      <c r="G30" s="94"/>
    </row>
    <row r="31" spans="1:7" ht="15.6" x14ac:dyDescent="0.3">
      <c r="A31" s="93"/>
      <c r="B31" s="36"/>
      <c r="C31" s="37"/>
      <c r="D31" s="121"/>
      <c r="E31" s="94"/>
      <c r="F31" s="121"/>
      <c r="G31" s="94"/>
    </row>
    <row r="32" spans="1:7" ht="15.6" x14ac:dyDescent="0.3">
      <c r="A32" s="93"/>
      <c r="B32" s="36"/>
      <c r="C32" s="37"/>
      <c r="D32" s="121"/>
      <c r="E32" s="559"/>
      <c r="F32" s="121"/>
      <c r="G32" s="94"/>
    </row>
    <row r="33" spans="1:7" ht="15.6" x14ac:dyDescent="0.3">
      <c r="A33" s="93"/>
      <c r="B33" s="36"/>
      <c r="C33" s="37"/>
      <c r="D33" s="121"/>
      <c r="E33" s="559"/>
      <c r="F33" s="121"/>
      <c r="G33" s="559"/>
    </row>
    <row r="34" spans="1:7" ht="15.6" x14ac:dyDescent="0.3">
      <c r="A34" s="93"/>
      <c r="B34" s="36"/>
      <c r="C34" s="37"/>
      <c r="D34" s="121"/>
      <c r="E34" s="94"/>
      <c r="F34" s="121"/>
      <c r="G34" s="94"/>
    </row>
    <row r="35" spans="1:7" x14ac:dyDescent="0.25">
      <c r="A35" s="93"/>
      <c r="B35" s="121"/>
      <c r="C35" s="559"/>
      <c r="D35" s="121"/>
      <c r="E35" s="559"/>
      <c r="F35" s="121"/>
      <c r="G35" s="559"/>
    </row>
    <row r="36" spans="1:7" x14ac:dyDescent="0.25">
      <c r="A36" s="93"/>
      <c r="B36" s="121"/>
      <c r="C36" s="559"/>
      <c r="D36" s="121"/>
      <c r="E36" s="559"/>
      <c r="F36" s="121"/>
      <c r="G36" s="559"/>
    </row>
  </sheetData>
  <mergeCells count="9">
    <mergeCell ref="A22:G22"/>
    <mergeCell ref="B4:C4"/>
    <mergeCell ref="D4:E4"/>
    <mergeCell ref="F4:G4"/>
    <mergeCell ref="A1:B1"/>
    <mergeCell ref="A2:B2"/>
    <mergeCell ref="E1:G1"/>
    <mergeCell ref="A3:G3"/>
    <mergeCell ref="A20:G20"/>
  </mergeCells>
  <hyperlinks>
    <hyperlink ref="E1:G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I16"/>
  <sheetViews>
    <sheetView zoomScaleNormal="100" workbookViewId="0">
      <selection activeCell="Q15" sqref="Q15"/>
    </sheetView>
  </sheetViews>
  <sheetFormatPr defaultColWidth="9.109375" defaultRowHeight="13.2" x14ac:dyDescent="0.25"/>
  <cols>
    <col min="1" max="16384" width="9.109375" style="307"/>
  </cols>
  <sheetData>
    <row r="1" spans="1:9" ht="15" customHeight="1" x14ac:dyDescent="0.25">
      <c r="A1" s="968" t="s">
        <v>533</v>
      </c>
      <c r="B1" s="969"/>
      <c r="C1" s="969"/>
      <c r="D1" s="969"/>
      <c r="E1" s="969"/>
      <c r="F1" s="969"/>
      <c r="G1" s="969"/>
      <c r="H1" s="969"/>
      <c r="I1" s="969"/>
    </row>
    <row r="2" spans="1:9" ht="15" customHeight="1" x14ac:dyDescent="0.25">
      <c r="A2" s="968" t="s">
        <v>537</v>
      </c>
      <c r="B2" s="969"/>
      <c r="C2" s="969"/>
      <c r="D2" s="969"/>
      <c r="E2" s="969"/>
      <c r="F2" s="969"/>
      <c r="G2" s="969"/>
      <c r="H2" s="969"/>
      <c r="I2" s="969"/>
    </row>
    <row r="3" spans="1:9" ht="6" customHeight="1" x14ac:dyDescent="0.25"/>
    <row r="4" spans="1:9" ht="131.25" customHeight="1" x14ac:dyDescent="0.25">
      <c r="A4" s="970" t="s">
        <v>596</v>
      </c>
      <c r="B4" s="970"/>
      <c r="C4" s="970"/>
      <c r="D4" s="970"/>
      <c r="E4" s="970"/>
      <c r="F4" s="970"/>
      <c r="G4" s="970"/>
      <c r="H4" s="970"/>
      <c r="I4" s="970"/>
    </row>
    <row r="5" spans="1:9" ht="6" customHeight="1" x14ac:dyDescent="0.25">
      <c r="A5" s="713"/>
      <c r="B5" s="713"/>
      <c r="C5" s="713"/>
      <c r="D5" s="713"/>
      <c r="E5" s="713"/>
      <c r="F5" s="713"/>
      <c r="G5" s="713"/>
      <c r="H5" s="713"/>
      <c r="I5" s="713"/>
    </row>
    <row r="6" spans="1:9" ht="88.5" customHeight="1" x14ac:dyDescent="0.25">
      <c r="A6" s="970" t="s">
        <v>717</v>
      </c>
      <c r="B6" s="970"/>
      <c r="C6" s="970"/>
      <c r="D6" s="970"/>
      <c r="E6" s="970"/>
      <c r="F6" s="970"/>
      <c r="G6" s="970"/>
      <c r="H6" s="970"/>
      <c r="I6" s="970"/>
    </row>
    <row r="7" spans="1:9" ht="6" customHeight="1" x14ac:dyDescent="0.25">
      <c r="A7" s="713"/>
      <c r="B7" s="713"/>
      <c r="C7" s="713"/>
      <c r="D7" s="713"/>
      <c r="E7" s="713"/>
      <c r="F7" s="713"/>
      <c r="G7" s="713"/>
      <c r="H7" s="713"/>
      <c r="I7" s="713"/>
    </row>
    <row r="8" spans="1:9" ht="49.5" customHeight="1" x14ac:dyDescent="0.25">
      <c r="A8" s="970" t="s">
        <v>583</v>
      </c>
      <c r="B8" s="970"/>
      <c r="C8" s="970"/>
      <c r="D8" s="970"/>
      <c r="E8" s="970"/>
      <c r="F8" s="970"/>
      <c r="G8" s="970"/>
      <c r="H8" s="970"/>
      <c r="I8" s="970"/>
    </row>
    <row r="9" spans="1:9" ht="6" customHeight="1" x14ac:dyDescent="0.25">
      <c r="A9" s="713"/>
      <c r="B9" s="713"/>
      <c r="C9" s="713"/>
      <c r="D9" s="713"/>
      <c r="E9" s="713"/>
      <c r="F9" s="713"/>
      <c r="G9" s="713"/>
      <c r="H9" s="713"/>
      <c r="I9" s="713"/>
    </row>
    <row r="10" spans="1:9" ht="71.25" customHeight="1" x14ac:dyDescent="0.25">
      <c r="A10" s="970" t="s">
        <v>716</v>
      </c>
      <c r="B10" s="970"/>
      <c r="C10" s="970"/>
      <c r="D10" s="970"/>
      <c r="E10" s="970"/>
      <c r="F10" s="970"/>
      <c r="G10" s="970"/>
      <c r="H10" s="970"/>
      <c r="I10" s="970"/>
    </row>
    <row r="11" spans="1:9" ht="6" customHeight="1" x14ac:dyDescent="0.25">
      <c r="A11" s="713"/>
      <c r="B11" s="713"/>
      <c r="C11" s="713"/>
      <c r="D11" s="713"/>
      <c r="E11" s="713"/>
      <c r="F11" s="713"/>
      <c r="G11" s="713"/>
      <c r="H11" s="713"/>
      <c r="I11" s="713"/>
    </row>
    <row r="12" spans="1:9" ht="32.25" customHeight="1" x14ac:dyDescent="0.25">
      <c r="A12" s="970" t="s">
        <v>597</v>
      </c>
      <c r="B12" s="970"/>
      <c r="C12" s="970"/>
      <c r="D12" s="970"/>
      <c r="E12" s="970"/>
      <c r="F12" s="970"/>
      <c r="G12" s="970"/>
      <c r="H12" s="970"/>
      <c r="I12" s="970"/>
    </row>
    <row r="13" spans="1:9" ht="6" customHeight="1" x14ac:dyDescent="0.25">
      <c r="A13" s="713"/>
      <c r="B13" s="713"/>
      <c r="C13" s="713"/>
      <c r="D13" s="713"/>
      <c r="E13" s="713"/>
      <c r="F13" s="713"/>
      <c r="G13" s="713"/>
      <c r="H13" s="713"/>
      <c r="I13" s="713"/>
    </row>
    <row r="14" spans="1:9" ht="65.25" customHeight="1" x14ac:dyDescent="0.25">
      <c r="A14" s="970" t="s">
        <v>584</v>
      </c>
      <c r="B14" s="970"/>
      <c r="C14" s="970"/>
      <c r="D14" s="970"/>
      <c r="E14" s="970"/>
      <c r="F14" s="970"/>
      <c r="G14" s="970"/>
      <c r="H14" s="970"/>
      <c r="I14" s="970"/>
    </row>
    <row r="15" spans="1:9" ht="6" customHeight="1" x14ac:dyDescent="0.25">
      <c r="A15" s="713"/>
      <c r="B15" s="713"/>
      <c r="C15" s="713"/>
      <c r="D15" s="713"/>
      <c r="E15" s="713"/>
      <c r="F15" s="713"/>
      <c r="G15" s="713"/>
      <c r="H15" s="713"/>
      <c r="I15" s="713"/>
    </row>
    <row r="16" spans="1:9" ht="45.75" customHeight="1" x14ac:dyDescent="0.25">
      <c r="A16" s="970" t="s">
        <v>586</v>
      </c>
      <c r="B16" s="970"/>
      <c r="C16" s="970"/>
      <c r="D16" s="970"/>
      <c r="E16" s="970"/>
      <c r="F16" s="970"/>
      <c r="G16" s="970"/>
      <c r="H16" s="970"/>
      <c r="I16" s="970"/>
    </row>
  </sheetData>
  <mergeCells count="9">
    <mergeCell ref="A14:I14"/>
    <mergeCell ref="A16:I16"/>
    <mergeCell ref="A1:I1"/>
    <mergeCell ref="A2:I2"/>
    <mergeCell ref="A4:I4"/>
    <mergeCell ref="A6:I6"/>
    <mergeCell ref="A10:I10"/>
    <mergeCell ref="A8:I8"/>
    <mergeCell ref="A12:I12"/>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zoomScaleNormal="100" workbookViewId="0">
      <pane ySplit="5" topLeftCell="A30" activePane="bottomLeft" state="frozen"/>
      <selection activeCell="Q15" sqref="Q15"/>
      <selection pane="bottomLeft" activeCell="Q15" sqref="Q15"/>
    </sheetView>
  </sheetViews>
  <sheetFormatPr defaultColWidth="8.88671875" defaultRowHeight="13.2" x14ac:dyDescent="0.25"/>
  <cols>
    <col min="1" max="1" width="6.6640625" style="721" customWidth="1"/>
    <col min="2" max="2" width="19.109375" style="306" customWidth="1"/>
    <col min="3" max="8" width="10.6640625" style="306" customWidth="1"/>
    <col min="9" max="16384" width="8.88671875" style="306"/>
  </cols>
  <sheetData>
    <row r="1" spans="1:8" ht="30" customHeight="1" x14ac:dyDescent="0.3">
      <c r="A1" s="986"/>
      <c r="B1" s="979"/>
      <c r="F1" s="974" t="s">
        <v>398</v>
      </c>
      <c r="G1" s="975"/>
      <c r="H1" s="975"/>
    </row>
    <row r="2" spans="1:8" ht="6" customHeight="1" x14ac:dyDescent="0.25">
      <c r="A2" s="986"/>
      <c r="B2" s="979"/>
    </row>
    <row r="3" spans="1:8" ht="43.5" customHeight="1" x14ac:dyDescent="0.25">
      <c r="A3" s="990" t="s">
        <v>459</v>
      </c>
      <c r="B3" s="990"/>
      <c r="C3" s="990"/>
      <c r="D3" s="990"/>
      <c r="E3" s="990"/>
      <c r="F3" s="990"/>
      <c r="G3" s="990"/>
      <c r="H3" s="990"/>
    </row>
    <row r="4" spans="1:8" ht="15" customHeight="1" x14ac:dyDescent="0.25">
      <c r="A4" s="986"/>
      <c r="B4" s="987" t="s">
        <v>240</v>
      </c>
      <c r="C4" s="1141" t="s">
        <v>127</v>
      </c>
      <c r="D4" s="1141"/>
      <c r="E4" s="1141"/>
      <c r="F4" s="1141"/>
      <c r="G4" s="1141"/>
      <c r="H4" s="1141"/>
    </row>
    <row r="5" spans="1:8" ht="43.5" customHeight="1" x14ac:dyDescent="0.25">
      <c r="A5" s="986"/>
      <c r="B5" s="987"/>
      <c r="C5" s="722" t="s">
        <v>241</v>
      </c>
      <c r="D5" s="722" t="s">
        <v>423</v>
      </c>
      <c r="E5" s="722" t="s">
        <v>179</v>
      </c>
      <c r="F5" s="722" t="s">
        <v>128</v>
      </c>
      <c r="G5" s="722" t="s">
        <v>129</v>
      </c>
      <c r="H5" s="722" t="s">
        <v>180</v>
      </c>
    </row>
    <row r="6" spans="1:8" ht="6" customHeight="1" x14ac:dyDescent="0.25">
      <c r="A6" s="731"/>
      <c r="B6" s="118"/>
      <c r="C6" s="118"/>
      <c r="D6" s="118"/>
      <c r="E6" s="118"/>
      <c r="F6" s="118"/>
      <c r="G6" s="118"/>
      <c r="H6" s="118"/>
    </row>
    <row r="7" spans="1:8" s="744" customFormat="1" x14ac:dyDescent="0.25">
      <c r="A7" s="717">
        <v>1965</v>
      </c>
      <c r="B7" s="53">
        <v>31</v>
      </c>
      <c r="C7" s="33" t="s">
        <v>46</v>
      </c>
      <c r="D7" s="33" t="s">
        <v>46</v>
      </c>
      <c r="E7" s="33" t="s">
        <v>46</v>
      </c>
      <c r="F7" s="53">
        <v>737</v>
      </c>
      <c r="G7" s="53">
        <v>10</v>
      </c>
      <c r="H7" s="56">
        <f t="shared" ref="H7:H38" si="0">G7/$G$29*100</f>
        <v>2.0040080160320639</v>
      </c>
    </row>
    <row r="8" spans="1:8" s="744" customFormat="1" x14ac:dyDescent="0.25">
      <c r="A8" s="717">
        <v>1966</v>
      </c>
      <c r="B8" s="53">
        <v>44</v>
      </c>
      <c r="C8" s="33" t="s">
        <v>46</v>
      </c>
      <c r="D8" s="33" t="s">
        <v>46</v>
      </c>
      <c r="E8" s="33" t="s">
        <v>46</v>
      </c>
      <c r="F8" s="53">
        <v>1051</v>
      </c>
      <c r="G8" s="53">
        <v>13</v>
      </c>
      <c r="H8" s="56">
        <f t="shared" si="0"/>
        <v>2.6052104208416833</v>
      </c>
    </row>
    <row r="9" spans="1:8" s="744" customFormat="1" x14ac:dyDescent="0.25">
      <c r="A9" s="717">
        <v>1967</v>
      </c>
      <c r="B9" s="53">
        <v>76</v>
      </c>
      <c r="C9" s="33" t="s">
        <v>46</v>
      </c>
      <c r="D9" s="33" t="s">
        <v>46</v>
      </c>
      <c r="E9" s="33" t="s">
        <v>46</v>
      </c>
      <c r="F9" s="53">
        <v>4043</v>
      </c>
      <c r="G9" s="53">
        <v>51</v>
      </c>
      <c r="H9" s="56">
        <f t="shared" si="0"/>
        <v>10.220440881763528</v>
      </c>
    </row>
    <row r="10" spans="1:8" s="744" customFormat="1" x14ac:dyDescent="0.25">
      <c r="A10" s="717">
        <v>1968</v>
      </c>
      <c r="B10" s="53">
        <v>117</v>
      </c>
      <c r="C10" s="33" t="s">
        <v>46</v>
      </c>
      <c r="D10" s="33" t="s">
        <v>46</v>
      </c>
      <c r="E10" s="33" t="s">
        <v>46</v>
      </c>
      <c r="F10" s="53">
        <v>7959</v>
      </c>
      <c r="G10" s="53">
        <v>101</v>
      </c>
      <c r="H10" s="56">
        <f t="shared" si="0"/>
        <v>20.240480961923847</v>
      </c>
    </row>
    <row r="11" spans="1:8" s="744" customFormat="1" x14ac:dyDescent="0.25">
      <c r="A11" s="717">
        <v>1969</v>
      </c>
      <c r="B11" s="53">
        <v>541</v>
      </c>
      <c r="C11" s="33" t="s">
        <v>46</v>
      </c>
      <c r="D11" s="33" t="s">
        <v>46</v>
      </c>
      <c r="E11" s="33" t="s">
        <v>46</v>
      </c>
      <c r="F11" s="53">
        <v>43946</v>
      </c>
      <c r="G11" s="53">
        <v>552</v>
      </c>
      <c r="H11" s="56">
        <f t="shared" si="0"/>
        <v>110.62124248496994</v>
      </c>
    </row>
    <row r="12" spans="1:8" s="744" customFormat="1" x14ac:dyDescent="0.25">
      <c r="A12" s="717">
        <v>1970</v>
      </c>
      <c r="B12" s="53">
        <v>512</v>
      </c>
      <c r="C12" s="33" t="s">
        <v>46</v>
      </c>
      <c r="D12" s="33" t="s">
        <v>46</v>
      </c>
      <c r="E12" s="33" t="s">
        <v>46</v>
      </c>
      <c r="F12" s="53">
        <v>15803</v>
      </c>
      <c r="G12" s="53">
        <v>196</v>
      </c>
      <c r="H12" s="56">
        <f t="shared" si="0"/>
        <v>39.278557114228455</v>
      </c>
    </row>
    <row r="13" spans="1:8" s="744" customFormat="1" x14ac:dyDescent="0.25">
      <c r="A13" s="717">
        <v>1971</v>
      </c>
      <c r="B13" s="53">
        <v>389</v>
      </c>
      <c r="C13" s="33" t="s">
        <v>46</v>
      </c>
      <c r="D13" s="33" t="s">
        <v>46</v>
      </c>
      <c r="E13" s="33" t="s">
        <v>46</v>
      </c>
      <c r="F13" s="53">
        <v>18075</v>
      </c>
      <c r="G13" s="53">
        <v>223</v>
      </c>
      <c r="H13" s="56">
        <f t="shared" si="0"/>
        <v>44.68937875751503</v>
      </c>
    </row>
    <row r="14" spans="1:8" x14ac:dyDescent="0.25">
      <c r="A14" s="721">
        <v>1972</v>
      </c>
      <c r="B14" s="367">
        <v>272</v>
      </c>
      <c r="C14" s="10" t="s">
        <v>46</v>
      </c>
      <c r="D14" s="10" t="s">
        <v>46</v>
      </c>
      <c r="E14" s="10" t="s">
        <v>46</v>
      </c>
      <c r="F14" s="367">
        <v>19047</v>
      </c>
      <c r="G14" s="367">
        <v>235</v>
      </c>
      <c r="H14" s="91">
        <f t="shared" si="0"/>
        <v>47.094188376753507</v>
      </c>
    </row>
    <row r="15" spans="1:8" x14ac:dyDescent="0.25">
      <c r="A15" s="721">
        <v>1973</v>
      </c>
      <c r="B15" s="367">
        <v>223</v>
      </c>
      <c r="C15" s="10" t="s">
        <v>46</v>
      </c>
      <c r="D15" s="10" t="s">
        <v>46</v>
      </c>
      <c r="E15" s="10" t="s">
        <v>46</v>
      </c>
      <c r="F15" s="367">
        <v>21005</v>
      </c>
      <c r="G15" s="367">
        <v>258</v>
      </c>
      <c r="H15" s="91">
        <f t="shared" si="0"/>
        <v>51.703406813627254</v>
      </c>
    </row>
    <row r="16" spans="1:8" x14ac:dyDescent="0.25">
      <c r="A16" s="721">
        <v>1974</v>
      </c>
      <c r="B16" s="367">
        <v>223</v>
      </c>
      <c r="C16" s="367">
        <v>1227</v>
      </c>
      <c r="D16" s="367">
        <v>15</v>
      </c>
      <c r="E16" s="367">
        <f t="shared" ref="E16:E57" si="1">D16/$D$29*100</f>
        <v>68.181818181818173</v>
      </c>
      <c r="F16" s="367">
        <v>18926</v>
      </c>
      <c r="G16" s="367">
        <v>232</v>
      </c>
      <c r="H16" s="91">
        <f t="shared" si="0"/>
        <v>46.492985971943888</v>
      </c>
    </row>
    <row r="17" spans="1:8" x14ac:dyDescent="0.25">
      <c r="A17" s="721">
        <v>1975</v>
      </c>
      <c r="B17" s="367">
        <v>222</v>
      </c>
      <c r="C17" s="367">
        <v>904</v>
      </c>
      <c r="D17" s="367">
        <v>11</v>
      </c>
      <c r="E17" s="367">
        <f t="shared" si="1"/>
        <v>50</v>
      </c>
      <c r="F17" s="367">
        <v>21075</v>
      </c>
      <c r="G17" s="367">
        <v>258</v>
      </c>
      <c r="H17" s="91">
        <f t="shared" si="0"/>
        <v>51.703406813627254</v>
      </c>
    </row>
    <row r="18" spans="1:8" x14ac:dyDescent="0.25">
      <c r="A18" s="721">
        <v>1976</v>
      </c>
      <c r="B18" s="367">
        <v>230</v>
      </c>
      <c r="C18" s="367">
        <v>963</v>
      </c>
      <c r="D18" s="367">
        <v>12</v>
      </c>
      <c r="E18" s="367">
        <f t="shared" si="1"/>
        <v>54.54545454545454</v>
      </c>
      <c r="F18" s="367">
        <v>17871</v>
      </c>
      <c r="G18" s="367">
        <v>218</v>
      </c>
      <c r="H18" s="91">
        <f t="shared" si="0"/>
        <v>43.687374749499</v>
      </c>
    </row>
    <row r="19" spans="1:8" x14ac:dyDescent="0.25">
      <c r="A19" s="721">
        <v>1977</v>
      </c>
      <c r="B19" s="367">
        <v>304</v>
      </c>
      <c r="C19" s="367">
        <v>1370</v>
      </c>
      <c r="D19" s="367">
        <v>17</v>
      </c>
      <c r="E19" s="367">
        <f t="shared" si="1"/>
        <v>77.272727272727266</v>
      </c>
      <c r="F19" s="367">
        <v>20737</v>
      </c>
      <c r="G19" s="367">
        <v>252</v>
      </c>
      <c r="H19" s="91">
        <f t="shared" si="0"/>
        <v>50.501002004008008</v>
      </c>
    </row>
    <row r="20" spans="1:8" x14ac:dyDescent="0.25">
      <c r="A20" s="721">
        <v>1978</v>
      </c>
      <c r="B20" s="367">
        <v>309</v>
      </c>
      <c r="C20" s="367">
        <v>1103</v>
      </c>
      <c r="D20" s="367">
        <v>13</v>
      </c>
      <c r="E20" s="367">
        <f t="shared" si="1"/>
        <v>59.090909090909093</v>
      </c>
      <c r="F20" s="367">
        <v>20647</v>
      </c>
      <c r="G20" s="367">
        <v>249</v>
      </c>
      <c r="H20" s="91">
        <f t="shared" si="0"/>
        <v>49.899799599198396</v>
      </c>
    </row>
    <row r="21" spans="1:8" x14ac:dyDescent="0.25">
      <c r="A21" s="721">
        <v>1979</v>
      </c>
      <c r="B21" s="367">
        <v>322</v>
      </c>
      <c r="C21" s="367">
        <v>1335</v>
      </c>
      <c r="D21" s="367">
        <v>16</v>
      </c>
      <c r="E21" s="367">
        <f t="shared" si="1"/>
        <v>72.727272727272734</v>
      </c>
      <c r="F21" s="367">
        <v>22598</v>
      </c>
      <c r="G21" s="367">
        <v>273</v>
      </c>
      <c r="H21" s="91">
        <f t="shared" si="0"/>
        <v>54.709418837675351</v>
      </c>
    </row>
    <row r="22" spans="1:8" x14ac:dyDescent="0.25">
      <c r="A22" s="721">
        <v>1980</v>
      </c>
      <c r="B22" s="367">
        <v>335</v>
      </c>
      <c r="C22" s="367">
        <v>2554</v>
      </c>
      <c r="D22" s="367">
        <v>31</v>
      </c>
      <c r="E22" s="367">
        <f t="shared" si="1"/>
        <v>140.90909090909091</v>
      </c>
      <c r="F22" s="367">
        <v>59421</v>
      </c>
      <c r="G22" s="367">
        <v>715</v>
      </c>
      <c r="H22" s="91">
        <f t="shared" si="0"/>
        <v>143.2865731462926</v>
      </c>
    </row>
    <row r="23" spans="1:8" x14ac:dyDescent="0.25">
      <c r="A23" s="721">
        <v>1981</v>
      </c>
      <c r="B23" s="367">
        <v>391</v>
      </c>
      <c r="C23" s="367">
        <v>2330</v>
      </c>
      <c r="D23" s="367">
        <v>28</v>
      </c>
      <c r="E23" s="367">
        <f t="shared" si="1"/>
        <v>127.27272727272727</v>
      </c>
      <c r="F23" s="367">
        <v>67500</v>
      </c>
      <c r="G23" s="367">
        <v>811</v>
      </c>
      <c r="H23" s="91">
        <f t="shared" si="0"/>
        <v>162.52505010020039</v>
      </c>
    </row>
    <row r="24" spans="1:8" x14ac:dyDescent="0.25">
      <c r="A24" s="721">
        <v>1982</v>
      </c>
      <c r="B24" s="367">
        <v>440</v>
      </c>
      <c r="C24" s="367">
        <v>2045</v>
      </c>
      <c r="D24" s="367">
        <v>25</v>
      </c>
      <c r="E24" s="367">
        <f t="shared" si="1"/>
        <v>113.63636363636364</v>
      </c>
      <c r="F24" s="367">
        <v>68502</v>
      </c>
      <c r="G24" s="367">
        <v>822</v>
      </c>
      <c r="H24" s="91">
        <f t="shared" si="0"/>
        <v>164.72945891783567</v>
      </c>
    </row>
    <row r="25" spans="1:8" x14ac:dyDescent="0.25">
      <c r="A25" s="721">
        <v>1983</v>
      </c>
      <c r="B25" s="367">
        <v>481</v>
      </c>
      <c r="C25" s="367">
        <v>1993</v>
      </c>
      <c r="D25" s="367">
        <v>24</v>
      </c>
      <c r="E25" s="367">
        <f t="shared" si="1"/>
        <v>109.09090909090908</v>
      </c>
      <c r="F25" s="367">
        <v>47993</v>
      </c>
      <c r="G25" s="367">
        <v>577</v>
      </c>
      <c r="H25" s="91">
        <f t="shared" si="0"/>
        <v>115.63126252505009</v>
      </c>
    </row>
    <row r="26" spans="1:8" x14ac:dyDescent="0.25">
      <c r="A26" s="721">
        <v>1984</v>
      </c>
      <c r="B26" s="367">
        <v>523</v>
      </c>
      <c r="C26" s="367">
        <v>1887</v>
      </c>
      <c r="D26" s="367">
        <v>23</v>
      </c>
      <c r="E26" s="367">
        <f t="shared" si="1"/>
        <v>104.54545454545455</v>
      </c>
      <c r="F26" s="367">
        <v>38223</v>
      </c>
      <c r="G26" s="367">
        <v>458</v>
      </c>
      <c r="H26" s="91">
        <f t="shared" si="0"/>
        <v>91.783567134268537</v>
      </c>
    </row>
    <row r="27" spans="1:8" x14ac:dyDescent="0.25">
      <c r="A27" s="721">
        <v>1985</v>
      </c>
      <c r="B27" s="367">
        <v>495</v>
      </c>
      <c r="C27" s="367">
        <v>1595</v>
      </c>
      <c r="D27" s="367">
        <v>19</v>
      </c>
      <c r="E27" s="367">
        <f t="shared" si="1"/>
        <v>86.36363636363636</v>
      </c>
      <c r="F27" s="367">
        <v>35945</v>
      </c>
      <c r="G27" s="367">
        <v>431</v>
      </c>
      <c r="H27" s="91">
        <f t="shared" si="0"/>
        <v>86.372745490981956</v>
      </c>
    </row>
    <row r="28" spans="1:8" x14ac:dyDescent="0.25">
      <c r="A28" s="721">
        <v>1986</v>
      </c>
      <c r="B28" s="367">
        <v>538</v>
      </c>
      <c r="C28" s="367">
        <v>1507</v>
      </c>
      <c r="D28" s="367">
        <v>18</v>
      </c>
      <c r="E28" s="367">
        <f t="shared" si="1"/>
        <v>81.818181818181827</v>
      </c>
      <c r="F28" s="367">
        <v>38004</v>
      </c>
      <c r="G28" s="367">
        <v>454</v>
      </c>
      <c r="H28" s="91">
        <f t="shared" si="0"/>
        <v>90.981963927855716</v>
      </c>
    </row>
    <row r="29" spans="1:8" x14ac:dyDescent="0.25">
      <c r="A29" s="721">
        <v>1987</v>
      </c>
      <c r="B29" s="367">
        <v>528</v>
      </c>
      <c r="C29" s="367">
        <v>1856</v>
      </c>
      <c r="D29" s="367">
        <v>22</v>
      </c>
      <c r="E29" s="367">
        <f t="shared" si="1"/>
        <v>100</v>
      </c>
      <c r="F29" s="367">
        <v>41857</v>
      </c>
      <c r="G29" s="367">
        <v>499</v>
      </c>
      <c r="H29" s="91">
        <f t="shared" si="0"/>
        <v>100</v>
      </c>
    </row>
    <row r="30" spans="1:8" x14ac:dyDescent="0.25">
      <c r="A30" s="721">
        <v>1988</v>
      </c>
      <c r="B30" s="367">
        <v>482</v>
      </c>
      <c r="C30" s="367">
        <v>1644</v>
      </c>
      <c r="D30" s="367">
        <v>19</v>
      </c>
      <c r="E30" s="367">
        <f t="shared" si="1"/>
        <v>86.36363636363636</v>
      </c>
      <c r="F30" s="367">
        <v>28976</v>
      </c>
      <c r="G30" s="367">
        <v>343</v>
      </c>
      <c r="H30" s="91">
        <f t="shared" si="0"/>
        <v>68.737474949899806</v>
      </c>
    </row>
    <row r="31" spans="1:8" x14ac:dyDescent="0.25">
      <c r="A31" s="721">
        <v>1989</v>
      </c>
      <c r="B31" s="367">
        <v>478</v>
      </c>
      <c r="C31" s="367">
        <v>1556</v>
      </c>
      <c r="D31" s="367">
        <v>18</v>
      </c>
      <c r="E31" s="367">
        <f t="shared" si="1"/>
        <v>81.818181818181827</v>
      </c>
      <c r="F31" s="367">
        <v>33601</v>
      </c>
      <c r="G31" s="367">
        <v>395</v>
      </c>
      <c r="H31" s="91">
        <f t="shared" si="0"/>
        <v>79.158316633266537</v>
      </c>
    </row>
    <row r="32" spans="1:8" x14ac:dyDescent="0.25">
      <c r="A32" s="721">
        <v>1990</v>
      </c>
      <c r="B32" s="367">
        <v>466</v>
      </c>
      <c r="C32" s="367">
        <v>1498</v>
      </c>
      <c r="D32" s="367">
        <v>18</v>
      </c>
      <c r="E32" s="367">
        <f t="shared" si="1"/>
        <v>81.818181818181827</v>
      </c>
      <c r="F32" s="367">
        <v>26496</v>
      </c>
      <c r="G32" s="367">
        <v>309</v>
      </c>
      <c r="H32" s="91">
        <f t="shared" si="0"/>
        <v>61.923847695390776</v>
      </c>
    </row>
    <row r="33" spans="1:8" x14ac:dyDescent="0.25">
      <c r="A33" s="721">
        <v>1991</v>
      </c>
      <c r="B33" s="367">
        <v>551</v>
      </c>
      <c r="C33" s="367">
        <v>1379</v>
      </c>
      <c r="D33" s="367">
        <v>16</v>
      </c>
      <c r="E33" s="367">
        <f t="shared" si="1"/>
        <v>72.727272727272734</v>
      </c>
      <c r="F33" s="367">
        <v>30746</v>
      </c>
      <c r="G33" s="367">
        <v>357</v>
      </c>
      <c r="H33" s="91">
        <f t="shared" si="0"/>
        <v>71.543086172344701</v>
      </c>
    </row>
    <row r="34" spans="1:8" x14ac:dyDescent="0.25">
      <c r="A34" s="721">
        <v>1992</v>
      </c>
      <c r="B34" s="367">
        <v>560</v>
      </c>
      <c r="C34" s="367">
        <v>1500</v>
      </c>
      <c r="D34" s="367">
        <v>17</v>
      </c>
      <c r="E34" s="367">
        <f t="shared" si="1"/>
        <v>77.272727272727266</v>
      </c>
      <c r="F34" s="367">
        <v>29182</v>
      </c>
      <c r="G34" s="367">
        <v>337</v>
      </c>
      <c r="H34" s="91">
        <f t="shared" si="0"/>
        <v>67.535070140280567</v>
      </c>
    </row>
    <row r="35" spans="1:8" x14ac:dyDescent="0.25">
      <c r="A35" s="721">
        <v>1993</v>
      </c>
      <c r="B35" s="367">
        <v>632</v>
      </c>
      <c r="C35" s="367">
        <v>995</v>
      </c>
      <c r="D35" s="367">
        <v>11</v>
      </c>
      <c r="E35" s="367">
        <f t="shared" si="1"/>
        <v>50</v>
      </c>
      <c r="F35" s="367">
        <v>40621</v>
      </c>
      <c r="G35" s="367">
        <v>466</v>
      </c>
      <c r="H35" s="91">
        <f t="shared" si="0"/>
        <v>93.386773547094194</v>
      </c>
    </row>
    <row r="36" spans="1:8" ht="12.75" customHeight="1" x14ac:dyDescent="0.25">
      <c r="A36" s="721">
        <v>1994</v>
      </c>
      <c r="B36" s="367">
        <v>670</v>
      </c>
      <c r="C36" s="367">
        <v>816</v>
      </c>
      <c r="D36" s="367">
        <v>9</v>
      </c>
      <c r="E36" s="367">
        <f t="shared" si="1"/>
        <v>40.909090909090914</v>
      </c>
      <c r="F36" s="367">
        <v>30785</v>
      </c>
      <c r="G36" s="367">
        <v>351</v>
      </c>
      <c r="H36" s="91">
        <f t="shared" si="0"/>
        <v>70.340681362725448</v>
      </c>
    </row>
    <row r="37" spans="1:8" x14ac:dyDescent="0.25">
      <c r="A37" s="721">
        <v>1995</v>
      </c>
      <c r="B37" s="367">
        <v>676</v>
      </c>
      <c r="C37" s="367">
        <v>682</v>
      </c>
      <c r="D37" s="367">
        <v>8</v>
      </c>
      <c r="E37" s="367">
        <f t="shared" si="1"/>
        <v>36.363636363636367</v>
      </c>
      <c r="F37" s="367">
        <v>28413</v>
      </c>
      <c r="G37" s="367">
        <v>321</v>
      </c>
      <c r="H37" s="91">
        <f t="shared" si="0"/>
        <v>64.328657314629254</v>
      </c>
    </row>
    <row r="38" spans="1:8" x14ac:dyDescent="0.25">
      <c r="A38" s="721">
        <v>1996</v>
      </c>
      <c r="B38" s="367">
        <v>721</v>
      </c>
      <c r="C38" s="367">
        <v>632</v>
      </c>
      <c r="D38" s="367">
        <v>7</v>
      </c>
      <c r="E38" s="367">
        <f t="shared" si="1"/>
        <v>31.818181818181817</v>
      </c>
      <c r="F38" s="367">
        <v>30817</v>
      </c>
      <c r="G38" s="367">
        <v>349</v>
      </c>
      <c r="H38" s="91">
        <f t="shared" si="0"/>
        <v>69.939879759519044</v>
      </c>
    </row>
    <row r="39" spans="1:8" x14ac:dyDescent="0.25">
      <c r="A39" s="721">
        <v>1997</v>
      </c>
      <c r="B39" s="367">
        <v>914</v>
      </c>
      <c r="C39" s="367">
        <v>564</v>
      </c>
      <c r="D39" s="367">
        <v>6</v>
      </c>
      <c r="E39" s="367">
        <f t="shared" si="1"/>
        <v>27.27272727272727</v>
      </c>
      <c r="F39" s="367">
        <v>30383</v>
      </c>
      <c r="G39" s="367">
        <v>343</v>
      </c>
      <c r="H39" s="91">
        <f t="shared" ref="H39:H57" si="2">G39/$G$29*100</f>
        <v>68.737474949899806</v>
      </c>
    </row>
    <row r="40" spans="1:8" x14ac:dyDescent="0.25">
      <c r="A40" s="721">
        <v>1998</v>
      </c>
      <c r="B40" s="367">
        <v>901</v>
      </c>
      <c r="C40" s="367">
        <v>451</v>
      </c>
      <c r="D40" s="367">
        <v>5</v>
      </c>
      <c r="E40" s="367">
        <f t="shared" si="1"/>
        <v>22.727272727272727</v>
      </c>
      <c r="F40" s="819">
        <v>31845</v>
      </c>
      <c r="G40" s="367">
        <v>359</v>
      </c>
      <c r="H40" s="91">
        <f t="shared" si="2"/>
        <v>71.943887775551104</v>
      </c>
    </row>
    <row r="41" spans="1:8" x14ac:dyDescent="0.25">
      <c r="A41" s="721">
        <v>1999</v>
      </c>
      <c r="B41" s="367">
        <v>901</v>
      </c>
      <c r="C41" s="367">
        <v>546</v>
      </c>
      <c r="D41" s="367">
        <v>6</v>
      </c>
      <c r="E41" s="367">
        <f t="shared" si="1"/>
        <v>27.27272727272727</v>
      </c>
      <c r="F41" s="819">
        <v>36525</v>
      </c>
      <c r="G41" s="367">
        <v>412</v>
      </c>
      <c r="H41" s="91">
        <f t="shared" si="2"/>
        <v>82.565130260521045</v>
      </c>
    </row>
    <row r="42" spans="1:8" s="28" customFormat="1" x14ac:dyDescent="0.25">
      <c r="A42" s="721">
        <v>2000</v>
      </c>
      <c r="B42" s="367">
        <v>868.63266666666664</v>
      </c>
      <c r="C42" s="367">
        <v>381</v>
      </c>
      <c r="D42" s="367">
        <v>4</v>
      </c>
      <c r="E42" s="367">
        <f t="shared" si="1"/>
        <v>18.181818181818183</v>
      </c>
      <c r="F42" s="819">
        <v>32443</v>
      </c>
      <c r="G42" s="367">
        <v>366</v>
      </c>
      <c r="H42" s="91">
        <f t="shared" si="2"/>
        <v>73.346693386773538</v>
      </c>
    </row>
    <row r="43" spans="1:8" x14ac:dyDescent="0.25">
      <c r="A43" s="721">
        <v>2001</v>
      </c>
      <c r="B43" s="367">
        <v>889</v>
      </c>
      <c r="C43" s="367">
        <v>1366</v>
      </c>
      <c r="D43" s="367">
        <v>15</v>
      </c>
      <c r="E43" s="367">
        <f t="shared" si="1"/>
        <v>68.181818181818173</v>
      </c>
      <c r="F43" s="819">
        <v>32415</v>
      </c>
      <c r="G43" s="367">
        <v>365</v>
      </c>
      <c r="H43" s="91">
        <f t="shared" si="2"/>
        <v>73.146292585170329</v>
      </c>
    </row>
    <row r="44" spans="1:8" x14ac:dyDescent="0.25">
      <c r="A44" s="721">
        <v>2002</v>
      </c>
      <c r="B44" s="367">
        <v>964</v>
      </c>
      <c r="C44" s="367">
        <v>1478</v>
      </c>
      <c r="D44" s="367">
        <v>17</v>
      </c>
      <c r="E44" s="367">
        <f t="shared" si="1"/>
        <v>77.272727272727266</v>
      </c>
      <c r="F44" s="819">
        <v>38018</v>
      </c>
      <c r="G44" s="53">
        <v>425</v>
      </c>
      <c r="H44" s="91">
        <f t="shared" si="2"/>
        <v>85.170340681362717</v>
      </c>
    </row>
    <row r="45" spans="1:8" x14ac:dyDescent="0.25">
      <c r="A45" s="721">
        <v>2003</v>
      </c>
      <c r="B45" s="367">
        <v>1006</v>
      </c>
      <c r="C45" s="367">
        <v>1355</v>
      </c>
      <c r="D45" s="367">
        <v>15</v>
      </c>
      <c r="E45" s="367">
        <f t="shared" si="1"/>
        <v>68.181818181818173</v>
      </c>
      <c r="F45" s="819">
        <v>40860</v>
      </c>
      <c r="G45" s="367">
        <v>455</v>
      </c>
      <c r="H45" s="91">
        <f t="shared" si="2"/>
        <v>91.182364729458925</v>
      </c>
    </row>
    <row r="46" spans="1:8" x14ac:dyDescent="0.25">
      <c r="A46" s="721">
        <v>2004</v>
      </c>
      <c r="B46" s="367">
        <v>1053</v>
      </c>
      <c r="C46" s="367">
        <v>874</v>
      </c>
      <c r="D46" s="367">
        <v>10</v>
      </c>
      <c r="E46" s="367">
        <f t="shared" si="1"/>
        <v>45.454545454545453</v>
      </c>
      <c r="F46" s="819">
        <v>45093</v>
      </c>
      <c r="G46" s="367">
        <v>502</v>
      </c>
      <c r="H46" s="91">
        <f t="shared" si="2"/>
        <v>100.60120240480961</v>
      </c>
    </row>
    <row r="47" spans="1:8" x14ac:dyDescent="0.25">
      <c r="A47" s="721">
        <v>2005</v>
      </c>
      <c r="B47" s="367">
        <v>1005</v>
      </c>
      <c r="C47" s="367">
        <v>755</v>
      </c>
      <c r="D47" s="367">
        <v>8</v>
      </c>
      <c r="E47" s="367">
        <f t="shared" si="1"/>
        <v>36.363636363636367</v>
      </c>
      <c r="F47" s="819">
        <v>51807</v>
      </c>
      <c r="G47" s="367">
        <v>573</v>
      </c>
      <c r="H47" s="91">
        <f t="shared" si="2"/>
        <v>114.82965931863727</v>
      </c>
    </row>
    <row r="48" spans="1:8" x14ac:dyDescent="0.25">
      <c r="A48" s="721">
        <v>2006</v>
      </c>
      <c r="B48" s="367">
        <v>1284</v>
      </c>
      <c r="C48" s="53">
        <v>910</v>
      </c>
      <c r="D48" s="53">
        <v>10</v>
      </c>
      <c r="E48" s="367">
        <f t="shared" si="1"/>
        <v>45.454545454545453</v>
      </c>
      <c r="F48" s="818">
        <v>66857</v>
      </c>
      <c r="G48" s="53">
        <v>736</v>
      </c>
      <c r="H48" s="91">
        <f t="shared" si="2"/>
        <v>147.49498997995991</v>
      </c>
    </row>
    <row r="49" spans="1:8" x14ac:dyDescent="0.25">
      <c r="A49" s="717">
        <v>2007</v>
      </c>
      <c r="B49" s="53">
        <v>1335</v>
      </c>
      <c r="C49" s="53">
        <v>1273</v>
      </c>
      <c r="D49" s="53">
        <v>14</v>
      </c>
      <c r="E49" s="367">
        <f t="shared" si="1"/>
        <v>63.636363636363633</v>
      </c>
      <c r="F49" s="818">
        <v>71546</v>
      </c>
      <c r="G49" s="53">
        <v>782</v>
      </c>
      <c r="H49" s="91">
        <f t="shared" si="2"/>
        <v>156.7134268537074</v>
      </c>
    </row>
    <row r="50" spans="1:8" x14ac:dyDescent="0.25">
      <c r="A50" s="717">
        <v>2008</v>
      </c>
      <c r="B50" s="53">
        <v>1464</v>
      </c>
      <c r="C50" s="53">
        <v>1607</v>
      </c>
      <c r="D50" s="53">
        <v>17</v>
      </c>
      <c r="E50" s="367">
        <f t="shared" si="1"/>
        <v>77.272727272727266</v>
      </c>
      <c r="F50" s="818">
        <v>78188</v>
      </c>
      <c r="G50" s="53">
        <v>848</v>
      </c>
      <c r="H50" s="91">
        <f t="shared" si="2"/>
        <v>169.93987975951904</v>
      </c>
    </row>
    <row r="51" spans="1:8" x14ac:dyDescent="0.25">
      <c r="A51" s="717">
        <v>2009</v>
      </c>
      <c r="B51" s="53">
        <v>1496</v>
      </c>
      <c r="C51" s="53">
        <v>1752</v>
      </c>
      <c r="D51" s="53">
        <v>19</v>
      </c>
      <c r="E51" s="53">
        <f t="shared" si="1"/>
        <v>86.36363636363636</v>
      </c>
      <c r="F51" s="818">
        <v>80256</v>
      </c>
      <c r="G51" s="53">
        <v>862</v>
      </c>
      <c r="H51" s="56">
        <f t="shared" si="2"/>
        <v>172.74549098196391</v>
      </c>
    </row>
    <row r="52" spans="1:8" x14ac:dyDescent="0.25">
      <c r="A52" s="717">
        <v>2010</v>
      </c>
      <c r="B52" s="53">
        <v>1765</v>
      </c>
      <c r="C52" s="53">
        <v>2180</v>
      </c>
      <c r="D52" s="53">
        <v>23</v>
      </c>
      <c r="E52" s="367">
        <f t="shared" si="1"/>
        <v>104.54545454545455</v>
      </c>
      <c r="F52" s="818">
        <v>87890</v>
      </c>
      <c r="G52" s="53">
        <v>937</v>
      </c>
      <c r="H52" s="91">
        <f t="shared" si="2"/>
        <v>187.77555110220442</v>
      </c>
    </row>
    <row r="53" spans="1:8" x14ac:dyDescent="0.25">
      <c r="A53" s="717">
        <v>2011</v>
      </c>
      <c r="B53" s="53">
        <v>1841</v>
      </c>
      <c r="C53" s="53">
        <v>2561</v>
      </c>
      <c r="D53" s="53">
        <v>27</v>
      </c>
      <c r="E53" s="367">
        <f t="shared" si="1"/>
        <v>122.72727272727273</v>
      </c>
      <c r="F53" s="818">
        <v>89436</v>
      </c>
      <c r="G53" s="53">
        <v>946</v>
      </c>
      <c r="H53" s="56">
        <f t="shared" si="2"/>
        <v>189.57915831663325</v>
      </c>
    </row>
    <row r="54" spans="1:8" x14ac:dyDescent="0.25">
      <c r="A54" s="717">
        <v>2012</v>
      </c>
      <c r="B54" s="53">
        <v>1767</v>
      </c>
      <c r="C54" s="367">
        <v>2777</v>
      </c>
      <c r="D54" s="56">
        <v>29</v>
      </c>
      <c r="E54" s="91">
        <f t="shared" si="1"/>
        <v>131.81818181818181</v>
      </c>
      <c r="F54" s="818">
        <v>94602</v>
      </c>
      <c r="G54" s="56">
        <v>993.78331296610804</v>
      </c>
      <c r="H54" s="91">
        <f t="shared" si="2"/>
        <v>199.15497253829821</v>
      </c>
    </row>
    <row r="55" spans="1:8" x14ac:dyDescent="0.25">
      <c r="A55" s="717">
        <v>2013</v>
      </c>
      <c r="B55" s="53">
        <v>1846</v>
      </c>
      <c r="C55" s="755">
        <v>2997</v>
      </c>
      <c r="D55" s="56">
        <v>31</v>
      </c>
      <c r="E55" s="91">
        <f t="shared" si="1"/>
        <v>140.90909090909091</v>
      </c>
      <c r="F55" s="818">
        <v>96178</v>
      </c>
      <c r="G55" s="53">
        <v>1002</v>
      </c>
      <c r="H55" s="56">
        <f t="shared" si="2"/>
        <v>200.80160320641284</v>
      </c>
    </row>
    <row r="56" spans="1:8" x14ac:dyDescent="0.25">
      <c r="A56" s="717">
        <v>2014</v>
      </c>
      <c r="B56" s="53">
        <v>1621</v>
      </c>
      <c r="C56" s="53">
        <v>2895</v>
      </c>
      <c r="D56" s="56">
        <v>30</v>
      </c>
      <c r="E56" s="91">
        <f t="shared" si="1"/>
        <v>136.36363636363635</v>
      </c>
      <c r="F56" s="818">
        <v>95324</v>
      </c>
      <c r="G56" s="53">
        <v>983</v>
      </c>
      <c r="H56" s="56">
        <f t="shared" si="2"/>
        <v>196.99398797595191</v>
      </c>
    </row>
    <row r="57" spans="1:8" x14ac:dyDescent="0.25">
      <c r="A57" s="717">
        <v>2015</v>
      </c>
      <c r="B57" s="53">
        <v>1346</v>
      </c>
      <c r="C57" s="367">
        <v>2523</v>
      </c>
      <c r="D57" s="56">
        <v>25.747023402238</v>
      </c>
      <c r="E57" s="91">
        <f t="shared" si="1"/>
        <v>117.03192455562727</v>
      </c>
      <c r="F57" s="818">
        <v>94035</v>
      </c>
      <c r="G57" s="367">
        <v>959.62003393953603</v>
      </c>
      <c r="H57" s="91">
        <f t="shared" si="2"/>
        <v>192.30862403597916</v>
      </c>
    </row>
    <row r="58" spans="1:8" ht="6" customHeight="1" x14ac:dyDescent="0.25">
      <c r="A58" s="731"/>
      <c r="B58" s="732"/>
      <c r="C58" s="732"/>
      <c r="D58" s="732"/>
      <c r="E58" s="732"/>
      <c r="F58" s="817"/>
      <c r="G58" s="817"/>
      <c r="H58" s="142"/>
    </row>
    <row r="59" spans="1:8" ht="15" customHeight="1" x14ac:dyDescent="0.25">
      <c r="A59" s="971" t="s">
        <v>182</v>
      </c>
      <c r="B59" s="971"/>
      <c r="C59" s="971"/>
      <c r="D59" s="971"/>
      <c r="E59" s="971"/>
      <c r="F59" s="971"/>
      <c r="G59" s="971"/>
      <c r="H59" s="971"/>
    </row>
    <row r="60" spans="1:8" ht="6" customHeight="1" x14ac:dyDescent="0.25">
      <c r="A60" s="714"/>
      <c r="B60" s="714"/>
      <c r="C60" s="714"/>
      <c r="D60" s="714"/>
      <c r="E60" s="714"/>
      <c r="F60" s="714"/>
      <c r="G60" s="714"/>
      <c r="H60" s="714"/>
    </row>
    <row r="61" spans="1:8" ht="15" customHeight="1" x14ac:dyDescent="0.25">
      <c r="A61" s="971" t="s">
        <v>738</v>
      </c>
      <c r="B61" s="971"/>
      <c r="C61" s="971"/>
      <c r="D61" s="971"/>
      <c r="E61" s="971"/>
      <c r="F61" s="971"/>
      <c r="G61" s="971"/>
      <c r="H61" s="971"/>
    </row>
    <row r="62" spans="1:8" ht="30" customHeight="1" x14ac:dyDescent="0.25">
      <c r="A62" s="971" t="s">
        <v>111</v>
      </c>
      <c r="B62" s="971"/>
      <c r="C62" s="971"/>
      <c r="D62" s="971"/>
      <c r="E62" s="971"/>
      <c r="F62" s="971"/>
      <c r="G62" s="971"/>
      <c r="H62" s="971"/>
    </row>
    <row r="63" spans="1:8" x14ac:dyDescent="0.25">
      <c r="F63" s="29"/>
      <c r="G63" s="29"/>
      <c r="H63" s="30"/>
    </row>
  </sheetData>
  <mergeCells count="10">
    <mergeCell ref="A1:B1"/>
    <mergeCell ref="A2:B2"/>
    <mergeCell ref="F1:H1"/>
    <mergeCell ref="A62:H62"/>
    <mergeCell ref="A3:H3"/>
    <mergeCell ref="C4:H4"/>
    <mergeCell ref="B4:B5"/>
    <mergeCell ref="A4:A5"/>
    <mergeCell ref="A61:H61"/>
    <mergeCell ref="A59:H59"/>
  </mergeCells>
  <hyperlinks>
    <hyperlink ref="F1:H1" location="Tabellförteckning!A1" display="Tillbaka till innehållsföreckningen "/>
  </hyperlinks>
  <pageMargins left="0.75" right="0.75" top="1" bottom="1" header="0.5" footer="0.5"/>
  <pageSetup paperSize="9" scale="85" orientation="portrait"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zoomScaleNormal="100" workbookViewId="0">
      <pane ySplit="4" topLeftCell="A5" activePane="bottomLeft" state="frozen"/>
      <selection activeCell="Q15" sqref="Q15"/>
      <selection pane="bottomLeft" activeCell="Q15" sqref="Q15"/>
    </sheetView>
  </sheetViews>
  <sheetFormatPr defaultColWidth="8.88671875" defaultRowHeight="13.2" x14ac:dyDescent="0.25"/>
  <cols>
    <col min="1" max="1" width="6.6640625" style="733" customWidth="1"/>
    <col min="2" max="3" width="20.6640625" style="751" customWidth="1"/>
    <col min="4" max="16384" width="8.88671875" style="751"/>
  </cols>
  <sheetData>
    <row r="1" spans="1:3" ht="30" customHeight="1" x14ac:dyDescent="0.3">
      <c r="A1" s="1066"/>
      <c r="B1" s="1067"/>
      <c r="C1" s="715" t="s">
        <v>397</v>
      </c>
    </row>
    <row r="2" spans="1:3" ht="6" customHeight="1" x14ac:dyDescent="0.25">
      <c r="A2" s="1066"/>
      <c r="B2" s="1067"/>
    </row>
    <row r="3" spans="1:3" s="593" customFormat="1" ht="45.75" customHeight="1" x14ac:dyDescent="0.25">
      <c r="A3" s="1068" t="s">
        <v>509</v>
      </c>
      <c r="B3" s="1069"/>
      <c r="C3" s="1069"/>
    </row>
    <row r="4" spans="1:3" ht="15" customHeight="1" x14ac:dyDescent="0.25">
      <c r="A4" s="592" t="s">
        <v>100</v>
      </c>
      <c r="B4" s="591" t="s">
        <v>67</v>
      </c>
      <c r="C4" s="591" t="s">
        <v>109</v>
      </c>
    </row>
    <row r="5" spans="1:3" ht="6" customHeight="1" x14ac:dyDescent="0.25">
      <c r="B5" s="749"/>
      <c r="C5" s="749"/>
    </row>
    <row r="6" spans="1:3" x14ac:dyDescent="0.25">
      <c r="A6" s="733">
        <v>2001</v>
      </c>
      <c r="B6" s="75">
        <v>3778</v>
      </c>
      <c r="C6" s="75">
        <v>42</v>
      </c>
    </row>
    <row r="7" spans="1:3" x14ac:dyDescent="0.25">
      <c r="A7" s="733">
        <v>2002</v>
      </c>
      <c r="B7" s="75">
        <v>4662</v>
      </c>
      <c r="C7" s="75">
        <v>52</v>
      </c>
    </row>
    <row r="8" spans="1:3" x14ac:dyDescent="0.25">
      <c r="A8" s="733">
        <v>2003</v>
      </c>
      <c r="B8" s="75">
        <v>5485</v>
      </c>
      <c r="C8" s="75">
        <v>61</v>
      </c>
    </row>
    <row r="9" spans="1:3" x14ac:dyDescent="0.25">
      <c r="A9" s="733">
        <v>2004</v>
      </c>
      <c r="B9" s="75">
        <v>6597</v>
      </c>
      <c r="C9" s="75">
        <v>73</v>
      </c>
    </row>
    <row r="10" spans="1:3" x14ac:dyDescent="0.25">
      <c r="A10" s="733">
        <v>2005</v>
      </c>
      <c r="B10" s="75">
        <v>7416</v>
      </c>
      <c r="C10" s="75">
        <v>82</v>
      </c>
    </row>
    <row r="11" spans="1:3" x14ac:dyDescent="0.25">
      <c r="A11" s="733">
        <v>2006</v>
      </c>
      <c r="B11" s="75">
        <v>9955</v>
      </c>
      <c r="C11" s="75">
        <v>110</v>
      </c>
    </row>
    <row r="12" spans="1:3" x14ac:dyDescent="0.25">
      <c r="A12" s="733">
        <v>2007</v>
      </c>
      <c r="B12" s="75">
        <v>11240</v>
      </c>
      <c r="C12" s="75">
        <v>123</v>
      </c>
    </row>
    <row r="13" spans="1:3" x14ac:dyDescent="0.25">
      <c r="A13" s="733">
        <v>2008</v>
      </c>
      <c r="B13" s="75">
        <v>12269</v>
      </c>
      <c r="C13" s="75">
        <v>133</v>
      </c>
    </row>
    <row r="14" spans="1:3" x14ac:dyDescent="0.25">
      <c r="A14" s="733">
        <v>2009</v>
      </c>
      <c r="B14" s="75">
        <v>12116</v>
      </c>
      <c r="C14" s="75">
        <v>130</v>
      </c>
    </row>
    <row r="15" spans="1:3" x14ac:dyDescent="0.25">
      <c r="A15" s="733">
        <v>2010</v>
      </c>
      <c r="B15" s="75">
        <v>12555</v>
      </c>
      <c r="C15" s="75">
        <v>134</v>
      </c>
    </row>
    <row r="16" spans="1:3" x14ac:dyDescent="0.25">
      <c r="A16" s="733">
        <v>2011</v>
      </c>
      <c r="B16" s="75">
        <v>12659</v>
      </c>
      <c r="C16" s="75">
        <v>134</v>
      </c>
    </row>
    <row r="17" spans="1:3" x14ac:dyDescent="0.25">
      <c r="A17" s="733">
        <v>2012</v>
      </c>
      <c r="B17" s="75">
        <v>11959</v>
      </c>
      <c r="C17" s="75">
        <v>126</v>
      </c>
    </row>
    <row r="18" spans="1:3" ht="12.75" customHeight="1" x14ac:dyDescent="0.25">
      <c r="A18" s="589">
        <v>2013</v>
      </c>
      <c r="B18" s="75">
        <v>12814</v>
      </c>
      <c r="C18" s="75">
        <v>133</v>
      </c>
    </row>
    <row r="19" spans="1:3" ht="12.75" customHeight="1" x14ac:dyDescent="0.25">
      <c r="A19" s="589">
        <v>2014</v>
      </c>
      <c r="B19" s="75">
        <v>12507</v>
      </c>
      <c r="C19" s="75">
        <v>129</v>
      </c>
    </row>
    <row r="20" spans="1:3" ht="12.75" customHeight="1" x14ac:dyDescent="0.25">
      <c r="A20" s="589">
        <v>2015</v>
      </c>
      <c r="B20" s="75">
        <v>13083</v>
      </c>
      <c r="C20" s="75">
        <v>134</v>
      </c>
    </row>
    <row r="21" spans="1:3" ht="6" customHeight="1" x14ac:dyDescent="0.25">
      <c r="A21" s="128"/>
      <c r="B21" s="131"/>
      <c r="C21" s="131"/>
    </row>
    <row r="22" spans="1:3" ht="15" customHeight="1" x14ac:dyDescent="0.25">
      <c r="A22" s="1070" t="s">
        <v>29</v>
      </c>
      <c r="B22" s="1070"/>
      <c r="C22" s="1070"/>
    </row>
    <row r="23" spans="1:3" ht="6" customHeight="1" x14ac:dyDescent="0.25">
      <c r="A23" s="734"/>
      <c r="B23" s="734"/>
      <c r="C23" s="734"/>
    </row>
    <row r="24" spans="1:3" ht="54" customHeight="1" x14ac:dyDescent="0.25">
      <c r="A24" s="1065" t="s">
        <v>510</v>
      </c>
      <c r="B24" s="1039"/>
      <c r="C24" s="1039"/>
    </row>
    <row r="25" spans="1:3" x14ac:dyDescent="0.25">
      <c r="A25" s="751"/>
    </row>
  </sheetData>
  <mergeCells count="5">
    <mergeCell ref="A1:B1"/>
    <mergeCell ref="A2:B2"/>
    <mergeCell ref="A3:C3"/>
    <mergeCell ref="A22:C22"/>
    <mergeCell ref="A24:C24"/>
  </mergeCells>
  <hyperlinks>
    <hyperlink ref="C1" location="Tabellförteckning!A1" display="Tillbaka till innehållsföreckningen "/>
  </hyperlinks>
  <pageMargins left="0.75" right="0.75" top="1" bottom="1" header="0.5" footer="0.5"/>
  <pageSetup paperSize="9" scale="72" orientation="portrait"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workbookViewId="0">
      <pane ySplit="6" topLeftCell="A22" activePane="bottomLeft" state="frozen"/>
      <selection activeCell="Q15" sqref="Q15"/>
      <selection pane="bottomLeft" activeCell="Q15" sqref="Q15"/>
    </sheetView>
  </sheetViews>
  <sheetFormatPr defaultColWidth="8.88671875" defaultRowHeight="13.2" x14ac:dyDescent="0.25"/>
  <cols>
    <col min="1" max="1" width="6.6640625" style="721" customWidth="1"/>
    <col min="2" max="2" width="8.88671875" style="306"/>
    <col min="3" max="3" width="9.6640625" style="306" customWidth="1"/>
    <col min="4" max="4" width="8.6640625" style="306" customWidth="1"/>
    <col min="5" max="5" width="14.109375" style="306" customWidth="1"/>
    <col min="6" max="6" width="10.109375" style="306" customWidth="1"/>
    <col min="7" max="7" width="13.33203125" style="306" customWidth="1"/>
    <col min="8" max="8" width="11.88671875" style="306" customWidth="1"/>
    <col min="9" max="16384" width="8.88671875" style="306"/>
  </cols>
  <sheetData>
    <row r="1" spans="1:8" ht="30" customHeight="1" x14ac:dyDescent="0.3">
      <c r="A1" s="986"/>
      <c r="B1" s="979"/>
      <c r="F1" s="974" t="s">
        <v>398</v>
      </c>
      <c r="G1" s="975"/>
      <c r="H1" s="975"/>
    </row>
    <row r="2" spans="1:8" ht="6" customHeight="1" x14ac:dyDescent="0.25">
      <c r="A2" s="986"/>
      <c r="B2" s="979"/>
    </row>
    <row r="3" spans="1:8" ht="30" customHeight="1" x14ac:dyDescent="0.25">
      <c r="A3" s="985" t="s">
        <v>655</v>
      </c>
      <c r="B3" s="985"/>
      <c r="C3" s="985"/>
      <c r="D3" s="985"/>
      <c r="E3" s="985"/>
      <c r="F3" s="985"/>
      <c r="G3" s="985"/>
      <c r="H3" s="985"/>
    </row>
    <row r="4" spans="1:8" ht="15" customHeight="1" x14ac:dyDescent="0.25">
      <c r="A4" s="1107" t="s">
        <v>100</v>
      </c>
      <c r="B4" s="1145" t="s">
        <v>132</v>
      </c>
      <c r="C4" s="1146"/>
      <c r="D4" s="1146"/>
      <c r="E4" s="1143" t="s">
        <v>462</v>
      </c>
      <c r="F4" s="1143" t="s">
        <v>461</v>
      </c>
      <c r="G4" s="1144" t="s">
        <v>463</v>
      </c>
      <c r="H4" s="1144" t="s">
        <v>464</v>
      </c>
    </row>
    <row r="5" spans="1:8" ht="36.75" customHeight="1" x14ac:dyDescent="0.25">
      <c r="A5" s="1107"/>
      <c r="B5" s="1143" t="s">
        <v>105</v>
      </c>
      <c r="C5" s="1142" t="s">
        <v>499</v>
      </c>
      <c r="D5" s="1142"/>
      <c r="E5" s="1143"/>
      <c r="F5" s="1143"/>
      <c r="G5" s="1144"/>
      <c r="H5" s="1144"/>
    </row>
    <row r="6" spans="1:8" ht="15" customHeight="1" x14ac:dyDescent="0.25">
      <c r="A6" s="1107"/>
      <c r="B6" s="971"/>
      <c r="C6" s="755" t="s">
        <v>67</v>
      </c>
      <c r="D6" s="755" t="s">
        <v>102</v>
      </c>
      <c r="E6" s="1143"/>
      <c r="F6" s="1143"/>
      <c r="G6" s="1144"/>
      <c r="H6" s="1144"/>
    </row>
    <row r="7" spans="1:8" ht="6" customHeight="1" x14ac:dyDescent="0.25">
      <c r="A7" s="731"/>
      <c r="B7" s="118"/>
      <c r="C7" s="118"/>
      <c r="D7" s="118"/>
      <c r="E7" s="118"/>
      <c r="F7" s="118"/>
      <c r="G7" s="118"/>
      <c r="H7" s="118"/>
    </row>
    <row r="8" spans="1:8" s="744" customFormat="1" ht="12.75" customHeight="1" x14ac:dyDescent="0.25">
      <c r="A8" s="54">
        <v>1970</v>
      </c>
      <c r="B8" s="53">
        <v>5023</v>
      </c>
      <c r="C8" s="33" t="s">
        <v>46</v>
      </c>
      <c r="D8" s="33" t="s">
        <v>46</v>
      </c>
      <c r="E8" s="53">
        <v>639</v>
      </c>
      <c r="F8" s="53">
        <f t="shared" ref="F8:F53" si="0">B8+E8</f>
        <v>5662</v>
      </c>
      <c r="G8" s="53">
        <v>70.064354765700202</v>
      </c>
      <c r="H8" s="367">
        <f t="shared" ref="H8:H53" si="1">G8/$G$25*100</f>
        <v>90.23837384663203</v>
      </c>
    </row>
    <row r="9" spans="1:8" x14ac:dyDescent="0.25">
      <c r="A9" s="477">
        <v>1971</v>
      </c>
      <c r="B9" s="367">
        <v>4955</v>
      </c>
      <c r="C9" s="10" t="s">
        <v>46</v>
      </c>
      <c r="D9" s="10" t="s">
        <v>46</v>
      </c>
      <c r="E9" s="367">
        <v>523</v>
      </c>
      <c r="F9" s="367">
        <f t="shared" si="0"/>
        <v>5478</v>
      </c>
      <c r="G9" s="367">
        <v>67.503248547626569</v>
      </c>
      <c r="H9" s="367">
        <f t="shared" si="1"/>
        <v>86.939834080722392</v>
      </c>
    </row>
    <row r="10" spans="1:8" x14ac:dyDescent="0.25">
      <c r="A10" s="477">
        <v>1972</v>
      </c>
      <c r="B10" s="367">
        <v>5245</v>
      </c>
      <c r="C10" s="10" t="s">
        <v>46</v>
      </c>
      <c r="D10" s="10" t="s">
        <v>46</v>
      </c>
      <c r="E10" s="367">
        <v>444</v>
      </c>
      <c r="F10" s="367">
        <f t="shared" si="0"/>
        <v>5689</v>
      </c>
      <c r="G10" s="367">
        <v>69.982897306710228</v>
      </c>
      <c r="H10" s="367">
        <f t="shared" si="1"/>
        <v>90.133461888739674</v>
      </c>
    </row>
    <row r="11" spans="1:8" x14ac:dyDescent="0.25">
      <c r="A11" s="477">
        <v>1973</v>
      </c>
      <c r="B11" s="367">
        <v>5080</v>
      </c>
      <c r="C11" s="10" t="s">
        <v>46</v>
      </c>
      <c r="D11" s="10" t="s">
        <v>46</v>
      </c>
      <c r="E11" s="367">
        <v>418</v>
      </c>
      <c r="F11" s="367">
        <f t="shared" si="0"/>
        <v>5498</v>
      </c>
      <c r="G11" s="367">
        <v>67.506275456054126</v>
      </c>
      <c r="H11" s="367">
        <f t="shared" si="1"/>
        <v>86.943732543716862</v>
      </c>
    </row>
    <row r="12" spans="1:8" x14ac:dyDescent="0.25">
      <c r="A12" s="477">
        <v>1974</v>
      </c>
      <c r="B12" s="367">
        <v>4677</v>
      </c>
      <c r="C12" s="10" t="s">
        <v>46</v>
      </c>
      <c r="D12" s="10" t="s">
        <v>46</v>
      </c>
      <c r="E12" s="367">
        <v>611</v>
      </c>
      <c r="F12" s="367">
        <f t="shared" si="0"/>
        <v>5288</v>
      </c>
      <c r="G12" s="367">
        <v>64.671637952320808</v>
      </c>
      <c r="H12" s="367">
        <f t="shared" si="1"/>
        <v>83.292902108797989</v>
      </c>
    </row>
    <row r="13" spans="1:8" ht="12" customHeight="1" x14ac:dyDescent="0.25">
      <c r="A13" s="54">
        <v>1975</v>
      </c>
      <c r="B13" s="56">
        <v>3778</v>
      </c>
      <c r="C13" s="770">
        <v>1472</v>
      </c>
      <c r="D13" s="53">
        <f t="shared" ref="D13:D53" si="2">C13/B13*100</f>
        <v>38.962413975648488</v>
      </c>
      <c r="E13" s="367">
        <v>514</v>
      </c>
      <c r="F13" s="367">
        <f t="shared" si="0"/>
        <v>4292</v>
      </c>
      <c r="G13" s="367">
        <v>52.287632659157488</v>
      </c>
      <c r="H13" s="367">
        <f t="shared" si="1"/>
        <v>67.343101342057523</v>
      </c>
    </row>
    <row r="14" spans="1:8" x14ac:dyDescent="0.25">
      <c r="A14" s="54">
        <v>1976</v>
      </c>
      <c r="B14" s="56">
        <v>3943</v>
      </c>
      <c r="C14" s="770">
        <v>1298</v>
      </c>
      <c r="D14" s="53">
        <f t="shared" si="2"/>
        <v>32.919097134161809</v>
      </c>
      <c r="E14" s="367">
        <v>529</v>
      </c>
      <c r="F14" s="367">
        <f t="shared" si="0"/>
        <v>4472</v>
      </c>
      <c r="G14" s="367">
        <v>54.297022927743555</v>
      </c>
      <c r="H14" s="367">
        <f t="shared" si="1"/>
        <v>69.931066518741346</v>
      </c>
    </row>
    <row r="15" spans="1:8" x14ac:dyDescent="0.25">
      <c r="A15" s="477">
        <v>1977</v>
      </c>
      <c r="B15" s="367">
        <v>3636</v>
      </c>
      <c r="C15" s="367">
        <v>1276</v>
      </c>
      <c r="D15" s="367">
        <f t="shared" si="2"/>
        <v>35.093509350935093</v>
      </c>
      <c r="E15" s="367">
        <v>713</v>
      </c>
      <c r="F15" s="367">
        <f t="shared" si="0"/>
        <v>4349</v>
      </c>
      <c r="G15" s="367">
        <v>52.606011576467537</v>
      </c>
      <c r="H15" s="367">
        <f t="shared" si="1"/>
        <v>67.753152870558495</v>
      </c>
    </row>
    <row r="16" spans="1:8" x14ac:dyDescent="0.25">
      <c r="A16" s="477">
        <v>1978</v>
      </c>
      <c r="B16" s="367">
        <v>3778</v>
      </c>
      <c r="C16" s="367">
        <v>1299</v>
      </c>
      <c r="D16" s="367">
        <f t="shared" si="2"/>
        <v>34.383271572260455</v>
      </c>
      <c r="E16" s="367">
        <v>753</v>
      </c>
      <c r="F16" s="367">
        <f t="shared" si="0"/>
        <v>4531</v>
      </c>
      <c r="G16" s="367">
        <v>54.692913954201117</v>
      </c>
      <c r="H16" s="367">
        <f t="shared" si="1"/>
        <v>70.440948648784072</v>
      </c>
    </row>
    <row r="17" spans="1:8" x14ac:dyDescent="0.25">
      <c r="A17" s="477">
        <v>1979</v>
      </c>
      <c r="B17" s="367">
        <v>3557</v>
      </c>
      <c r="C17" s="367">
        <v>1253</v>
      </c>
      <c r="D17" s="367">
        <f t="shared" si="2"/>
        <v>35.226314309811642</v>
      </c>
      <c r="E17" s="367">
        <v>700</v>
      </c>
      <c r="F17" s="367">
        <f t="shared" si="0"/>
        <v>4257</v>
      </c>
      <c r="G17" s="367">
        <v>51.270563325830025</v>
      </c>
      <c r="H17" s="367">
        <f t="shared" si="1"/>
        <v>66.033181582778184</v>
      </c>
    </row>
    <row r="18" spans="1:8" x14ac:dyDescent="0.25">
      <c r="A18" s="477">
        <v>1980</v>
      </c>
      <c r="B18" s="367">
        <v>5936</v>
      </c>
      <c r="C18" s="367">
        <v>2228</v>
      </c>
      <c r="D18" s="367">
        <f t="shared" si="2"/>
        <v>37.533692722371967</v>
      </c>
      <c r="E18" s="367">
        <v>1180</v>
      </c>
      <c r="F18" s="367">
        <f t="shared" si="0"/>
        <v>7116</v>
      </c>
      <c r="G18" s="367">
        <v>85.550058866759869</v>
      </c>
      <c r="H18" s="367">
        <f t="shared" si="1"/>
        <v>110.18296279807186</v>
      </c>
    </row>
    <row r="19" spans="1:8" x14ac:dyDescent="0.25">
      <c r="A19" s="477">
        <v>1981</v>
      </c>
      <c r="B19" s="367">
        <v>7091</v>
      </c>
      <c r="C19" s="367">
        <v>2570</v>
      </c>
      <c r="D19" s="367">
        <f t="shared" si="2"/>
        <v>36.243125088139891</v>
      </c>
      <c r="E19" s="367">
        <v>1289</v>
      </c>
      <c r="F19" s="367">
        <f t="shared" si="0"/>
        <v>8380</v>
      </c>
      <c r="G19" s="367">
        <v>100.68445000758739</v>
      </c>
      <c r="H19" s="367">
        <f t="shared" si="1"/>
        <v>129.67508329606471</v>
      </c>
    </row>
    <row r="20" spans="1:8" x14ac:dyDescent="0.25">
      <c r="A20" s="477">
        <v>1982</v>
      </c>
      <c r="B20" s="367">
        <v>7496</v>
      </c>
      <c r="C20" s="367">
        <v>2590</v>
      </c>
      <c r="D20" s="367">
        <f t="shared" si="2"/>
        <v>34.551760939167558</v>
      </c>
      <c r="E20" s="367">
        <v>1243</v>
      </c>
      <c r="F20" s="367">
        <f t="shared" si="0"/>
        <v>8739</v>
      </c>
      <c r="G20" s="367">
        <v>104.94166065044377</v>
      </c>
      <c r="H20" s="367">
        <f t="shared" si="1"/>
        <v>135.15809626062571</v>
      </c>
    </row>
    <row r="21" spans="1:8" x14ac:dyDescent="0.25">
      <c r="A21" s="477">
        <v>1983</v>
      </c>
      <c r="B21" s="367">
        <v>6360</v>
      </c>
      <c r="C21" s="367">
        <v>2046</v>
      </c>
      <c r="D21" s="367">
        <f t="shared" si="2"/>
        <v>32.169811320754718</v>
      </c>
      <c r="E21" s="367">
        <v>1154</v>
      </c>
      <c r="F21" s="367">
        <f t="shared" si="0"/>
        <v>7514</v>
      </c>
      <c r="G21" s="367">
        <v>90.197877144825455</v>
      </c>
      <c r="H21" s="367">
        <f t="shared" si="1"/>
        <v>116.16905322522032</v>
      </c>
    </row>
    <row r="22" spans="1:8" x14ac:dyDescent="0.25">
      <c r="A22" s="477">
        <v>1984</v>
      </c>
      <c r="B22" s="367">
        <v>5595</v>
      </c>
      <c r="C22" s="367">
        <v>2033</v>
      </c>
      <c r="D22" s="367">
        <f t="shared" si="2"/>
        <v>36.336014298480784</v>
      </c>
      <c r="E22" s="367">
        <v>1136</v>
      </c>
      <c r="F22" s="367">
        <f t="shared" si="0"/>
        <v>6731</v>
      </c>
      <c r="G22" s="367">
        <v>80.682078210193183</v>
      </c>
      <c r="H22" s="367">
        <f t="shared" si="1"/>
        <v>103.91331741513193</v>
      </c>
    </row>
    <row r="23" spans="1:8" x14ac:dyDescent="0.25">
      <c r="A23" s="477">
        <v>1985</v>
      </c>
      <c r="B23" s="367">
        <v>5649</v>
      </c>
      <c r="C23" s="367">
        <v>2047</v>
      </c>
      <c r="D23" s="367">
        <f t="shared" si="2"/>
        <v>36.236502035758541</v>
      </c>
      <c r="E23" s="367">
        <v>918</v>
      </c>
      <c r="F23" s="367">
        <f t="shared" si="0"/>
        <v>6567</v>
      </c>
      <c r="G23" s="367">
        <v>78.570121889573741</v>
      </c>
      <c r="H23" s="367">
        <f t="shared" si="1"/>
        <v>101.19325377299712</v>
      </c>
    </row>
    <row r="24" spans="1:8" x14ac:dyDescent="0.25">
      <c r="A24" s="477">
        <v>1986</v>
      </c>
      <c r="B24" s="367">
        <v>5530</v>
      </c>
      <c r="C24" s="367">
        <v>1949</v>
      </c>
      <c r="D24" s="367">
        <f t="shared" si="2"/>
        <v>35.244122965641957</v>
      </c>
      <c r="E24" s="367">
        <v>896</v>
      </c>
      <c r="F24" s="367">
        <f t="shared" si="0"/>
        <v>6426</v>
      </c>
      <c r="G24" s="367">
        <v>76.668716813129848</v>
      </c>
      <c r="H24" s="367">
        <f t="shared" si="1"/>
        <v>98.74436656500383</v>
      </c>
    </row>
    <row r="25" spans="1:8" x14ac:dyDescent="0.25">
      <c r="A25" s="477">
        <v>1987</v>
      </c>
      <c r="B25" s="367">
        <v>5521</v>
      </c>
      <c r="C25" s="367">
        <v>1952</v>
      </c>
      <c r="D25" s="367">
        <f t="shared" si="2"/>
        <v>35.355913783734835</v>
      </c>
      <c r="E25" s="367">
        <v>1012</v>
      </c>
      <c r="F25" s="367">
        <f t="shared" si="0"/>
        <v>6533</v>
      </c>
      <c r="G25" s="367">
        <v>77.643636270286379</v>
      </c>
      <c r="H25" s="367">
        <f t="shared" si="1"/>
        <v>100</v>
      </c>
    </row>
    <row r="26" spans="1:8" x14ac:dyDescent="0.25">
      <c r="A26" s="477">
        <v>1988</v>
      </c>
      <c r="B26" s="367">
        <v>5678</v>
      </c>
      <c r="C26" s="367">
        <v>1911</v>
      </c>
      <c r="D26" s="367">
        <f t="shared" si="2"/>
        <v>33.656216977809088</v>
      </c>
      <c r="E26" s="367">
        <v>1019</v>
      </c>
      <c r="F26" s="367">
        <f t="shared" si="0"/>
        <v>6697</v>
      </c>
      <c r="G26" s="367">
        <v>79.171162923542667</v>
      </c>
      <c r="H26" s="367">
        <f t="shared" si="1"/>
        <v>101.96735589242472</v>
      </c>
    </row>
    <row r="27" spans="1:8" x14ac:dyDescent="0.25">
      <c r="A27" s="477">
        <v>1989</v>
      </c>
      <c r="B27" s="367">
        <v>6216</v>
      </c>
      <c r="C27" s="367">
        <v>1861</v>
      </c>
      <c r="D27" s="367">
        <f t="shared" si="2"/>
        <v>29.93886743886744</v>
      </c>
      <c r="E27" s="367">
        <v>947</v>
      </c>
      <c r="F27" s="367">
        <f t="shared" si="0"/>
        <v>7163</v>
      </c>
      <c r="G27" s="367">
        <v>84.003398132715759</v>
      </c>
      <c r="H27" s="367">
        <f t="shared" si="1"/>
        <v>108.19096344263208</v>
      </c>
    </row>
    <row r="28" spans="1:8" x14ac:dyDescent="0.25">
      <c r="A28" s="477">
        <v>1990</v>
      </c>
      <c r="B28" s="367">
        <v>6668</v>
      </c>
      <c r="C28" s="367">
        <v>1862</v>
      </c>
      <c r="D28" s="367">
        <f t="shared" si="2"/>
        <v>27.924415116976604</v>
      </c>
      <c r="E28" s="367">
        <v>1008</v>
      </c>
      <c r="F28" s="367">
        <f t="shared" si="0"/>
        <v>7676</v>
      </c>
      <c r="G28" s="367">
        <v>89.353167346283101</v>
      </c>
      <c r="H28" s="367">
        <f t="shared" si="1"/>
        <v>115.08112143954014</v>
      </c>
    </row>
    <row r="29" spans="1:8" x14ac:dyDescent="0.25">
      <c r="A29" s="477">
        <v>1991</v>
      </c>
      <c r="B29" s="367">
        <v>7052</v>
      </c>
      <c r="C29" s="367">
        <v>1896</v>
      </c>
      <c r="D29" s="367">
        <f t="shared" si="2"/>
        <v>26.885989790130459</v>
      </c>
      <c r="E29" s="367">
        <v>1071</v>
      </c>
      <c r="F29" s="367">
        <f t="shared" si="0"/>
        <v>8123</v>
      </c>
      <c r="G29" s="367">
        <v>93.971404141937413</v>
      </c>
      <c r="H29" s="367">
        <f t="shared" si="1"/>
        <v>121.02911282363465</v>
      </c>
    </row>
    <row r="30" spans="1:8" x14ac:dyDescent="0.25">
      <c r="A30" s="477">
        <v>1992</v>
      </c>
      <c r="B30" s="367">
        <v>7077</v>
      </c>
      <c r="C30" s="367">
        <v>1855</v>
      </c>
      <c r="D30" s="367">
        <f t="shared" si="2"/>
        <v>26.211671612265086</v>
      </c>
      <c r="E30" s="367">
        <v>897</v>
      </c>
      <c r="F30" s="367">
        <f t="shared" si="0"/>
        <v>7974</v>
      </c>
      <c r="G30" s="367">
        <v>91.739393394832703</v>
      </c>
      <c r="H30" s="367">
        <f t="shared" si="1"/>
        <v>118.1544268167418</v>
      </c>
    </row>
    <row r="31" spans="1:8" x14ac:dyDescent="0.25">
      <c r="A31" s="477">
        <v>1993</v>
      </c>
      <c r="B31" s="367">
        <v>6706</v>
      </c>
      <c r="C31" s="367">
        <v>1685</v>
      </c>
      <c r="D31" s="367">
        <f t="shared" si="2"/>
        <v>25.126752162242767</v>
      </c>
      <c r="E31" s="367">
        <v>688</v>
      </c>
      <c r="F31" s="367">
        <f t="shared" si="0"/>
        <v>7394</v>
      </c>
      <c r="G31" s="367">
        <v>84.550118243237449</v>
      </c>
      <c r="H31" s="367">
        <f t="shared" si="1"/>
        <v>108.89510371321201</v>
      </c>
    </row>
    <row r="32" spans="1:8" s="121" customFormat="1" ht="13.5" customHeight="1" x14ac:dyDescent="0.25">
      <c r="A32" s="820">
        <v>1994</v>
      </c>
      <c r="B32" s="94">
        <v>7984</v>
      </c>
      <c r="C32" s="94">
        <v>1860</v>
      </c>
      <c r="D32" s="94">
        <f t="shared" si="2"/>
        <v>23.296593186372746</v>
      </c>
      <c r="E32" s="94">
        <v>620</v>
      </c>
      <c r="F32" s="94">
        <f t="shared" si="0"/>
        <v>8604</v>
      </c>
      <c r="G32" s="94">
        <v>97.591063725580824</v>
      </c>
      <c r="H32" s="94">
        <f t="shared" si="1"/>
        <v>125.69100110903508</v>
      </c>
    </row>
    <row r="33" spans="1:8" s="121" customFormat="1" x14ac:dyDescent="0.25">
      <c r="A33" s="820">
        <v>1995</v>
      </c>
      <c r="B33" s="94">
        <v>9110</v>
      </c>
      <c r="C33" s="94">
        <v>1711</v>
      </c>
      <c r="D33" s="94">
        <f t="shared" si="2"/>
        <v>18.781558726673985</v>
      </c>
      <c r="E33" s="94">
        <v>463</v>
      </c>
      <c r="F33" s="94">
        <f t="shared" si="0"/>
        <v>9573</v>
      </c>
      <c r="G33" s="94">
        <v>108.32253842038514</v>
      </c>
      <c r="H33" s="94">
        <f t="shared" si="1"/>
        <v>139.51244895757071</v>
      </c>
    </row>
    <row r="34" spans="1:8" x14ac:dyDescent="0.25">
      <c r="A34" s="477">
        <v>1996</v>
      </c>
      <c r="B34" s="367">
        <v>8782</v>
      </c>
      <c r="C34" s="367">
        <v>1719</v>
      </c>
      <c r="D34" s="367">
        <f t="shared" si="2"/>
        <v>19.574128900022775</v>
      </c>
      <c r="E34" s="367">
        <v>496</v>
      </c>
      <c r="F34" s="367">
        <f t="shared" si="0"/>
        <v>9278</v>
      </c>
      <c r="G34" s="367">
        <v>104.90136298279869</v>
      </c>
      <c r="H34" s="367">
        <f t="shared" si="1"/>
        <v>135.10619546156371</v>
      </c>
    </row>
    <row r="35" spans="1:8" x14ac:dyDescent="0.25">
      <c r="A35" s="477">
        <v>1997</v>
      </c>
      <c r="B35" s="367">
        <v>10159</v>
      </c>
      <c r="C35" s="367">
        <v>1936</v>
      </c>
      <c r="D35" s="367">
        <f t="shared" si="2"/>
        <v>19.056993798602225</v>
      </c>
      <c r="E35" s="367">
        <v>466</v>
      </c>
      <c r="F35" s="367">
        <f t="shared" si="0"/>
        <v>10625</v>
      </c>
      <c r="G35" s="367">
        <v>120.08872437518544</v>
      </c>
      <c r="H35" s="367">
        <f t="shared" si="1"/>
        <v>154.66653823005257</v>
      </c>
    </row>
    <row r="36" spans="1:8" x14ac:dyDescent="0.25">
      <c r="A36" s="477">
        <v>1998</v>
      </c>
      <c r="B36" s="367">
        <v>11049</v>
      </c>
      <c r="C36" s="367">
        <v>1964</v>
      </c>
      <c r="D36" s="367">
        <f t="shared" si="2"/>
        <v>17.775364286360755</v>
      </c>
      <c r="E36" s="367">
        <v>441</v>
      </c>
      <c r="F36" s="367">
        <f t="shared" si="0"/>
        <v>11490</v>
      </c>
      <c r="G36" s="367">
        <v>129.76713519115296</v>
      </c>
      <c r="H36" s="367">
        <f t="shared" si="1"/>
        <v>167.1317076642556</v>
      </c>
    </row>
    <row r="37" spans="1:8" x14ac:dyDescent="0.25">
      <c r="A37" s="477">
        <v>1999</v>
      </c>
      <c r="B37" s="94">
        <v>10020</v>
      </c>
      <c r="C37" s="367">
        <v>1696</v>
      </c>
      <c r="D37" s="367">
        <f t="shared" si="2"/>
        <v>16.926147704590818</v>
      </c>
      <c r="E37" s="105">
        <v>380</v>
      </c>
      <c r="F37" s="367">
        <f t="shared" si="0"/>
        <v>10400</v>
      </c>
      <c r="G37" s="367">
        <v>117.36260055661469</v>
      </c>
      <c r="H37" s="367">
        <f t="shared" si="1"/>
        <v>151.15546642877732</v>
      </c>
    </row>
    <row r="38" spans="1:8" x14ac:dyDescent="0.25">
      <c r="A38" s="477">
        <v>2000</v>
      </c>
      <c r="B38" s="94">
        <v>11966</v>
      </c>
      <c r="C38" s="367">
        <v>1665</v>
      </c>
      <c r="D38" s="367">
        <f t="shared" si="2"/>
        <v>13.914424201905398</v>
      </c>
      <c r="E38" s="105">
        <v>579</v>
      </c>
      <c r="F38" s="367">
        <f t="shared" si="0"/>
        <v>12545</v>
      </c>
      <c r="G38" s="367">
        <v>141.22811836638749</v>
      </c>
      <c r="H38" s="367">
        <f t="shared" si="1"/>
        <v>181.89271542455361</v>
      </c>
    </row>
    <row r="39" spans="1:8" x14ac:dyDescent="0.25">
      <c r="A39" s="477">
        <v>2001</v>
      </c>
      <c r="B39" s="94">
        <v>12954</v>
      </c>
      <c r="C39" s="53">
        <v>1767</v>
      </c>
      <c r="D39" s="367">
        <f t="shared" si="2"/>
        <v>13.640574339972208</v>
      </c>
      <c r="E39" s="105">
        <v>760</v>
      </c>
      <c r="F39" s="367">
        <f t="shared" si="0"/>
        <v>13714</v>
      </c>
      <c r="G39" s="367">
        <v>153.93201220141859</v>
      </c>
      <c r="H39" s="367">
        <f t="shared" si="1"/>
        <v>198.25451201894208</v>
      </c>
    </row>
    <row r="40" spans="1:8" x14ac:dyDescent="0.25">
      <c r="A40" s="54">
        <v>2002</v>
      </c>
      <c r="B40" s="105">
        <v>14376</v>
      </c>
      <c r="C40" s="53">
        <v>1958</v>
      </c>
      <c r="D40" s="53">
        <f t="shared" si="2"/>
        <v>13.619922092376182</v>
      </c>
      <c r="E40" s="105">
        <v>924</v>
      </c>
      <c r="F40" s="53">
        <f t="shared" si="0"/>
        <v>15300</v>
      </c>
      <c r="G40" s="53">
        <v>171.12585602074446</v>
      </c>
      <c r="H40" s="367">
        <f t="shared" si="1"/>
        <v>220.39907485146082</v>
      </c>
    </row>
    <row r="41" spans="1:8" x14ac:dyDescent="0.25">
      <c r="A41" s="54">
        <v>2003</v>
      </c>
      <c r="B41" s="105">
        <v>15443</v>
      </c>
      <c r="C41" s="53">
        <v>1949</v>
      </c>
      <c r="D41" s="53">
        <f t="shared" si="2"/>
        <v>12.620604804765915</v>
      </c>
      <c r="E41" s="105">
        <v>693</v>
      </c>
      <c r="F41" s="53">
        <f t="shared" si="0"/>
        <v>16136</v>
      </c>
      <c r="G41" s="53">
        <v>179.77488031534136</v>
      </c>
      <c r="H41" s="367">
        <f t="shared" si="1"/>
        <v>231.53846078192996</v>
      </c>
    </row>
    <row r="42" spans="1:8" x14ac:dyDescent="0.25">
      <c r="A42" s="54">
        <v>2004</v>
      </c>
      <c r="B42" s="105">
        <v>16482</v>
      </c>
      <c r="C42" s="53">
        <v>2094</v>
      </c>
      <c r="D42" s="53">
        <f t="shared" si="2"/>
        <v>12.704768838733163</v>
      </c>
      <c r="E42" s="105">
        <v>558</v>
      </c>
      <c r="F42" s="53">
        <f t="shared" si="0"/>
        <v>17040</v>
      </c>
      <c r="G42" s="53">
        <v>189.0939823725347</v>
      </c>
      <c r="H42" s="367">
        <f t="shared" si="1"/>
        <v>243.54086368942961</v>
      </c>
    </row>
    <row r="43" spans="1:8" x14ac:dyDescent="0.25">
      <c r="A43" s="54">
        <v>2005</v>
      </c>
      <c r="B43" s="94">
        <v>18357</v>
      </c>
      <c r="C43" s="367">
        <v>2129</v>
      </c>
      <c r="D43" s="53">
        <f t="shared" si="2"/>
        <v>11.597755624557388</v>
      </c>
      <c r="E43" s="105">
        <v>487</v>
      </c>
      <c r="F43" s="53">
        <f t="shared" si="0"/>
        <v>18844</v>
      </c>
      <c r="G43" s="53">
        <v>208.27272896074075</v>
      </c>
      <c r="H43" s="367">
        <f t="shared" si="1"/>
        <v>268.24185337703602</v>
      </c>
    </row>
    <row r="44" spans="1:8" x14ac:dyDescent="0.25">
      <c r="A44" s="54">
        <v>2006</v>
      </c>
      <c r="B44" s="94">
        <v>20080</v>
      </c>
      <c r="C44" s="367">
        <v>2261</v>
      </c>
      <c r="D44" s="53">
        <f t="shared" si="2"/>
        <v>11.259960159362551</v>
      </c>
      <c r="E44" s="105">
        <v>459</v>
      </c>
      <c r="F44" s="53">
        <f t="shared" si="0"/>
        <v>20539</v>
      </c>
      <c r="G44" s="53">
        <v>225.37496747869614</v>
      </c>
      <c r="H44" s="367">
        <f t="shared" si="1"/>
        <v>290.26843448462421</v>
      </c>
    </row>
    <row r="45" spans="1:8" x14ac:dyDescent="0.25">
      <c r="A45" s="54">
        <v>2007</v>
      </c>
      <c r="B45" s="94">
        <v>21220</v>
      </c>
      <c r="C45" s="367">
        <v>2046</v>
      </c>
      <c r="D45" s="53">
        <f t="shared" si="2"/>
        <v>9.6418473138548535</v>
      </c>
      <c r="E45" s="105">
        <v>532</v>
      </c>
      <c r="F45" s="53">
        <f t="shared" si="0"/>
        <v>21752</v>
      </c>
      <c r="G45" s="53">
        <v>236.87436478586841</v>
      </c>
      <c r="H45" s="367">
        <f t="shared" si="1"/>
        <v>305.0789171713721</v>
      </c>
    </row>
    <row r="46" spans="1:8" x14ac:dyDescent="0.25">
      <c r="A46" s="54">
        <v>2008</v>
      </c>
      <c r="B46" s="94">
        <v>23284</v>
      </c>
      <c r="C46" s="367">
        <v>2340</v>
      </c>
      <c r="D46" s="53">
        <f t="shared" si="2"/>
        <v>10.04981961862223</v>
      </c>
      <c r="E46" s="105">
        <v>636</v>
      </c>
      <c r="F46" s="53">
        <f t="shared" si="0"/>
        <v>23920</v>
      </c>
      <c r="G46" s="53">
        <v>258.41727843608282</v>
      </c>
      <c r="H46" s="367">
        <f t="shared" si="1"/>
        <v>332.82480168304164</v>
      </c>
    </row>
    <row r="47" spans="1:8" x14ac:dyDescent="0.25">
      <c r="A47" s="54">
        <v>2009</v>
      </c>
      <c r="B47" s="105">
        <v>25219</v>
      </c>
      <c r="C47" s="105">
        <v>2613</v>
      </c>
      <c r="D47" s="105">
        <f t="shared" si="2"/>
        <v>10.361235576351163</v>
      </c>
      <c r="E47" s="105">
        <v>743</v>
      </c>
      <c r="F47" s="105">
        <f t="shared" si="0"/>
        <v>25962</v>
      </c>
      <c r="G47" s="105">
        <v>277.94544338411265</v>
      </c>
      <c r="H47" s="367">
        <f t="shared" si="1"/>
        <v>357.97581970086094</v>
      </c>
    </row>
    <row r="48" spans="1:8" x14ac:dyDescent="0.25">
      <c r="A48" s="54">
        <v>2010</v>
      </c>
      <c r="B48" s="105">
        <v>26771</v>
      </c>
      <c r="C48" s="105">
        <v>2821</v>
      </c>
      <c r="D48" s="105">
        <f t="shared" si="2"/>
        <v>10.537521945388667</v>
      </c>
      <c r="E48" s="105">
        <v>908</v>
      </c>
      <c r="F48" s="105">
        <f t="shared" si="0"/>
        <v>27679</v>
      </c>
      <c r="G48" s="105">
        <v>293.97051904451882</v>
      </c>
      <c r="H48" s="367">
        <f t="shared" si="1"/>
        <v>378.61508446252287</v>
      </c>
    </row>
    <row r="49" spans="1:8" x14ac:dyDescent="0.25">
      <c r="A49" s="54">
        <v>2011</v>
      </c>
      <c r="B49" s="105">
        <v>27237</v>
      </c>
      <c r="C49" s="105">
        <v>2728</v>
      </c>
      <c r="D49" s="105">
        <f t="shared" si="2"/>
        <v>10.015787348092669</v>
      </c>
      <c r="E49" s="105">
        <v>774</v>
      </c>
      <c r="F49" s="105">
        <f t="shared" si="0"/>
        <v>28011</v>
      </c>
      <c r="G49" s="105">
        <v>295.38572507963056</v>
      </c>
      <c r="H49" s="367">
        <f t="shared" si="1"/>
        <v>380.43777863694982</v>
      </c>
    </row>
    <row r="50" spans="1:8" x14ac:dyDescent="0.25">
      <c r="A50" s="54">
        <v>2012</v>
      </c>
      <c r="B50" s="105">
        <v>28049</v>
      </c>
      <c r="C50" s="105">
        <v>2460</v>
      </c>
      <c r="D50" s="105">
        <f t="shared" si="2"/>
        <v>8.7703661449606045</v>
      </c>
      <c r="E50" s="105">
        <v>1084</v>
      </c>
      <c r="F50" s="105">
        <f t="shared" si="0"/>
        <v>29133</v>
      </c>
      <c r="G50" s="105">
        <v>304.86946641198261</v>
      </c>
      <c r="H50" s="367">
        <f t="shared" si="1"/>
        <v>392.65222632115933</v>
      </c>
    </row>
    <row r="51" spans="1:8" x14ac:dyDescent="0.25">
      <c r="A51" s="54">
        <v>2013</v>
      </c>
      <c r="B51" s="105">
        <v>27058</v>
      </c>
      <c r="C51" s="105">
        <v>2338</v>
      </c>
      <c r="D51" s="105">
        <f t="shared" si="2"/>
        <v>8.6406977603666189</v>
      </c>
      <c r="E51" s="105">
        <v>1011</v>
      </c>
      <c r="F51" s="105">
        <f t="shared" si="0"/>
        <v>28069</v>
      </c>
      <c r="G51" s="105">
        <v>291.02535815953445</v>
      </c>
      <c r="H51" s="367">
        <f t="shared" si="1"/>
        <v>374.82190703490738</v>
      </c>
    </row>
    <row r="52" spans="1:8" x14ac:dyDescent="0.25">
      <c r="A52" s="54">
        <v>2014</v>
      </c>
      <c r="B52" s="105">
        <v>28116</v>
      </c>
      <c r="C52" s="105">
        <v>2143</v>
      </c>
      <c r="D52" s="105">
        <f t="shared" si="2"/>
        <v>7.6219945938255806</v>
      </c>
      <c r="E52" s="105">
        <v>935</v>
      </c>
      <c r="F52" s="105">
        <f t="shared" si="0"/>
        <v>29051</v>
      </c>
      <c r="G52" s="105">
        <v>298.03982721466491</v>
      </c>
      <c r="H52" s="367">
        <f t="shared" si="1"/>
        <v>383.85609115105603</v>
      </c>
    </row>
    <row r="53" spans="1:8" x14ac:dyDescent="0.25">
      <c r="A53" s="54">
        <v>2015</v>
      </c>
      <c r="B53" s="105">
        <v>28477</v>
      </c>
      <c r="C53" s="105">
        <v>1986</v>
      </c>
      <c r="D53" s="105">
        <f t="shared" si="2"/>
        <v>6.9740492327141208</v>
      </c>
      <c r="E53" s="105">
        <v>701</v>
      </c>
      <c r="F53" s="105">
        <f t="shared" si="0"/>
        <v>29178</v>
      </c>
      <c r="G53" s="105">
        <v>296.19276872631525</v>
      </c>
      <c r="H53" s="367">
        <f t="shared" si="1"/>
        <v>381.47719884632187</v>
      </c>
    </row>
    <row r="54" spans="1:8" ht="6" customHeight="1" x14ac:dyDescent="0.25">
      <c r="A54" s="803"/>
      <c r="B54" s="732"/>
      <c r="C54" s="732"/>
      <c r="D54" s="732"/>
      <c r="E54" s="732"/>
      <c r="F54" s="732"/>
      <c r="G54" s="732"/>
      <c r="H54" s="142"/>
    </row>
    <row r="55" spans="1:8" ht="15" customHeight="1" x14ac:dyDescent="0.25">
      <c r="A55" s="971" t="s">
        <v>29</v>
      </c>
      <c r="B55" s="971"/>
      <c r="C55" s="971"/>
      <c r="D55" s="971"/>
      <c r="E55" s="971"/>
      <c r="F55" s="971"/>
      <c r="G55" s="971"/>
      <c r="H55" s="971"/>
    </row>
    <row r="56" spans="1:8" ht="6" customHeight="1" x14ac:dyDescent="0.25"/>
    <row r="57" spans="1:8" ht="45" customHeight="1" x14ac:dyDescent="0.25">
      <c r="A57" s="1132" t="s">
        <v>718</v>
      </c>
      <c r="B57" s="1132"/>
      <c r="C57" s="1132"/>
      <c r="D57" s="1132"/>
      <c r="E57" s="1132"/>
      <c r="F57" s="1132"/>
      <c r="G57" s="1132"/>
      <c r="H57" s="1132"/>
    </row>
    <row r="58" spans="1:8" x14ac:dyDescent="0.25">
      <c r="A58" s="93"/>
      <c r="B58" s="121"/>
      <c r="C58" s="121"/>
      <c r="D58" s="121"/>
      <c r="E58" s="121"/>
      <c r="F58" s="121"/>
      <c r="G58" s="121"/>
      <c r="H58" s="121"/>
    </row>
  </sheetData>
  <mergeCells count="14">
    <mergeCell ref="A57:H57"/>
    <mergeCell ref="A1:B1"/>
    <mergeCell ref="A2:B2"/>
    <mergeCell ref="F1:H1"/>
    <mergeCell ref="A55:H55"/>
    <mergeCell ref="A3:H3"/>
    <mergeCell ref="C5:D5"/>
    <mergeCell ref="E4:E6"/>
    <mergeCell ref="F4:F6"/>
    <mergeCell ref="H4:H6"/>
    <mergeCell ref="A4:A6"/>
    <mergeCell ref="B5:B6"/>
    <mergeCell ref="B4:D4"/>
    <mergeCell ref="G4:G6"/>
  </mergeCells>
  <hyperlinks>
    <hyperlink ref="F1:H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Y50"/>
  <sheetViews>
    <sheetView zoomScaleNormal="100" workbookViewId="0">
      <pane ySplit="5" topLeftCell="A27" activePane="bottomLeft" state="frozen"/>
      <selection sqref="A1:B92"/>
      <selection pane="bottomLeft" activeCell="I46" sqref="I46"/>
    </sheetView>
  </sheetViews>
  <sheetFormatPr defaultColWidth="8.88671875" defaultRowHeight="13.2" x14ac:dyDescent="0.25"/>
  <cols>
    <col min="1" max="1" width="6.6640625" style="158" customWidth="1"/>
    <col min="2" max="2" width="12.109375" style="207" customWidth="1"/>
    <col min="3" max="8" width="10.6640625" style="207" customWidth="1"/>
    <col min="9" max="16384" width="8.88671875" style="62"/>
  </cols>
  <sheetData>
    <row r="1" spans="1:233" s="377" customFormat="1" ht="30" customHeight="1" x14ac:dyDescent="0.3">
      <c r="A1" s="978"/>
      <c r="B1" s="979"/>
      <c r="C1" s="380"/>
      <c r="D1" s="380"/>
      <c r="E1" s="380"/>
      <c r="F1" s="974" t="s">
        <v>398</v>
      </c>
      <c r="G1" s="975"/>
      <c r="H1" s="975"/>
    </row>
    <row r="2" spans="1:233" s="377" customFormat="1" ht="6" customHeight="1" x14ac:dyDescent="0.25">
      <c r="A2" s="978"/>
      <c r="B2" s="979"/>
      <c r="C2" s="380"/>
      <c r="D2" s="380"/>
      <c r="E2" s="380"/>
      <c r="F2" s="380"/>
      <c r="G2" s="380"/>
      <c r="H2" s="380"/>
    </row>
    <row r="3" spans="1:233" s="204" customFormat="1" ht="42.9" customHeight="1" x14ac:dyDescent="0.25">
      <c r="A3" s="981" t="s">
        <v>682</v>
      </c>
      <c r="B3" s="982"/>
      <c r="C3" s="982"/>
      <c r="D3" s="982"/>
      <c r="E3" s="982"/>
      <c r="F3" s="982"/>
      <c r="G3" s="982"/>
      <c r="H3" s="982"/>
      <c r="W3" s="158"/>
      <c r="AL3" s="158"/>
      <c r="BA3" s="158"/>
      <c r="BP3" s="158"/>
      <c r="CE3" s="158"/>
      <c r="CT3" s="158"/>
      <c r="DI3" s="158"/>
      <c r="DX3" s="158"/>
      <c r="EM3" s="158"/>
      <c r="FB3" s="158"/>
      <c r="FQ3" s="158"/>
      <c r="GF3" s="158"/>
      <c r="GU3" s="158"/>
      <c r="HJ3" s="158"/>
      <c r="HY3" s="158"/>
    </row>
    <row r="4" spans="1:233" ht="15" customHeight="1" x14ac:dyDescent="0.25">
      <c r="A4" s="978" t="s">
        <v>100</v>
      </c>
      <c r="B4" s="983" t="s">
        <v>60</v>
      </c>
      <c r="C4" s="983"/>
      <c r="D4" s="983"/>
      <c r="E4" s="983"/>
      <c r="F4" s="983"/>
      <c r="G4" s="983" t="s">
        <v>130</v>
      </c>
      <c r="H4" s="983" t="s">
        <v>61</v>
      </c>
    </row>
    <row r="5" spans="1:233" ht="30" customHeight="1" x14ac:dyDescent="0.25">
      <c r="A5" s="978"/>
      <c r="B5" s="391" t="s">
        <v>103</v>
      </c>
      <c r="C5" s="391" t="s">
        <v>104</v>
      </c>
      <c r="D5" s="391" t="s">
        <v>77</v>
      </c>
      <c r="E5" s="391" t="s">
        <v>62</v>
      </c>
      <c r="F5" s="391" t="s">
        <v>63</v>
      </c>
      <c r="G5" s="983"/>
      <c r="H5" s="983"/>
    </row>
    <row r="6" spans="1:233" ht="6" customHeight="1" x14ac:dyDescent="0.25">
      <c r="A6" s="146"/>
      <c r="B6" s="139"/>
      <c r="C6" s="139"/>
      <c r="D6" s="139"/>
      <c r="E6" s="139"/>
      <c r="F6" s="139"/>
      <c r="G6" s="139"/>
      <c r="H6" s="139"/>
    </row>
    <row r="7" spans="1:233" x14ac:dyDescent="0.25">
      <c r="A7" s="316">
        <v>1977</v>
      </c>
      <c r="B7" s="105">
        <v>1527</v>
      </c>
      <c r="C7" s="105">
        <v>863</v>
      </c>
      <c r="D7" s="105">
        <v>64</v>
      </c>
      <c r="E7" s="105">
        <v>69</v>
      </c>
      <c r="F7" s="105">
        <v>2523</v>
      </c>
      <c r="G7" s="105">
        <v>486</v>
      </c>
      <c r="H7" s="105">
        <v>3009</v>
      </c>
    </row>
    <row r="8" spans="1:233" x14ac:dyDescent="0.25">
      <c r="A8" s="158">
        <v>1978</v>
      </c>
      <c r="B8" s="53">
        <v>1614</v>
      </c>
      <c r="C8" s="53">
        <v>938</v>
      </c>
      <c r="D8" s="53">
        <v>63</v>
      </c>
      <c r="E8" s="53">
        <v>86</v>
      </c>
      <c r="F8" s="53">
        <v>2701</v>
      </c>
      <c r="G8" s="53">
        <v>827</v>
      </c>
      <c r="H8" s="53">
        <v>3528</v>
      </c>
    </row>
    <row r="9" spans="1:233" x14ac:dyDescent="0.25">
      <c r="A9" s="158">
        <v>1980</v>
      </c>
      <c r="B9" s="53">
        <v>1739</v>
      </c>
      <c r="C9" s="53">
        <v>991</v>
      </c>
      <c r="D9" s="53">
        <v>56</v>
      </c>
      <c r="E9" s="53">
        <v>100</v>
      </c>
      <c r="F9" s="53">
        <v>2886</v>
      </c>
      <c r="G9" s="53">
        <v>968</v>
      </c>
      <c r="H9" s="53">
        <v>3854</v>
      </c>
    </row>
    <row r="10" spans="1:233" x14ac:dyDescent="0.25">
      <c r="A10" s="158">
        <v>1981</v>
      </c>
      <c r="B10" s="53">
        <v>1768</v>
      </c>
      <c r="C10" s="53">
        <v>1013</v>
      </c>
      <c r="D10" s="53">
        <v>56</v>
      </c>
      <c r="E10" s="53">
        <v>109</v>
      </c>
      <c r="F10" s="53">
        <v>2946</v>
      </c>
      <c r="G10" s="53">
        <v>995</v>
      </c>
      <c r="H10" s="53">
        <v>3941</v>
      </c>
    </row>
    <row r="11" spans="1:233" x14ac:dyDescent="0.25">
      <c r="A11" s="158">
        <v>1982</v>
      </c>
      <c r="B11" s="53">
        <v>1850</v>
      </c>
      <c r="C11" s="53">
        <v>1064</v>
      </c>
      <c r="D11" s="53">
        <v>49</v>
      </c>
      <c r="E11" s="53">
        <v>117</v>
      </c>
      <c r="F11" s="53">
        <v>3080</v>
      </c>
      <c r="G11" s="53">
        <v>1007</v>
      </c>
      <c r="H11" s="53">
        <v>4087</v>
      </c>
    </row>
    <row r="12" spans="1:233" x14ac:dyDescent="0.25">
      <c r="A12" s="158">
        <v>1983</v>
      </c>
      <c r="B12" s="53">
        <v>1966</v>
      </c>
      <c r="C12" s="53">
        <v>1103</v>
      </c>
      <c r="D12" s="53">
        <v>51</v>
      </c>
      <c r="E12" s="53">
        <v>135</v>
      </c>
      <c r="F12" s="53">
        <v>3255</v>
      </c>
      <c r="G12" s="53">
        <v>1030</v>
      </c>
      <c r="H12" s="53">
        <v>4285</v>
      </c>
    </row>
    <row r="13" spans="1:233" x14ac:dyDescent="0.25">
      <c r="A13" s="158">
        <v>1984</v>
      </c>
      <c r="B13" s="53">
        <v>2161</v>
      </c>
      <c r="C13" s="53">
        <v>1191</v>
      </c>
      <c r="D13" s="53">
        <v>57</v>
      </c>
      <c r="E13" s="53">
        <v>116</v>
      </c>
      <c r="F13" s="53">
        <v>3525</v>
      </c>
      <c r="G13" s="53">
        <v>1123</v>
      </c>
      <c r="H13" s="53">
        <v>4648</v>
      </c>
    </row>
    <row r="14" spans="1:233" x14ac:dyDescent="0.25">
      <c r="A14" s="158">
        <v>1985</v>
      </c>
      <c r="B14" s="53">
        <v>2460</v>
      </c>
      <c r="C14" s="53">
        <v>1215</v>
      </c>
      <c r="D14" s="53">
        <v>57</v>
      </c>
      <c r="E14" s="53">
        <v>142</v>
      </c>
      <c r="F14" s="53">
        <v>3874</v>
      </c>
      <c r="G14" s="53">
        <v>1204</v>
      </c>
      <c r="H14" s="53">
        <v>5078</v>
      </c>
    </row>
    <row r="15" spans="1:233" x14ac:dyDescent="0.25">
      <c r="A15" s="158">
        <v>1986</v>
      </c>
      <c r="B15" s="53">
        <v>2712</v>
      </c>
      <c r="C15" s="53">
        <v>1225</v>
      </c>
      <c r="D15" s="53">
        <v>53</v>
      </c>
      <c r="E15" s="53">
        <v>154</v>
      </c>
      <c r="F15" s="53">
        <v>4144</v>
      </c>
      <c r="G15" s="53">
        <v>1265</v>
      </c>
      <c r="H15" s="53">
        <v>5409</v>
      </c>
    </row>
    <row r="16" spans="1:233" x14ac:dyDescent="0.25">
      <c r="A16" s="158">
        <v>1987</v>
      </c>
      <c r="B16" s="53">
        <v>2943</v>
      </c>
      <c r="C16" s="53">
        <v>1292</v>
      </c>
      <c r="D16" s="53">
        <v>58</v>
      </c>
      <c r="E16" s="53">
        <v>166</v>
      </c>
      <c r="F16" s="53">
        <v>4459</v>
      </c>
      <c r="G16" s="53">
        <v>1377</v>
      </c>
      <c r="H16" s="53">
        <v>5836</v>
      </c>
    </row>
    <row r="17" spans="1:8" x14ac:dyDescent="0.25">
      <c r="A17" s="158">
        <v>1988</v>
      </c>
      <c r="B17" s="53">
        <v>3124</v>
      </c>
      <c r="C17" s="53">
        <v>1328</v>
      </c>
      <c r="D17" s="53">
        <v>56</v>
      </c>
      <c r="E17" s="53">
        <v>184</v>
      </c>
      <c r="F17" s="53">
        <v>4692</v>
      </c>
      <c r="G17" s="53">
        <v>1477</v>
      </c>
      <c r="H17" s="53">
        <v>6169</v>
      </c>
    </row>
    <row r="18" spans="1:8" x14ac:dyDescent="0.25">
      <c r="A18" s="158">
        <v>1989</v>
      </c>
      <c r="B18" s="53">
        <v>3463</v>
      </c>
      <c r="C18" s="53">
        <v>1415</v>
      </c>
      <c r="D18" s="53">
        <v>61</v>
      </c>
      <c r="E18" s="53">
        <v>208</v>
      </c>
      <c r="F18" s="53">
        <v>5147</v>
      </c>
      <c r="G18" s="53">
        <v>1601</v>
      </c>
      <c r="H18" s="53">
        <v>6748</v>
      </c>
    </row>
    <row r="19" spans="1:8" x14ac:dyDescent="0.25">
      <c r="A19" s="158">
        <v>1990</v>
      </c>
      <c r="B19" s="53">
        <v>3729</v>
      </c>
      <c r="C19" s="53">
        <v>1492</v>
      </c>
      <c r="D19" s="53">
        <v>63</v>
      </c>
      <c r="E19" s="53">
        <v>244</v>
      </c>
      <c r="F19" s="53">
        <v>5528</v>
      </c>
      <c r="G19" s="53">
        <v>1692</v>
      </c>
      <c r="H19" s="53">
        <v>7220</v>
      </c>
    </row>
    <row r="20" spans="1:8" x14ac:dyDescent="0.25">
      <c r="A20" s="158">
        <v>1991</v>
      </c>
      <c r="B20" s="53">
        <v>4005</v>
      </c>
      <c r="C20" s="53">
        <v>1612</v>
      </c>
      <c r="D20" s="53">
        <v>65</v>
      </c>
      <c r="E20" s="53">
        <v>263</v>
      </c>
      <c r="F20" s="53">
        <v>5945</v>
      </c>
      <c r="G20" s="53">
        <v>1812</v>
      </c>
      <c r="H20" s="53">
        <v>7757</v>
      </c>
    </row>
    <row r="21" spans="1:8" x14ac:dyDescent="0.25">
      <c r="A21" s="158">
        <v>1992</v>
      </c>
      <c r="B21" s="53">
        <v>4345</v>
      </c>
      <c r="C21" s="53">
        <v>1735</v>
      </c>
      <c r="D21" s="53">
        <v>75</v>
      </c>
      <c r="E21" s="53">
        <v>282</v>
      </c>
      <c r="F21" s="53">
        <v>6437</v>
      </c>
      <c r="G21" s="53">
        <v>1844</v>
      </c>
      <c r="H21" s="53">
        <v>8281</v>
      </c>
    </row>
    <row r="22" spans="1:8" x14ac:dyDescent="0.25">
      <c r="A22" s="158">
        <v>1993</v>
      </c>
      <c r="B22" s="53">
        <v>4758</v>
      </c>
      <c r="C22" s="53">
        <v>1825</v>
      </c>
      <c r="D22" s="53">
        <v>87</v>
      </c>
      <c r="E22" s="53">
        <v>286</v>
      </c>
      <c r="F22" s="53">
        <v>6956</v>
      </c>
      <c r="G22" s="53">
        <v>1894</v>
      </c>
      <c r="H22" s="53">
        <v>8850</v>
      </c>
    </row>
    <row r="23" spans="1:8" x14ac:dyDescent="0.25">
      <c r="A23" s="158">
        <v>1994</v>
      </c>
      <c r="B23" s="53">
        <v>5143</v>
      </c>
      <c r="C23" s="53">
        <v>1934</v>
      </c>
      <c r="D23" s="53">
        <v>105</v>
      </c>
      <c r="E23" s="53">
        <v>296</v>
      </c>
      <c r="F23" s="53">
        <v>7478</v>
      </c>
      <c r="G23" s="53">
        <v>1918</v>
      </c>
      <c r="H23" s="53">
        <v>9396</v>
      </c>
    </row>
    <row r="24" spans="1:8" x14ac:dyDescent="0.25">
      <c r="A24" s="158">
        <v>1995</v>
      </c>
      <c r="B24" s="53">
        <v>5812</v>
      </c>
      <c r="C24" s="53">
        <v>1937</v>
      </c>
      <c r="D24" s="53">
        <v>86</v>
      </c>
      <c r="E24" s="53">
        <v>286</v>
      </c>
      <c r="F24" s="53">
        <v>8121</v>
      </c>
      <c r="G24" s="53">
        <v>2021</v>
      </c>
      <c r="H24" s="53">
        <v>10142</v>
      </c>
    </row>
    <row r="25" spans="1:8" x14ac:dyDescent="0.25">
      <c r="A25" s="158">
        <v>1996</v>
      </c>
      <c r="B25" s="33" t="s">
        <v>123</v>
      </c>
      <c r="C25" s="33" t="s">
        <v>123</v>
      </c>
      <c r="D25" s="33" t="s">
        <v>123</v>
      </c>
      <c r="E25" s="33" t="s">
        <v>123</v>
      </c>
      <c r="F25" s="33" t="s">
        <v>123</v>
      </c>
      <c r="G25" s="33" t="s">
        <v>123</v>
      </c>
      <c r="H25" s="33" t="s">
        <v>123</v>
      </c>
    </row>
    <row r="26" spans="1:8" x14ac:dyDescent="0.25">
      <c r="A26" s="158">
        <v>1997</v>
      </c>
      <c r="B26" s="53">
        <v>6532</v>
      </c>
      <c r="C26" s="53">
        <v>1760</v>
      </c>
      <c r="D26" s="53">
        <v>78</v>
      </c>
      <c r="E26" s="53">
        <v>266</v>
      </c>
      <c r="F26" s="53">
        <v>8636</v>
      </c>
      <c r="G26" s="53">
        <v>1871</v>
      </c>
      <c r="H26" s="53">
        <v>10507</v>
      </c>
    </row>
    <row r="27" spans="1:8" x14ac:dyDescent="0.25">
      <c r="A27" s="158">
        <v>1998</v>
      </c>
      <c r="B27" s="53">
        <v>7067</v>
      </c>
      <c r="C27" s="53">
        <v>1614</v>
      </c>
      <c r="D27" s="53">
        <v>74</v>
      </c>
      <c r="E27" s="53">
        <v>273</v>
      </c>
      <c r="F27" s="53">
        <v>9028</v>
      </c>
      <c r="G27" s="53">
        <v>1851</v>
      </c>
      <c r="H27" s="53">
        <v>10879</v>
      </c>
    </row>
    <row r="28" spans="1:8" x14ac:dyDescent="0.25">
      <c r="A28" s="158">
        <v>1999</v>
      </c>
      <c r="B28" s="53">
        <v>7371</v>
      </c>
      <c r="C28" s="53">
        <v>1447</v>
      </c>
      <c r="D28" s="207">
        <v>46</v>
      </c>
      <c r="E28" s="207">
        <v>281</v>
      </c>
      <c r="F28" s="53">
        <v>9145</v>
      </c>
      <c r="G28" s="53">
        <v>1855</v>
      </c>
      <c r="H28" s="53">
        <v>11000</v>
      </c>
    </row>
    <row r="29" spans="1:8" x14ac:dyDescent="0.25">
      <c r="A29" s="158">
        <v>2000</v>
      </c>
      <c r="B29" s="53">
        <v>7960</v>
      </c>
      <c r="C29" s="53">
        <v>1341</v>
      </c>
      <c r="D29" s="207">
        <v>42</v>
      </c>
      <c r="E29" s="207">
        <v>288</v>
      </c>
      <c r="F29" s="53">
        <v>9631</v>
      </c>
      <c r="G29" s="53">
        <v>1866</v>
      </c>
      <c r="H29" s="53">
        <v>11497</v>
      </c>
    </row>
    <row r="30" spans="1:8" x14ac:dyDescent="0.25">
      <c r="A30" s="158">
        <v>2001</v>
      </c>
      <c r="B30" s="53">
        <v>8090</v>
      </c>
      <c r="C30" s="53">
        <v>1269</v>
      </c>
      <c r="D30" s="207">
        <v>42</v>
      </c>
      <c r="E30" s="207">
        <v>289</v>
      </c>
      <c r="F30" s="53">
        <v>9690</v>
      </c>
      <c r="G30" s="53">
        <v>1861</v>
      </c>
      <c r="H30" s="53">
        <v>11551</v>
      </c>
    </row>
    <row r="31" spans="1:8" x14ac:dyDescent="0.25">
      <c r="A31" s="158">
        <v>2002</v>
      </c>
      <c r="B31" s="53">
        <v>8502</v>
      </c>
      <c r="C31" s="53">
        <v>1240</v>
      </c>
      <c r="D31" s="207">
        <v>49</v>
      </c>
      <c r="E31" s="207">
        <v>271</v>
      </c>
      <c r="F31" s="53">
        <v>10062</v>
      </c>
      <c r="G31" s="53">
        <v>1897</v>
      </c>
      <c r="H31" s="53">
        <v>11959</v>
      </c>
    </row>
    <row r="32" spans="1:8" x14ac:dyDescent="0.25">
      <c r="A32" s="158">
        <v>2003</v>
      </c>
      <c r="B32" s="53">
        <v>8707</v>
      </c>
      <c r="C32" s="53">
        <v>1188</v>
      </c>
      <c r="D32" s="207">
        <v>49</v>
      </c>
      <c r="E32" s="53">
        <v>267</v>
      </c>
      <c r="F32" s="53">
        <v>10211</v>
      </c>
      <c r="G32" s="53">
        <v>1879</v>
      </c>
      <c r="H32" s="53">
        <v>12090</v>
      </c>
    </row>
    <row r="33" spans="1:8" x14ac:dyDescent="0.25">
      <c r="A33" s="158">
        <v>2004</v>
      </c>
      <c r="B33" s="53">
        <v>8933</v>
      </c>
      <c r="C33" s="53">
        <v>1048</v>
      </c>
      <c r="D33" s="207">
        <v>36</v>
      </c>
      <c r="E33" s="53">
        <v>268</v>
      </c>
      <c r="F33" s="53">
        <f>B33+C33+D33+E33</f>
        <v>10285</v>
      </c>
      <c r="G33" s="53">
        <v>1778</v>
      </c>
      <c r="H33" s="53">
        <v>12063</v>
      </c>
    </row>
    <row r="34" spans="1:8" x14ac:dyDescent="0.25">
      <c r="A34" s="158">
        <v>2005</v>
      </c>
      <c r="B34" s="53">
        <v>9210</v>
      </c>
      <c r="C34" s="53">
        <v>1001</v>
      </c>
      <c r="D34" s="207">
        <v>37</v>
      </c>
      <c r="E34" s="53">
        <v>278</v>
      </c>
      <c r="F34" s="53">
        <f>B34+C34+D34+E34</f>
        <v>10526</v>
      </c>
      <c r="G34" s="53">
        <v>1780</v>
      </c>
      <c r="H34" s="53">
        <v>12306</v>
      </c>
    </row>
    <row r="35" spans="1:8" s="22" customFormat="1" x14ac:dyDescent="0.25">
      <c r="A35" s="361">
        <v>2006</v>
      </c>
      <c r="B35" s="53">
        <v>9491</v>
      </c>
      <c r="C35" s="53">
        <v>968</v>
      </c>
      <c r="D35" s="53">
        <v>37</v>
      </c>
      <c r="E35" s="53">
        <v>289</v>
      </c>
      <c r="F35" s="53">
        <f>B35+C35+D35+E35</f>
        <v>10785</v>
      </c>
      <c r="G35" s="53">
        <v>1757</v>
      </c>
      <c r="H35" s="53">
        <v>12542</v>
      </c>
    </row>
    <row r="36" spans="1:8" s="22" customFormat="1" x14ac:dyDescent="0.25">
      <c r="A36" s="361">
        <v>2007</v>
      </c>
      <c r="B36" s="53">
        <v>9604</v>
      </c>
      <c r="C36" s="53">
        <v>863</v>
      </c>
      <c r="D36" s="53">
        <v>27</v>
      </c>
      <c r="E36" s="53">
        <v>288</v>
      </c>
      <c r="F36" s="53">
        <f>B36+C36+D36+E36</f>
        <v>10782</v>
      </c>
      <c r="G36" s="53">
        <v>1611</v>
      </c>
      <c r="H36" s="53">
        <v>12393</v>
      </c>
    </row>
    <row r="37" spans="1:8" s="22" customFormat="1" x14ac:dyDescent="0.25">
      <c r="A37" s="361">
        <v>2008</v>
      </c>
      <c r="B37" s="53">
        <v>9715</v>
      </c>
      <c r="C37" s="53">
        <v>809</v>
      </c>
      <c r="D37" s="53">
        <v>20</v>
      </c>
      <c r="E37" s="53">
        <v>293</v>
      </c>
      <c r="F37" s="53">
        <f>B37+C37+D37+E37</f>
        <v>10837</v>
      </c>
      <c r="G37" s="53">
        <v>1561</v>
      </c>
      <c r="H37" s="53">
        <f>F37+G37</f>
        <v>12398</v>
      </c>
    </row>
    <row r="38" spans="1:8" s="22" customFormat="1" x14ac:dyDescent="0.25">
      <c r="A38" s="361">
        <v>2009</v>
      </c>
      <c r="B38" s="53">
        <v>9965</v>
      </c>
      <c r="C38" s="53">
        <v>766</v>
      </c>
      <c r="D38" s="53">
        <v>18</v>
      </c>
      <c r="E38" s="53">
        <v>294</v>
      </c>
      <c r="F38" s="53">
        <v>11043</v>
      </c>
      <c r="G38" s="53">
        <v>1556</v>
      </c>
      <c r="H38" s="53">
        <f>F38+G38</f>
        <v>12599</v>
      </c>
    </row>
    <row r="39" spans="1:8" s="22" customFormat="1" x14ac:dyDescent="0.25">
      <c r="A39" s="361">
        <v>2010</v>
      </c>
      <c r="B39" s="53">
        <v>10217</v>
      </c>
      <c r="C39" s="53">
        <v>713</v>
      </c>
      <c r="D39" s="53">
        <v>12</v>
      </c>
      <c r="E39" s="53">
        <v>286</v>
      </c>
      <c r="F39" s="53">
        <v>11228</v>
      </c>
      <c r="G39" s="53">
        <v>1483</v>
      </c>
      <c r="H39" s="53">
        <f>F39+G39</f>
        <v>12711</v>
      </c>
    </row>
    <row r="40" spans="1:8" s="22" customFormat="1" x14ac:dyDescent="0.25">
      <c r="A40" s="361">
        <v>2011</v>
      </c>
      <c r="B40" s="53">
        <v>10463</v>
      </c>
      <c r="C40" s="53">
        <v>666</v>
      </c>
      <c r="D40" s="53">
        <v>13</v>
      </c>
      <c r="E40" s="53">
        <v>290</v>
      </c>
      <c r="F40" s="53">
        <v>11432</v>
      </c>
      <c r="G40" s="53">
        <v>1662</v>
      </c>
      <c r="H40" s="53">
        <v>13094</v>
      </c>
    </row>
    <row r="41" spans="1:8" s="22" customFormat="1" x14ac:dyDescent="0.25">
      <c r="A41" s="361">
        <v>2012</v>
      </c>
      <c r="B41" s="53">
        <v>10846</v>
      </c>
      <c r="C41" s="53">
        <v>639</v>
      </c>
      <c r="D41" s="53">
        <v>17</v>
      </c>
      <c r="E41" s="53">
        <v>299</v>
      </c>
      <c r="F41" s="53">
        <v>11801</v>
      </c>
      <c r="G41" s="53">
        <v>1827</v>
      </c>
      <c r="H41" s="53">
        <v>13628</v>
      </c>
    </row>
    <row r="42" spans="1:8" s="22" customFormat="1" x14ac:dyDescent="0.25">
      <c r="A42" s="361">
        <v>2013</v>
      </c>
      <c r="B42" s="53">
        <v>11199</v>
      </c>
      <c r="C42" s="53">
        <v>632</v>
      </c>
      <c r="D42" s="53">
        <v>18</v>
      </c>
      <c r="E42" s="53">
        <v>304</v>
      </c>
      <c r="F42" s="53">
        <v>12153</v>
      </c>
      <c r="G42" s="53">
        <v>1990</v>
      </c>
      <c r="H42" s="53">
        <v>14143</v>
      </c>
    </row>
    <row r="43" spans="1:8" s="561" customFormat="1" x14ac:dyDescent="0.25">
      <c r="A43" s="558">
        <v>2014</v>
      </c>
      <c r="B43" s="53">
        <v>11513</v>
      </c>
      <c r="C43" s="53">
        <v>633</v>
      </c>
      <c r="D43" s="53">
        <v>18</v>
      </c>
      <c r="E43" s="53">
        <v>300</v>
      </c>
      <c r="F43" s="53">
        <v>12464</v>
      </c>
      <c r="G43" s="53">
        <v>2096</v>
      </c>
      <c r="H43" s="53">
        <v>14560</v>
      </c>
    </row>
    <row r="44" spans="1:8" s="561" customFormat="1" x14ac:dyDescent="0.25">
      <c r="A44" s="558">
        <v>2015</v>
      </c>
      <c r="B44" s="53">
        <v>11653</v>
      </c>
      <c r="C44" s="53">
        <v>628</v>
      </c>
      <c r="D44" s="53">
        <v>19</v>
      </c>
      <c r="E44" s="53">
        <v>323</v>
      </c>
      <c r="F44" s="53">
        <v>12623</v>
      </c>
      <c r="G44" s="53">
        <v>2205</v>
      </c>
      <c r="H44" s="53">
        <v>14828</v>
      </c>
    </row>
    <row r="45" spans="1:8" ht="15.6" customHeight="1" x14ac:dyDescent="0.25">
      <c r="A45" s="146"/>
      <c r="B45" s="139"/>
      <c r="C45" s="139"/>
      <c r="D45" s="139"/>
      <c r="E45" s="139"/>
      <c r="F45" s="139"/>
      <c r="G45" s="139"/>
      <c r="H45" s="139"/>
    </row>
    <row r="46" spans="1:8" s="363" customFormat="1" ht="15" customHeight="1" x14ac:dyDescent="0.25">
      <c r="A46" s="980" t="s">
        <v>178</v>
      </c>
      <c r="B46" s="980"/>
      <c r="C46" s="980"/>
      <c r="D46" s="980"/>
      <c r="E46" s="980"/>
      <c r="F46" s="980"/>
      <c r="G46" s="980"/>
      <c r="H46" s="980"/>
    </row>
    <row r="47" spans="1:8" s="411" customFormat="1" ht="6" customHeight="1" x14ac:dyDescent="0.25">
      <c r="A47" s="389"/>
      <c r="B47" s="389"/>
      <c r="C47" s="389"/>
      <c r="D47" s="389"/>
      <c r="E47" s="389"/>
      <c r="F47" s="389"/>
      <c r="G47" s="389"/>
      <c r="H47" s="389"/>
    </row>
    <row r="48" spans="1:8" ht="15" customHeight="1" x14ac:dyDescent="0.25">
      <c r="A48" s="980" t="s">
        <v>64</v>
      </c>
      <c r="B48" s="980"/>
      <c r="C48" s="980"/>
      <c r="D48" s="980"/>
      <c r="E48" s="980"/>
      <c r="F48" s="980"/>
      <c r="G48" s="980"/>
      <c r="H48" s="980"/>
    </row>
    <row r="49" spans="1:8" x14ac:dyDescent="0.25">
      <c r="A49" s="213"/>
      <c r="B49" s="202"/>
      <c r="C49" s="202"/>
      <c r="D49" s="202"/>
      <c r="E49" s="202"/>
      <c r="F49" s="202"/>
      <c r="G49" s="202"/>
      <c r="H49" s="202"/>
    </row>
    <row r="50" spans="1:8" x14ac:dyDescent="0.25">
      <c r="A50" s="62"/>
      <c r="B50" s="62"/>
      <c r="C50" s="62"/>
      <c r="D50" s="62"/>
      <c r="E50" s="62"/>
      <c r="F50" s="62"/>
      <c r="G50" s="62"/>
      <c r="H50" s="62"/>
    </row>
  </sheetData>
  <mergeCells count="10">
    <mergeCell ref="A1:B1"/>
    <mergeCell ref="A2:B2"/>
    <mergeCell ref="F1:H1"/>
    <mergeCell ref="A46:H46"/>
    <mergeCell ref="A48:H48"/>
    <mergeCell ref="A3:H3"/>
    <mergeCell ref="A4:A5"/>
    <mergeCell ref="B4:F4"/>
    <mergeCell ref="G4:G5"/>
    <mergeCell ref="H4:H5"/>
  </mergeCells>
  <hyperlinks>
    <hyperlink ref="F1:H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zoomScaleNormal="100" workbookViewId="0">
      <pane ySplit="6" topLeftCell="A8" activePane="bottomLeft" state="frozen"/>
      <selection activeCell="Q15" sqref="Q15"/>
      <selection pane="bottomLeft" activeCell="Q15" sqref="Q15"/>
    </sheetView>
  </sheetViews>
  <sheetFormatPr defaultColWidth="8.88671875" defaultRowHeight="13.2" x14ac:dyDescent="0.25"/>
  <cols>
    <col min="1" max="1" width="6.6640625" style="761" customWidth="1"/>
    <col min="2" max="11" width="8.6640625" style="307" customWidth="1"/>
    <col min="12" max="16384" width="8.88671875" style="307"/>
  </cols>
  <sheetData>
    <row r="1" spans="1:11" ht="30" customHeight="1" x14ac:dyDescent="0.3">
      <c r="A1" s="1149"/>
      <c r="B1" s="979"/>
      <c r="F1" s="974" t="s">
        <v>397</v>
      </c>
      <c r="G1" s="975"/>
      <c r="H1" s="975"/>
    </row>
    <row r="2" spans="1:11" ht="6" customHeight="1" x14ac:dyDescent="0.25">
      <c r="A2" s="1149"/>
      <c r="B2" s="979"/>
    </row>
    <row r="3" spans="1:11" s="306" customFormat="1" ht="15" customHeight="1" x14ac:dyDescent="0.25">
      <c r="A3" s="1150" t="s">
        <v>656</v>
      </c>
      <c r="B3" s="985"/>
      <c r="C3" s="985"/>
      <c r="D3" s="985"/>
      <c r="E3" s="985"/>
      <c r="F3" s="985"/>
      <c r="G3" s="985"/>
      <c r="H3" s="985"/>
      <c r="I3" s="985"/>
      <c r="J3" s="985"/>
      <c r="K3" s="985"/>
    </row>
    <row r="4" spans="1:11" ht="5.25" customHeight="1" x14ac:dyDescent="0.25">
      <c r="A4" s="1147" t="s">
        <v>100</v>
      </c>
      <c r="B4" s="1126"/>
      <c r="C4" s="1126"/>
      <c r="D4" s="1126"/>
      <c r="E4" s="1126"/>
      <c r="F4" s="1126"/>
      <c r="G4" s="1126"/>
      <c r="H4" s="1126"/>
      <c r="I4" s="1126"/>
      <c r="J4" s="1126" t="s">
        <v>105</v>
      </c>
      <c r="K4" s="1126"/>
    </row>
    <row r="5" spans="1:11" ht="15" customHeight="1" x14ac:dyDescent="0.25">
      <c r="A5" s="1147"/>
      <c r="B5" s="1126" t="s">
        <v>78</v>
      </c>
      <c r="C5" s="1108"/>
      <c r="D5" s="1126" t="s">
        <v>45</v>
      </c>
      <c r="E5" s="1126"/>
      <c r="F5" s="1126" t="s">
        <v>82</v>
      </c>
      <c r="G5" s="1126"/>
      <c r="H5" s="1126" t="s">
        <v>131</v>
      </c>
      <c r="I5" s="1126"/>
      <c r="J5" s="1126"/>
      <c r="K5" s="1126"/>
    </row>
    <row r="6" spans="1:11" ht="15" customHeight="1" x14ac:dyDescent="0.25">
      <c r="A6" s="1147"/>
      <c r="B6" s="367" t="s">
        <v>67</v>
      </c>
      <c r="C6" s="367" t="s">
        <v>102</v>
      </c>
      <c r="D6" s="367" t="s">
        <v>67</v>
      </c>
      <c r="E6" s="367" t="s">
        <v>102</v>
      </c>
      <c r="F6" s="367" t="s">
        <v>67</v>
      </c>
      <c r="G6" s="367" t="s">
        <v>102</v>
      </c>
      <c r="H6" s="367" t="s">
        <v>67</v>
      </c>
      <c r="I6" s="367" t="s">
        <v>102</v>
      </c>
      <c r="J6" s="367" t="s">
        <v>67</v>
      </c>
      <c r="K6" s="367" t="s">
        <v>102</v>
      </c>
    </row>
    <row r="7" spans="1:11" ht="6" customHeight="1" x14ac:dyDescent="0.25">
      <c r="A7" s="821"/>
      <c r="B7" s="118"/>
      <c r="C7" s="118"/>
      <c r="D7" s="118"/>
      <c r="E7" s="118"/>
      <c r="F7" s="118"/>
      <c r="G7" s="118"/>
      <c r="H7" s="118"/>
      <c r="I7" s="118"/>
      <c r="J7" s="118"/>
      <c r="K7" s="118"/>
    </row>
    <row r="8" spans="1:11" ht="12.75" customHeight="1" x14ac:dyDescent="0.25">
      <c r="A8" s="475">
        <v>1977</v>
      </c>
      <c r="B8" s="94">
        <f>41+71</f>
        <v>112</v>
      </c>
      <c r="C8" s="107">
        <f t="shared" ref="C8:C46" si="0">B8/J8*100</f>
        <v>15.708274894810659</v>
      </c>
      <c r="D8" s="94">
        <f>33+12+13</f>
        <v>58</v>
      </c>
      <c r="E8" s="107">
        <f t="shared" ref="E8:E46" si="1">D8/J8*100</f>
        <v>8.1346423562412333</v>
      </c>
      <c r="F8" s="94">
        <f>3+526</f>
        <v>529</v>
      </c>
      <c r="G8" s="822">
        <f t="shared" ref="G8:G46" si="2">F8/J8*100</f>
        <v>74.193548387096769</v>
      </c>
      <c r="H8" s="94">
        <f t="shared" ref="H8:H46" si="3">SUM(J8-B8-D8-F8)</f>
        <v>14</v>
      </c>
      <c r="I8" s="107">
        <f t="shared" ref="I8:I46" si="4">H8/J8*100</f>
        <v>1.9635343618513323</v>
      </c>
      <c r="J8" s="94">
        <v>713</v>
      </c>
      <c r="K8" s="107">
        <v>100</v>
      </c>
    </row>
    <row r="9" spans="1:11" ht="12.75" customHeight="1" x14ac:dyDescent="0.25">
      <c r="A9" s="475">
        <v>1978</v>
      </c>
      <c r="B9" s="94">
        <f>32+14</f>
        <v>46</v>
      </c>
      <c r="C9" s="107">
        <f t="shared" si="0"/>
        <v>6.1088977423638777</v>
      </c>
      <c r="D9" s="94">
        <f>58+13+9</f>
        <v>80</v>
      </c>
      <c r="E9" s="107">
        <f t="shared" si="1"/>
        <v>10.624169986719787</v>
      </c>
      <c r="F9" s="94">
        <f>9+556</f>
        <v>565</v>
      </c>
      <c r="G9" s="822">
        <f t="shared" si="2"/>
        <v>75.033200531208493</v>
      </c>
      <c r="H9" s="94">
        <f t="shared" si="3"/>
        <v>62</v>
      </c>
      <c r="I9" s="107">
        <f t="shared" si="4"/>
        <v>8.2337317397078351</v>
      </c>
      <c r="J9" s="94">
        <v>753</v>
      </c>
      <c r="K9" s="107">
        <v>100</v>
      </c>
    </row>
    <row r="10" spans="1:11" ht="12.75" customHeight="1" x14ac:dyDescent="0.25">
      <c r="A10" s="475">
        <v>1979</v>
      </c>
      <c r="B10" s="94">
        <f>23+14</f>
        <v>37</v>
      </c>
      <c r="C10" s="107">
        <f t="shared" si="0"/>
        <v>5.2857142857142856</v>
      </c>
      <c r="D10" s="94">
        <f>63+2+1</f>
        <v>66</v>
      </c>
      <c r="E10" s="107">
        <f t="shared" si="1"/>
        <v>9.4285714285714288</v>
      </c>
      <c r="F10" s="94">
        <f>6+510</f>
        <v>516</v>
      </c>
      <c r="G10" s="822">
        <f t="shared" si="2"/>
        <v>73.714285714285708</v>
      </c>
      <c r="H10" s="94">
        <f t="shared" si="3"/>
        <v>81</v>
      </c>
      <c r="I10" s="107">
        <f t="shared" si="4"/>
        <v>11.571428571428571</v>
      </c>
      <c r="J10" s="94">
        <v>700</v>
      </c>
      <c r="K10" s="107">
        <v>100</v>
      </c>
    </row>
    <row r="11" spans="1:11" ht="12.75" customHeight="1" x14ac:dyDescent="0.25">
      <c r="A11" s="475">
        <v>1980</v>
      </c>
      <c r="B11" s="94">
        <f>66+31</f>
        <v>97</v>
      </c>
      <c r="C11" s="107">
        <f t="shared" si="0"/>
        <v>8.2203389830508478</v>
      </c>
      <c r="D11" s="94">
        <f>120+20+8</f>
        <v>148</v>
      </c>
      <c r="E11" s="107">
        <f t="shared" si="1"/>
        <v>12.542372881355931</v>
      </c>
      <c r="F11" s="94">
        <f>7+755</f>
        <v>762</v>
      </c>
      <c r="G11" s="822">
        <f t="shared" si="2"/>
        <v>64.576271186440678</v>
      </c>
      <c r="H11" s="94">
        <f t="shared" si="3"/>
        <v>173</v>
      </c>
      <c r="I11" s="107">
        <f t="shared" si="4"/>
        <v>14.661016949152541</v>
      </c>
      <c r="J11" s="94">
        <v>1180</v>
      </c>
      <c r="K11" s="107">
        <v>100</v>
      </c>
    </row>
    <row r="12" spans="1:11" ht="12.75" customHeight="1" x14ac:dyDescent="0.25">
      <c r="A12" s="475">
        <v>1981</v>
      </c>
      <c r="B12" s="94">
        <f>59+45</f>
        <v>104</v>
      </c>
      <c r="C12" s="107">
        <f t="shared" si="0"/>
        <v>8.0682699767261443</v>
      </c>
      <c r="D12" s="94">
        <f>121+27+23</f>
        <v>171</v>
      </c>
      <c r="E12" s="107">
        <f t="shared" si="1"/>
        <v>13.266097750193948</v>
      </c>
      <c r="F12" s="94">
        <f>14+739</f>
        <v>753</v>
      </c>
      <c r="G12" s="822">
        <f t="shared" si="2"/>
        <v>58.417377812257563</v>
      </c>
      <c r="H12" s="94">
        <f t="shared" si="3"/>
        <v>261</v>
      </c>
      <c r="I12" s="107">
        <f t="shared" si="4"/>
        <v>20.248254460822341</v>
      </c>
      <c r="J12" s="94">
        <v>1289</v>
      </c>
      <c r="K12" s="107">
        <v>100</v>
      </c>
    </row>
    <row r="13" spans="1:11" ht="12.75" customHeight="1" x14ac:dyDescent="0.25">
      <c r="A13" s="475">
        <v>1982</v>
      </c>
      <c r="B13" s="94">
        <f>79+61</f>
        <v>140</v>
      </c>
      <c r="C13" s="107">
        <f t="shared" si="0"/>
        <v>11.263073209975865</v>
      </c>
      <c r="D13" s="94">
        <f>102+21+28</f>
        <v>151</v>
      </c>
      <c r="E13" s="107">
        <f t="shared" si="1"/>
        <v>12.148028962188254</v>
      </c>
      <c r="F13" s="94">
        <f>9+663</f>
        <v>672</v>
      </c>
      <c r="G13" s="822">
        <f t="shared" si="2"/>
        <v>54.06275140788415</v>
      </c>
      <c r="H13" s="94">
        <f t="shared" si="3"/>
        <v>280</v>
      </c>
      <c r="I13" s="107">
        <f t="shared" si="4"/>
        <v>22.526146419951729</v>
      </c>
      <c r="J13" s="94">
        <v>1243</v>
      </c>
      <c r="K13" s="107">
        <v>100</v>
      </c>
    </row>
    <row r="14" spans="1:11" ht="12.75" customHeight="1" x14ac:dyDescent="0.25">
      <c r="A14" s="475">
        <v>1983</v>
      </c>
      <c r="B14" s="94">
        <f>75+32</f>
        <v>107</v>
      </c>
      <c r="C14" s="107">
        <f t="shared" si="0"/>
        <v>9.2720970537261689</v>
      </c>
      <c r="D14" s="94">
        <f>91+15+9</f>
        <v>115</v>
      </c>
      <c r="E14" s="107">
        <f t="shared" si="1"/>
        <v>9.9653379549393417</v>
      </c>
      <c r="F14" s="94">
        <f>16+662</f>
        <v>678</v>
      </c>
      <c r="G14" s="822">
        <f t="shared" si="2"/>
        <v>58.752166377816295</v>
      </c>
      <c r="H14" s="94">
        <f t="shared" si="3"/>
        <v>254</v>
      </c>
      <c r="I14" s="107">
        <f t="shared" si="4"/>
        <v>22.010398613518198</v>
      </c>
      <c r="J14" s="94">
        <v>1154</v>
      </c>
      <c r="K14" s="107">
        <v>100</v>
      </c>
    </row>
    <row r="15" spans="1:11" ht="12.75" customHeight="1" x14ac:dyDescent="0.25">
      <c r="A15" s="475">
        <v>1984</v>
      </c>
      <c r="B15" s="94">
        <f>73+38</f>
        <v>111</v>
      </c>
      <c r="C15" s="107">
        <f t="shared" si="0"/>
        <v>9.77112676056338</v>
      </c>
      <c r="D15" s="94">
        <f>100+17+9</f>
        <v>126</v>
      </c>
      <c r="E15" s="107">
        <f t="shared" si="1"/>
        <v>11.091549295774648</v>
      </c>
      <c r="F15" s="94">
        <f>19+656</f>
        <v>675</v>
      </c>
      <c r="G15" s="822">
        <f t="shared" si="2"/>
        <v>59.41901408450704</v>
      </c>
      <c r="H15" s="94">
        <f t="shared" si="3"/>
        <v>224</v>
      </c>
      <c r="I15" s="107">
        <f t="shared" si="4"/>
        <v>19.718309859154928</v>
      </c>
      <c r="J15" s="94">
        <v>1136</v>
      </c>
      <c r="K15" s="107">
        <v>100</v>
      </c>
    </row>
    <row r="16" spans="1:11" ht="12.75" customHeight="1" x14ac:dyDescent="0.25">
      <c r="A16" s="475">
        <v>1985</v>
      </c>
      <c r="B16" s="94">
        <f>53+18</f>
        <v>71</v>
      </c>
      <c r="C16" s="107">
        <f t="shared" si="0"/>
        <v>7.7342047930283222</v>
      </c>
      <c r="D16" s="94">
        <f>78+9+9</f>
        <v>96</v>
      </c>
      <c r="E16" s="107">
        <f t="shared" si="1"/>
        <v>10.457516339869281</v>
      </c>
      <c r="F16" s="94">
        <f>23+575</f>
        <v>598</v>
      </c>
      <c r="G16" s="822">
        <f t="shared" si="2"/>
        <v>65.141612200435731</v>
      </c>
      <c r="H16" s="94">
        <f t="shared" si="3"/>
        <v>153</v>
      </c>
      <c r="I16" s="107">
        <f t="shared" si="4"/>
        <v>16.666666666666664</v>
      </c>
      <c r="J16" s="94">
        <v>918</v>
      </c>
      <c r="K16" s="107">
        <v>100</v>
      </c>
    </row>
    <row r="17" spans="1:11" ht="12.75" customHeight="1" x14ac:dyDescent="0.25">
      <c r="A17" s="475">
        <v>1986</v>
      </c>
      <c r="B17" s="94">
        <f>54+15</f>
        <v>69</v>
      </c>
      <c r="C17" s="107">
        <f t="shared" si="0"/>
        <v>7.7008928571428577</v>
      </c>
      <c r="D17" s="94">
        <f>78+7+21</f>
        <v>106</v>
      </c>
      <c r="E17" s="107">
        <f t="shared" si="1"/>
        <v>11.830357142857142</v>
      </c>
      <c r="F17" s="94">
        <f>6+572</f>
        <v>578</v>
      </c>
      <c r="G17" s="822">
        <f t="shared" si="2"/>
        <v>64.508928571428569</v>
      </c>
      <c r="H17" s="94">
        <f t="shared" si="3"/>
        <v>143</v>
      </c>
      <c r="I17" s="107">
        <f t="shared" si="4"/>
        <v>15.959821428571427</v>
      </c>
      <c r="J17" s="94">
        <v>896</v>
      </c>
      <c r="K17" s="107">
        <v>100</v>
      </c>
    </row>
    <row r="18" spans="1:11" ht="12.75" customHeight="1" x14ac:dyDescent="0.25">
      <c r="A18" s="475">
        <v>1987</v>
      </c>
      <c r="B18" s="94">
        <f>84</f>
        <v>84</v>
      </c>
      <c r="C18" s="107">
        <f t="shared" si="0"/>
        <v>8.3003952569169961</v>
      </c>
      <c r="D18" s="94">
        <f>107+11+8</f>
        <v>126</v>
      </c>
      <c r="E18" s="107">
        <f t="shared" si="1"/>
        <v>12.450592885375494</v>
      </c>
      <c r="F18" s="94">
        <f>11+616</f>
        <v>627</v>
      </c>
      <c r="G18" s="822">
        <f t="shared" si="2"/>
        <v>61.95652173913043</v>
      </c>
      <c r="H18" s="94">
        <f t="shared" si="3"/>
        <v>175</v>
      </c>
      <c r="I18" s="107">
        <f t="shared" si="4"/>
        <v>17.292490118577074</v>
      </c>
      <c r="J18" s="94">
        <v>1012</v>
      </c>
      <c r="K18" s="107">
        <v>100</v>
      </c>
    </row>
    <row r="19" spans="1:11" ht="12.75" customHeight="1" x14ac:dyDescent="0.25">
      <c r="A19" s="475">
        <v>1988</v>
      </c>
      <c r="B19" s="94">
        <v>92</v>
      </c>
      <c r="C19" s="107">
        <f t="shared" si="0"/>
        <v>9.0284592737978411</v>
      </c>
      <c r="D19" s="94">
        <f>106+14+11</f>
        <v>131</v>
      </c>
      <c r="E19" s="107">
        <f t="shared" si="1"/>
        <v>12.855740922473014</v>
      </c>
      <c r="F19" s="94">
        <f>8+617</f>
        <v>625</v>
      </c>
      <c r="G19" s="822">
        <f t="shared" si="2"/>
        <v>61.334641805691859</v>
      </c>
      <c r="H19" s="94">
        <f t="shared" si="3"/>
        <v>171</v>
      </c>
      <c r="I19" s="107">
        <f t="shared" si="4"/>
        <v>16.78115799803729</v>
      </c>
      <c r="J19" s="94">
        <v>1019</v>
      </c>
      <c r="K19" s="107">
        <v>100</v>
      </c>
    </row>
    <row r="20" spans="1:11" ht="12.75" customHeight="1" x14ac:dyDescent="0.25">
      <c r="A20" s="475">
        <v>1889</v>
      </c>
      <c r="B20" s="94">
        <v>88</v>
      </c>
      <c r="C20" s="107">
        <f t="shared" si="0"/>
        <v>9.2925026399155222</v>
      </c>
      <c r="D20" s="94">
        <f>94+5+7</f>
        <v>106</v>
      </c>
      <c r="E20" s="107">
        <f t="shared" si="1"/>
        <v>11.19324181626188</v>
      </c>
      <c r="F20" s="94">
        <f>9+594</f>
        <v>603</v>
      </c>
      <c r="G20" s="822">
        <f t="shared" si="2"/>
        <v>63.674762407602955</v>
      </c>
      <c r="H20" s="94">
        <f t="shared" si="3"/>
        <v>150</v>
      </c>
      <c r="I20" s="107">
        <f t="shared" si="4"/>
        <v>15.839493136219641</v>
      </c>
      <c r="J20" s="94">
        <v>947</v>
      </c>
      <c r="K20" s="107">
        <v>100</v>
      </c>
    </row>
    <row r="21" spans="1:11" ht="12.75" customHeight="1" x14ac:dyDescent="0.25">
      <c r="A21" s="475">
        <v>1990</v>
      </c>
      <c r="B21" s="94">
        <v>62</v>
      </c>
      <c r="C21" s="107">
        <f t="shared" si="0"/>
        <v>6.1507936507936503</v>
      </c>
      <c r="D21" s="94">
        <f>93+24+6</f>
        <v>123</v>
      </c>
      <c r="E21" s="107">
        <f t="shared" si="1"/>
        <v>12.202380952380953</v>
      </c>
      <c r="F21" s="94">
        <f>11+652</f>
        <v>663</v>
      </c>
      <c r="G21" s="822">
        <f t="shared" si="2"/>
        <v>65.773809523809518</v>
      </c>
      <c r="H21" s="94">
        <f t="shared" si="3"/>
        <v>160</v>
      </c>
      <c r="I21" s="107">
        <f t="shared" si="4"/>
        <v>15.873015873015872</v>
      </c>
      <c r="J21" s="94">
        <v>1008</v>
      </c>
      <c r="K21" s="107">
        <v>100</v>
      </c>
    </row>
    <row r="22" spans="1:11" ht="12.75" customHeight="1" x14ac:dyDescent="0.25">
      <c r="A22" s="475">
        <v>1991</v>
      </c>
      <c r="B22" s="94">
        <v>89</v>
      </c>
      <c r="C22" s="107">
        <f t="shared" si="0"/>
        <v>8.3099906629318383</v>
      </c>
      <c r="D22" s="94">
        <f>86+24+6</f>
        <v>116</v>
      </c>
      <c r="E22" s="107">
        <f t="shared" si="1"/>
        <v>10.830999066293185</v>
      </c>
      <c r="F22" s="94">
        <f>8+712</f>
        <v>720</v>
      </c>
      <c r="G22" s="822">
        <f t="shared" si="2"/>
        <v>67.226890756302524</v>
      </c>
      <c r="H22" s="94">
        <f t="shared" si="3"/>
        <v>146</v>
      </c>
      <c r="I22" s="107">
        <f t="shared" si="4"/>
        <v>13.632119514472455</v>
      </c>
      <c r="J22" s="94">
        <v>1071</v>
      </c>
      <c r="K22" s="107">
        <v>100</v>
      </c>
    </row>
    <row r="23" spans="1:11" ht="12.75" customHeight="1" x14ac:dyDescent="0.25">
      <c r="A23" s="475">
        <v>1992</v>
      </c>
      <c r="B23" s="94">
        <v>77</v>
      </c>
      <c r="C23" s="107">
        <f t="shared" si="0"/>
        <v>8.5841694537346704</v>
      </c>
      <c r="D23" s="94">
        <f>92+5+10</f>
        <v>107</v>
      </c>
      <c r="E23" s="107">
        <f t="shared" si="1"/>
        <v>11.928651059085842</v>
      </c>
      <c r="F23" s="94">
        <f>6+603</f>
        <v>609</v>
      </c>
      <c r="G23" s="822">
        <f t="shared" si="2"/>
        <v>67.892976588628756</v>
      </c>
      <c r="H23" s="94">
        <f t="shared" si="3"/>
        <v>104</v>
      </c>
      <c r="I23" s="107">
        <f t="shared" si="4"/>
        <v>11.594202898550725</v>
      </c>
      <c r="J23" s="94">
        <v>897</v>
      </c>
      <c r="K23" s="107">
        <v>100</v>
      </c>
    </row>
    <row r="24" spans="1:11" ht="12.75" customHeight="1" x14ac:dyDescent="0.25">
      <c r="A24" s="475">
        <v>1993</v>
      </c>
      <c r="B24" s="94">
        <v>99</v>
      </c>
      <c r="C24" s="107">
        <f t="shared" si="0"/>
        <v>14.38953488372093</v>
      </c>
      <c r="D24" s="94">
        <f>59+11+2</f>
        <v>72</v>
      </c>
      <c r="E24" s="107">
        <f t="shared" si="1"/>
        <v>10.465116279069768</v>
      </c>
      <c r="F24" s="94">
        <f>15+439</f>
        <v>454</v>
      </c>
      <c r="G24" s="822">
        <f t="shared" si="2"/>
        <v>65.988372093023244</v>
      </c>
      <c r="H24" s="94">
        <f t="shared" si="3"/>
        <v>63</v>
      </c>
      <c r="I24" s="107">
        <f t="shared" si="4"/>
        <v>9.1569767441860463</v>
      </c>
      <c r="J24" s="94">
        <v>688</v>
      </c>
      <c r="K24" s="107">
        <v>100</v>
      </c>
    </row>
    <row r="25" spans="1:11" ht="12.75" customHeight="1" x14ac:dyDescent="0.25">
      <c r="A25" s="475">
        <v>1994</v>
      </c>
      <c r="B25" s="94">
        <v>110</v>
      </c>
      <c r="C25" s="107">
        <f t="shared" si="0"/>
        <v>17.741935483870968</v>
      </c>
      <c r="D25" s="94">
        <f>57+7+4</f>
        <v>68</v>
      </c>
      <c r="E25" s="107">
        <f t="shared" si="1"/>
        <v>10.967741935483872</v>
      </c>
      <c r="F25" s="94">
        <f>2+381</f>
        <v>383</v>
      </c>
      <c r="G25" s="822">
        <f t="shared" si="2"/>
        <v>61.774193548387103</v>
      </c>
      <c r="H25" s="94">
        <f t="shared" si="3"/>
        <v>59</v>
      </c>
      <c r="I25" s="107">
        <f t="shared" si="4"/>
        <v>9.5161290322580641</v>
      </c>
      <c r="J25" s="94">
        <v>620</v>
      </c>
      <c r="K25" s="107">
        <v>100</v>
      </c>
    </row>
    <row r="26" spans="1:11" ht="12.75" customHeight="1" x14ac:dyDescent="0.25">
      <c r="A26" s="475">
        <v>1995</v>
      </c>
      <c r="B26" s="94">
        <v>102</v>
      </c>
      <c r="C26" s="107">
        <f t="shared" si="0"/>
        <v>22.030237580993521</v>
      </c>
      <c r="D26" s="94">
        <f>64+3+1</f>
        <v>68</v>
      </c>
      <c r="E26" s="107">
        <f t="shared" si="1"/>
        <v>14.686825053995682</v>
      </c>
      <c r="F26" s="94">
        <f>2+214</f>
        <v>216</v>
      </c>
      <c r="G26" s="822">
        <f t="shared" si="2"/>
        <v>46.652267818574515</v>
      </c>
      <c r="H26" s="94">
        <f t="shared" si="3"/>
        <v>77</v>
      </c>
      <c r="I26" s="107">
        <f t="shared" si="4"/>
        <v>16.630669546436287</v>
      </c>
      <c r="J26" s="94">
        <v>463</v>
      </c>
      <c r="K26" s="107">
        <v>100</v>
      </c>
    </row>
    <row r="27" spans="1:11" ht="12.75" customHeight="1" x14ac:dyDescent="0.25">
      <c r="A27" s="475">
        <v>1996</v>
      </c>
      <c r="B27" s="94">
        <v>112</v>
      </c>
      <c r="C27" s="107">
        <f t="shared" si="0"/>
        <v>22.58064516129032</v>
      </c>
      <c r="D27" s="94">
        <v>35</v>
      </c>
      <c r="E27" s="107">
        <f t="shared" si="1"/>
        <v>7.0564516129032269</v>
      </c>
      <c r="F27" s="94">
        <f>9+290</f>
        <v>299</v>
      </c>
      <c r="G27" s="822">
        <f t="shared" si="2"/>
        <v>60.282258064516128</v>
      </c>
      <c r="H27" s="94">
        <f t="shared" si="3"/>
        <v>50</v>
      </c>
      <c r="I27" s="107">
        <f t="shared" si="4"/>
        <v>10.080645161290322</v>
      </c>
      <c r="J27" s="94">
        <v>496</v>
      </c>
      <c r="K27" s="107">
        <v>100</v>
      </c>
    </row>
    <row r="28" spans="1:11" ht="12.75" customHeight="1" x14ac:dyDescent="0.25">
      <c r="A28" s="820">
        <v>1997</v>
      </c>
      <c r="B28" s="94">
        <v>82</v>
      </c>
      <c r="C28" s="107">
        <f t="shared" si="0"/>
        <v>17.596566523605151</v>
      </c>
      <c r="D28" s="94">
        <f>27+1+1</f>
        <v>29</v>
      </c>
      <c r="E28" s="107">
        <f t="shared" si="1"/>
        <v>6.2231759656652361</v>
      </c>
      <c r="F28" s="94">
        <v>289</v>
      </c>
      <c r="G28" s="822">
        <f t="shared" si="2"/>
        <v>62.017167381974247</v>
      </c>
      <c r="H28" s="94">
        <f t="shared" si="3"/>
        <v>66</v>
      </c>
      <c r="I28" s="107">
        <f t="shared" si="4"/>
        <v>14.163090128755366</v>
      </c>
      <c r="J28" s="94">
        <v>466</v>
      </c>
      <c r="K28" s="107">
        <v>100</v>
      </c>
    </row>
    <row r="29" spans="1:11" s="755" customFormat="1" ht="12.75" customHeight="1" x14ac:dyDescent="0.25">
      <c r="A29" s="374">
        <v>1998</v>
      </c>
      <c r="B29" s="367">
        <v>64</v>
      </c>
      <c r="C29" s="107">
        <f t="shared" si="0"/>
        <v>14.512471655328799</v>
      </c>
      <c r="D29" s="367">
        <v>44</v>
      </c>
      <c r="E29" s="107">
        <f t="shared" si="1"/>
        <v>9.9773242630385486</v>
      </c>
      <c r="F29" s="367">
        <v>262</v>
      </c>
      <c r="G29" s="822">
        <f t="shared" si="2"/>
        <v>59.410430839002274</v>
      </c>
      <c r="H29" s="94">
        <f t="shared" si="3"/>
        <v>71</v>
      </c>
      <c r="I29" s="107">
        <f t="shared" si="4"/>
        <v>16.099773242630384</v>
      </c>
      <c r="J29" s="105">
        <v>441</v>
      </c>
      <c r="K29" s="107">
        <v>100</v>
      </c>
    </row>
    <row r="30" spans="1:11" s="755" customFormat="1" ht="12.75" customHeight="1" x14ac:dyDescent="0.25">
      <c r="A30" s="820">
        <v>1999</v>
      </c>
      <c r="B30" s="367">
        <v>113</v>
      </c>
      <c r="C30" s="107">
        <f t="shared" si="0"/>
        <v>29.736842105263158</v>
      </c>
      <c r="D30" s="367">
        <v>28</v>
      </c>
      <c r="E30" s="107">
        <f t="shared" si="1"/>
        <v>7.3684210526315779</v>
      </c>
      <c r="F30" s="367">
        <v>200</v>
      </c>
      <c r="G30" s="822">
        <f t="shared" si="2"/>
        <v>52.631578947368418</v>
      </c>
      <c r="H30" s="94">
        <f t="shared" si="3"/>
        <v>39</v>
      </c>
      <c r="I30" s="107">
        <f t="shared" si="4"/>
        <v>10.263157894736842</v>
      </c>
      <c r="J30" s="105">
        <v>380</v>
      </c>
      <c r="K30" s="107">
        <v>100</v>
      </c>
    </row>
    <row r="31" spans="1:11" s="755" customFormat="1" ht="12.75" customHeight="1" x14ac:dyDescent="0.25">
      <c r="A31" s="477">
        <v>2000</v>
      </c>
      <c r="B31" s="367">
        <v>143</v>
      </c>
      <c r="C31" s="107">
        <f t="shared" si="0"/>
        <v>24.697754749568222</v>
      </c>
      <c r="D31" s="367">
        <v>72</v>
      </c>
      <c r="E31" s="107">
        <f t="shared" si="1"/>
        <v>12.435233160621761</v>
      </c>
      <c r="F31" s="367">
        <v>283</v>
      </c>
      <c r="G31" s="822">
        <f t="shared" si="2"/>
        <v>48.877374784110536</v>
      </c>
      <c r="H31" s="94">
        <f t="shared" si="3"/>
        <v>81</v>
      </c>
      <c r="I31" s="107">
        <f t="shared" si="4"/>
        <v>13.989637305699482</v>
      </c>
      <c r="J31" s="105">
        <v>579</v>
      </c>
      <c r="K31" s="107">
        <v>100</v>
      </c>
    </row>
    <row r="32" spans="1:11" s="755" customFormat="1" ht="12.75" customHeight="1" x14ac:dyDescent="0.25">
      <c r="A32" s="820">
        <v>2001</v>
      </c>
      <c r="B32" s="367">
        <v>158</v>
      </c>
      <c r="C32" s="107">
        <f t="shared" si="0"/>
        <v>20.789473684210527</v>
      </c>
      <c r="D32" s="367">
        <v>83</v>
      </c>
      <c r="E32" s="107">
        <f t="shared" si="1"/>
        <v>10.921052631578949</v>
      </c>
      <c r="F32" s="367">
        <v>431</v>
      </c>
      <c r="G32" s="822">
        <f t="shared" si="2"/>
        <v>56.71052631578948</v>
      </c>
      <c r="H32" s="94">
        <f t="shared" si="3"/>
        <v>88</v>
      </c>
      <c r="I32" s="107">
        <f t="shared" si="4"/>
        <v>11.578947368421053</v>
      </c>
      <c r="J32" s="105">
        <v>760</v>
      </c>
      <c r="K32" s="107">
        <v>100</v>
      </c>
    </row>
    <row r="33" spans="1:11" s="755" customFormat="1" ht="12.75" customHeight="1" x14ac:dyDescent="0.25">
      <c r="A33" s="477">
        <v>2002</v>
      </c>
      <c r="B33" s="367">
        <v>198</v>
      </c>
      <c r="C33" s="107">
        <f t="shared" si="0"/>
        <v>21.428571428571427</v>
      </c>
      <c r="D33" s="367">
        <v>100</v>
      </c>
      <c r="E33" s="107">
        <f t="shared" si="1"/>
        <v>10.822510822510822</v>
      </c>
      <c r="F33" s="367">
        <v>520</v>
      </c>
      <c r="G33" s="822">
        <f t="shared" si="2"/>
        <v>56.277056277056282</v>
      </c>
      <c r="H33" s="94">
        <f t="shared" si="3"/>
        <v>106</v>
      </c>
      <c r="I33" s="107">
        <f t="shared" si="4"/>
        <v>11.471861471861471</v>
      </c>
      <c r="J33" s="105">
        <v>924</v>
      </c>
      <c r="K33" s="107">
        <v>100</v>
      </c>
    </row>
    <row r="34" spans="1:11" s="112" customFormat="1" ht="12.75" customHeight="1" x14ac:dyDescent="0.25">
      <c r="A34" s="477">
        <v>2003</v>
      </c>
      <c r="B34" s="367">
        <v>149</v>
      </c>
      <c r="C34" s="107">
        <f t="shared" si="0"/>
        <v>21.5007215007215</v>
      </c>
      <c r="D34" s="367">
        <v>78</v>
      </c>
      <c r="E34" s="107">
        <f t="shared" si="1"/>
        <v>11.255411255411255</v>
      </c>
      <c r="F34" s="367">
        <v>386</v>
      </c>
      <c r="G34" s="822">
        <f t="shared" si="2"/>
        <v>55.699855699855704</v>
      </c>
      <c r="H34" s="94">
        <f t="shared" si="3"/>
        <v>80</v>
      </c>
      <c r="I34" s="107">
        <f t="shared" si="4"/>
        <v>11.544011544011545</v>
      </c>
      <c r="J34" s="105">
        <v>693</v>
      </c>
      <c r="K34" s="107">
        <v>100</v>
      </c>
    </row>
    <row r="35" spans="1:11" s="112" customFormat="1" ht="12.75" customHeight="1" x14ac:dyDescent="0.25">
      <c r="A35" s="477">
        <v>2004</v>
      </c>
      <c r="B35" s="367">
        <v>140</v>
      </c>
      <c r="C35" s="107">
        <f t="shared" si="0"/>
        <v>25.089605734767023</v>
      </c>
      <c r="D35" s="367">
        <v>50</v>
      </c>
      <c r="E35" s="107">
        <f t="shared" si="1"/>
        <v>8.9605734767025087</v>
      </c>
      <c r="F35" s="367">
        <v>287</v>
      </c>
      <c r="G35" s="822">
        <f t="shared" si="2"/>
        <v>51.433691756272403</v>
      </c>
      <c r="H35" s="94">
        <f t="shared" si="3"/>
        <v>81</v>
      </c>
      <c r="I35" s="107">
        <f t="shared" si="4"/>
        <v>14.516129032258066</v>
      </c>
      <c r="J35" s="105">
        <v>558</v>
      </c>
      <c r="K35" s="107">
        <v>100</v>
      </c>
    </row>
    <row r="36" spans="1:11" s="112" customFormat="1" ht="12.75" customHeight="1" x14ac:dyDescent="0.25">
      <c r="A36" s="477">
        <v>2005</v>
      </c>
      <c r="B36" s="367">
        <v>86</v>
      </c>
      <c r="C36" s="107">
        <f t="shared" si="0"/>
        <v>17.659137577002053</v>
      </c>
      <c r="D36" s="367">
        <v>64</v>
      </c>
      <c r="E36" s="107">
        <f t="shared" si="1"/>
        <v>13.141683778234087</v>
      </c>
      <c r="F36" s="367">
        <v>277</v>
      </c>
      <c r="G36" s="822">
        <f t="shared" si="2"/>
        <v>56.878850102669411</v>
      </c>
      <c r="H36" s="94">
        <f t="shared" si="3"/>
        <v>60</v>
      </c>
      <c r="I36" s="107">
        <f t="shared" si="4"/>
        <v>12.320328542094455</v>
      </c>
      <c r="J36" s="105">
        <v>487</v>
      </c>
      <c r="K36" s="107">
        <v>100</v>
      </c>
    </row>
    <row r="37" spans="1:11" s="112" customFormat="1" ht="12.75" customHeight="1" x14ac:dyDescent="0.25">
      <c r="A37" s="477">
        <v>2006</v>
      </c>
      <c r="B37" s="367">
        <v>101</v>
      </c>
      <c r="C37" s="107">
        <f t="shared" si="0"/>
        <v>22.004357298474943</v>
      </c>
      <c r="D37" s="367">
        <v>70</v>
      </c>
      <c r="E37" s="107">
        <f t="shared" si="1"/>
        <v>15.250544662309368</v>
      </c>
      <c r="F37" s="367">
        <v>236</v>
      </c>
      <c r="G37" s="822">
        <f t="shared" si="2"/>
        <v>51.416122004357298</v>
      </c>
      <c r="H37" s="94">
        <f t="shared" si="3"/>
        <v>52</v>
      </c>
      <c r="I37" s="107">
        <f t="shared" si="4"/>
        <v>11.328976034858387</v>
      </c>
      <c r="J37" s="105">
        <v>459</v>
      </c>
      <c r="K37" s="107">
        <v>100</v>
      </c>
    </row>
    <row r="38" spans="1:11" s="755" customFormat="1" ht="12.75" customHeight="1" x14ac:dyDescent="0.25">
      <c r="A38" s="477">
        <v>2007</v>
      </c>
      <c r="B38" s="367">
        <v>143</v>
      </c>
      <c r="C38" s="107">
        <f t="shared" si="0"/>
        <v>26.879699248120303</v>
      </c>
      <c r="D38" s="367">
        <v>65</v>
      </c>
      <c r="E38" s="107">
        <f t="shared" si="1"/>
        <v>12.218045112781954</v>
      </c>
      <c r="F38" s="367">
        <v>254</v>
      </c>
      <c r="G38" s="822">
        <f t="shared" si="2"/>
        <v>47.744360902255636</v>
      </c>
      <c r="H38" s="94">
        <f t="shared" si="3"/>
        <v>70</v>
      </c>
      <c r="I38" s="107">
        <f t="shared" si="4"/>
        <v>13.157894736842104</v>
      </c>
      <c r="J38" s="105">
        <v>532</v>
      </c>
      <c r="K38" s="107">
        <v>100</v>
      </c>
    </row>
    <row r="39" spans="1:11" s="755" customFormat="1" ht="12.75" customHeight="1" x14ac:dyDescent="0.25">
      <c r="A39" s="477">
        <v>2008</v>
      </c>
      <c r="B39" s="367">
        <v>134</v>
      </c>
      <c r="C39" s="107">
        <f t="shared" si="0"/>
        <v>21.069182389937108</v>
      </c>
      <c r="D39" s="367">
        <v>95</v>
      </c>
      <c r="E39" s="107">
        <f t="shared" si="1"/>
        <v>14.937106918238992</v>
      </c>
      <c r="F39" s="367">
        <v>325</v>
      </c>
      <c r="G39" s="822">
        <f t="shared" si="2"/>
        <v>51.100628930817614</v>
      </c>
      <c r="H39" s="94">
        <f t="shared" si="3"/>
        <v>82</v>
      </c>
      <c r="I39" s="107">
        <f t="shared" si="4"/>
        <v>12.89308176100629</v>
      </c>
      <c r="J39" s="105">
        <v>636</v>
      </c>
      <c r="K39" s="107">
        <v>100</v>
      </c>
    </row>
    <row r="40" spans="1:11" s="770" customFormat="1" ht="12.75" customHeight="1" x14ac:dyDescent="0.25">
      <c r="A40" s="54">
        <v>2009</v>
      </c>
      <c r="B40" s="53">
        <v>187</v>
      </c>
      <c r="C40" s="107">
        <f t="shared" si="0"/>
        <v>25.168236877523555</v>
      </c>
      <c r="D40" s="53">
        <v>107</v>
      </c>
      <c r="E40" s="107">
        <f t="shared" si="1"/>
        <v>14.401076716016151</v>
      </c>
      <c r="F40" s="53">
        <v>336</v>
      </c>
      <c r="G40" s="823">
        <f t="shared" si="2"/>
        <v>45.222072678331088</v>
      </c>
      <c r="H40" s="105">
        <f t="shared" si="3"/>
        <v>113</v>
      </c>
      <c r="I40" s="107">
        <f t="shared" si="4"/>
        <v>15.208613728129205</v>
      </c>
      <c r="J40" s="105">
        <v>743</v>
      </c>
      <c r="K40" s="107">
        <v>100</v>
      </c>
    </row>
    <row r="41" spans="1:11" s="770" customFormat="1" ht="12.75" customHeight="1" x14ac:dyDescent="0.25">
      <c r="A41" s="477">
        <v>2010</v>
      </c>
      <c r="B41" s="367">
        <v>197</v>
      </c>
      <c r="C41" s="107">
        <f t="shared" si="0"/>
        <v>21.696035242290748</v>
      </c>
      <c r="D41" s="367">
        <v>112</v>
      </c>
      <c r="E41" s="107">
        <f t="shared" si="1"/>
        <v>12.334801762114537</v>
      </c>
      <c r="F41" s="367">
        <v>464</v>
      </c>
      <c r="G41" s="822">
        <f t="shared" si="2"/>
        <v>51.101321585903079</v>
      </c>
      <c r="H41" s="94">
        <f t="shared" si="3"/>
        <v>135</v>
      </c>
      <c r="I41" s="107">
        <f t="shared" si="4"/>
        <v>14.867841409691628</v>
      </c>
      <c r="J41" s="105">
        <v>908</v>
      </c>
      <c r="K41" s="107">
        <v>100</v>
      </c>
    </row>
    <row r="42" spans="1:11" s="770" customFormat="1" ht="12.75" customHeight="1" x14ac:dyDescent="0.25">
      <c r="A42" s="477">
        <v>2011</v>
      </c>
      <c r="B42" s="91">
        <v>218</v>
      </c>
      <c r="C42" s="107">
        <f t="shared" si="0"/>
        <v>21.887550200803211</v>
      </c>
      <c r="D42" s="91">
        <v>122</v>
      </c>
      <c r="E42" s="107">
        <f t="shared" si="1"/>
        <v>12.248995983935743</v>
      </c>
      <c r="F42" s="91">
        <v>506</v>
      </c>
      <c r="G42" s="107">
        <f t="shared" si="2"/>
        <v>50.803212851405618</v>
      </c>
      <c r="H42" s="109">
        <f t="shared" si="3"/>
        <v>150</v>
      </c>
      <c r="I42" s="107">
        <f t="shared" si="4"/>
        <v>15.060240963855422</v>
      </c>
      <c r="J42" s="110">
        <v>996</v>
      </c>
      <c r="K42" s="107">
        <v>100</v>
      </c>
    </row>
    <row r="43" spans="1:11" s="770" customFormat="1" ht="12.75" customHeight="1" x14ac:dyDescent="0.25">
      <c r="A43" s="477">
        <v>2012</v>
      </c>
      <c r="B43" s="91">
        <v>199</v>
      </c>
      <c r="C43" s="107">
        <f t="shared" si="0"/>
        <v>18.357933579335793</v>
      </c>
      <c r="D43" s="91">
        <v>119</v>
      </c>
      <c r="E43" s="107">
        <f t="shared" si="1"/>
        <v>10.977859778597786</v>
      </c>
      <c r="F43" s="91">
        <v>617</v>
      </c>
      <c r="G43" s="107">
        <f t="shared" si="2"/>
        <v>56.918819188191883</v>
      </c>
      <c r="H43" s="109">
        <f t="shared" si="3"/>
        <v>149</v>
      </c>
      <c r="I43" s="107">
        <f t="shared" si="4"/>
        <v>13.745387453874539</v>
      </c>
      <c r="J43" s="367">
        <v>1084</v>
      </c>
      <c r="K43" s="107">
        <v>100</v>
      </c>
    </row>
    <row r="44" spans="1:11" s="770" customFormat="1" ht="12.75" customHeight="1" x14ac:dyDescent="0.25">
      <c r="A44" s="477">
        <v>2013</v>
      </c>
      <c r="B44" s="770">
        <v>164</v>
      </c>
      <c r="C44" s="107">
        <f t="shared" si="0"/>
        <v>16.2215628090999</v>
      </c>
      <c r="D44" s="91">
        <v>135</v>
      </c>
      <c r="E44" s="107">
        <f t="shared" si="1"/>
        <v>13.353115727002967</v>
      </c>
      <c r="F44" s="91">
        <v>530</v>
      </c>
      <c r="G44" s="107">
        <f t="shared" si="2"/>
        <v>52.423343224530171</v>
      </c>
      <c r="H44" s="109">
        <f t="shared" si="3"/>
        <v>182</v>
      </c>
      <c r="I44" s="107">
        <f t="shared" si="4"/>
        <v>18.001978239366963</v>
      </c>
      <c r="J44" s="367">
        <v>1011</v>
      </c>
      <c r="K44" s="107">
        <v>100</v>
      </c>
    </row>
    <row r="45" spans="1:11" s="770" customFormat="1" ht="12.75" customHeight="1" x14ac:dyDescent="0.25">
      <c r="A45" s="477">
        <v>2014</v>
      </c>
      <c r="B45" s="770">
        <v>165</v>
      </c>
      <c r="C45" s="107">
        <f t="shared" si="0"/>
        <v>17.647058823529413</v>
      </c>
      <c r="D45" s="91">
        <v>99</v>
      </c>
      <c r="E45" s="107">
        <f t="shared" si="1"/>
        <v>10.588235294117647</v>
      </c>
      <c r="F45" s="91">
        <v>515</v>
      </c>
      <c r="G45" s="107">
        <f t="shared" si="2"/>
        <v>55.080213903743314</v>
      </c>
      <c r="H45" s="109">
        <f t="shared" si="3"/>
        <v>156</v>
      </c>
      <c r="I45" s="107">
        <f t="shared" si="4"/>
        <v>16.684491978609625</v>
      </c>
      <c r="J45" s="367">
        <v>935</v>
      </c>
      <c r="K45" s="107">
        <v>100</v>
      </c>
    </row>
    <row r="46" spans="1:11" s="770" customFormat="1" ht="12.75" customHeight="1" x14ac:dyDescent="0.25">
      <c r="A46" s="477" t="s">
        <v>465</v>
      </c>
      <c r="B46" s="770">
        <v>157</v>
      </c>
      <c r="C46" s="107">
        <f t="shared" si="0"/>
        <v>22.396576319543509</v>
      </c>
      <c r="D46" s="91">
        <v>85</v>
      </c>
      <c r="E46" s="107">
        <f t="shared" si="1"/>
        <v>12.125534950071327</v>
      </c>
      <c r="F46" s="91">
        <v>337</v>
      </c>
      <c r="G46" s="107">
        <f t="shared" si="2"/>
        <v>48.074179743223965</v>
      </c>
      <c r="H46" s="109">
        <f t="shared" si="3"/>
        <v>122</v>
      </c>
      <c r="I46" s="107">
        <f t="shared" si="4"/>
        <v>17.403708987161199</v>
      </c>
      <c r="J46" s="367">
        <v>701</v>
      </c>
      <c r="K46" s="107">
        <v>100</v>
      </c>
    </row>
    <row r="47" spans="1:11" s="306" customFormat="1" ht="6" customHeight="1" x14ac:dyDescent="0.25">
      <c r="A47" s="821"/>
      <c r="B47" s="118"/>
      <c r="C47" s="118"/>
      <c r="D47" s="118"/>
      <c r="E47" s="123"/>
      <c r="F47" s="118"/>
      <c r="G47" s="118"/>
      <c r="H47" s="118"/>
      <c r="I47" s="118"/>
      <c r="J47" s="147"/>
      <c r="K47" s="118"/>
    </row>
    <row r="48" spans="1:11" s="306" customFormat="1" ht="15" customHeight="1" x14ac:dyDescent="0.25">
      <c r="A48" s="971" t="s">
        <v>29</v>
      </c>
      <c r="B48" s="971"/>
      <c r="C48" s="971"/>
      <c r="D48" s="971"/>
      <c r="E48" s="971"/>
      <c r="F48" s="971"/>
      <c r="G48" s="971"/>
      <c r="H48" s="971"/>
      <c r="I48" s="971"/>
      <c r="J48" s="971"/>
      <c r="K48" s="971"/>
    </row>
    <row r="49" spans="1:14" s="306" customFormat="1" ht="6" customHeight="1" x14ac:dyDescent="0.25">
      <c r="A49" s="714"/>
      <c r="B49" s="714"/>
      <c r="C49" s="714"/>
      <c r="D49" s="714"/>
      <c r="E49" s="714"/>
      <c r="F49" s="714"/>
      <c r="G49" s="714"/>
      <c r="H49" s="714"/>
      <c r="I49" s="714"/>
      <c r="J49" s="714"/>
      <c r="K49" s="714"/>
    </row>
    <row r="50" spans="1:14" x14ac:dyDescent="0.25">
      <c r="A50" s="1148" t="s">
        <v>497</v>
      </c>
      <c r="B50" s="969"/>
      <c r="C50" s="969"/>
      <c r="D50" s="969"/>
      <c r="E50" s="969"/>
      <c r="F50" s="969"/>
      <c r="G50" s="969"/>
      <c r="H50" s="969"/>
      <c r="I50" s="969"/>
      <c r="J50" s="969"/>
      <c r="K50" s="969"/>
    </row>
    <row r="51" spans="1:14" s="306" customFormat="1" x14ac:dyDescent="0.25">
      <c r="A51" s="374"/>
      <c r="B51" s="367"/>
      <c r="C51" s="8"/>
      <c r="D51" s="367"/>
      <c r="E51" s="8"/>
      <c r="F51" s="367"/>
      <c r="G51" s="8"/>
      <c r="H51" s="367"/>
      <c r="I51" s="8"/>
      <c r="J51" s="367"/>
      <c r="K51" s="8"/>
      <c r="L51" s="3"/>
      <c r="M51" s="3"/>
      <c r="N51" s="3"/>
    </row>
    <row r="52" spans="1:14" s="3" customFormat="1" x14ac:dyDescent="0.25">
      <c r="A52" s="35"/>
      <c r="B52" s="10"/>
      <c r="C52" s="10"/>
      <c r="D52" s="10"/>
      <c r="E52" s="10"/>
      <c r="F52" s="10"/>
      <c r="G52" s="10"/>
      <c r="H52" s="10"/>
      <c r="I52" s="10"/>
      <c r="J52" s="17"/>
      <c r="K52" s="10"/>
    </row>
    <row r="53" spans="1:14" s="3" customFormat="1" x14ac:dyDescent="0.25">
      <c r="A53" s="35"/>
      <c r="B53" s="10"/>
      <c r="C53" s="10"/>
      <c r="D53" s="10"/>
      <c r="E53" s="10"/>
      <c r="F53" s="10"/>
      <c r="G53" s="10"/>
      <c r="H53" s="10"/>
      <c r="I53" s="10"/>
      <c r="J53" s="17"/>
      <c r="K53" s="10"/>
    </row>
    <row r="56" spans="1:14" s="3" customFormat="1" x14ac:dyDescent="0.25">
      <c r="A56" s="35"/>
      <c r="B56" s="10"/>
      <c r="C56" s="10"/>
      <c r="D56" s="10"/>
      <c r="E56" s="10"/>
      <c r="F56" s="10"/>
      <c r="G56" s="10"/>
      <c r="H56" s="10"/>
      <c r="I56" s="10"/>
      <c r="J56" s="17"/>
      <c r="K56" s="10"/>
    </row>
    <row r="57" spans="1:14" s="3" customFormat="1" x14ac:dyDescent="0.25">
      <c r="A57" s="35"/>
      <c r="B57" s="10"/>
      <c r="C57" s="10"/>
      <c r="D57" s="10"/>
      <c r="E57" s="10"/>
      <c r="F57" s="10"/>
      <c r="G57" s="10"/>
      <c r="H57" s="10"/>
      <c r="I57" s="10"/>
      <c r="J57" s="17"/>
      <c r="K57" s="10"/>
    </row>
  </sheetData>
  <mergeCells count="13">
    <mergeCell ref="H5:I5"/>
    <mergeCell ref="B5:C5"/>
    <mergeCell ref="A4:A6"/>
    <mergeCell ref="A50:K50"/>
    <mergeCell ref="A1:B1"/>
    <mergeCell ref="A2:B2"/>
    <mergeCell ref="F1:H1"/>
    <mergeCell ref="A48:K48"/>
    <mergeCell ref="A3:K3"/>
    <mergeCell ref="B4:I4"/>
    <mergeCell ref="J4:K5"/>
    <mergeCell ref="D5:E5"/>
    <mergeCell ref="F5:G5"/>
  </mergeCells>
  <hyperlinks>
    <hyperlink ref="F1:H1" location="Tabellförteckning!A1" display="Tillbaka till innehållsföreckningen "/>
  </hyperlinks>
  <pageMargins left="0.75" right="0.75" top="1" bottom="1" header="0.5" footer="0.5"/>
  <pageSetup paperSize="9" scale="93" orientation="portrait" r:id="rId1"/>
  <headerFooter alignWithMargins="0"/>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zoomScaleNormal="100" workbookViewId="0">
      <pane ySplit="6" topLeftCell="A7" activePane="bottomLeft" state="frozen"/>
      <selection activeCell="Q15" sqref="Q15"/>
      <selection pane="bottomLeft" activeCell="Q15" sqref="Q15"/>
    </sheetView>
  </sheetViews>
  <sheetFormatPr defaultColWidth="8.88671875" defaultRowHeight="13.2" x14ac:dyDescent="0.25"/>
  <cols>
    <col min="1" max="1" width="6.6640625" style="720" customWidth="1"/>
    <col min="2" max="11" width="8.6640625" style="307" customWidth="1"/>
    <col min="12" max="16384" width="8.88671875" style="307"/>
  </cols>
  <sheetData>
    <row r="1" spans="1:11" ht="30" customHeight="1" x14ac:dyDescent="0.3">
      <c r="A1" s="984"/>
      <c r="B1" s="979"/>
      <c r="F1" s="974" t="s">
        <v>397</v>
      </c>
      <c r="G1" s="975"/>
      <c r="H1" s="975"/>
    </row>
    <row r="2" spans="1:11" ht="6" customHeight="1" x14ac:dyDescent="0.25">
      <c r="A2" s="984"/>
      <c r="B2" s="979"/>
    </row>
    <row r="3" spans="1:11" s="306" customFormat="1" ht="15" customHeight="1" x14ac:dyDescent="0.25">
      <c r="A3" s="985" t="s">
        <v>657</v>
      </c>
      <c r="B3" s="985"/>
      <c r="C3" s="985"/>
      <c r="D3" s="985"/>
      <c r="E3" s="985"/>
      <c r="F3" s="985"/>
      <c r="G3" s="985"/>
      <c r="H3" s="985"/>
      <c r="I3" s="985"/>
      <c r="J3" s="985"/>
      <c r="K3" s="985"/>
    </row>
    <row r="4" spans="1:11" s="306" customFormat="1" ht="3.75" customHeight="1" x14ac:dyDescent="0.25">
      <c r="A4" s="1147" t="s">
        <v>100</v>
      </c>
      <c r="B4" s="1126"/>
      <c r="C4" s="1126"/>
      <c r="D4" s="1126"/>
      <c r="E4" s="1126"/>
      <c r="F4" s="1126"/>
      <c r="G4" s="1126"/>
      <c r="H4" s="1126"/>
      <c r="I4" s="1126"/>
      <c r="J4" s="1126" t="s">
        <v>105</v>
      </c>
      <c r="K4" s="1126"/>
    </row>
    <row r="5" spans="1:11" s="306" customFormat="1" ht="15" customHeight="1" x14ac:dyDescent="0.25">
      <c r="A5" s="1147"/>
      <c r="B5" s="1126" t="s">
        <v>78</v>
      </c>
      <c r="C5" s="1126"/>
      <c r="D5" s="1126" t="s">
        <v>45</v>
      </c>
      <c r="E5" s="1126"/>
      <c r="F5" s="1126" t="s">
        <v>82</v>
      </c>
      <c r="G5" s="1126"/>
      <c r="H5" s="1126" t="s">
        <v>131</v>
      </c>
      <c r="I5" s="1126"/>
      <c r="J5" s="1126"/>
      <c r="K5" s="1126"/>
    </row>
    <row r="6" spans="1:11" s="306" customFormat="1" ht="15" customHeight="1" x14ac:dyDescent="0.25">
      <c r="A6" s="1147"/>
      <c r="B6" s="367" t="s">
        <v>67</v>
      </c>
      <c r="C6" s="824" t="s">
        <v>102</v>
      </c>
      <c r="D6" s="367" t="s">
        <v>67</v>
      </c>
      <c r="E6" s="367" t="s">
        <v>102</v>
      </c>
      <c r="F6" s="367" t="s">
        <v>67</v>
      </c>
      <c r="G6" s="367" t="s">
        <v>102</v>
      </c>
      <c r="H6" s="367" t="s">
        <v>67</v>
      </c>
      <c r="I6" s="367" t="s">
        <v>102</v>
      </c>
      <c r="J6" s="367" t="s">
        <v>67</v>
      </c>
      <c r="K6" s="367" t="s">
        <v>102</v>
      </c>
    </row>
    <row r="7" spans="1:11" s="306" customFormat="1" ht="6" customHeight="1" x14ac:dyDescent="0.25">
      <c r="A7" s="731"/>
      <c r="B7" s="118"/>
      <c r="C7" s="118"/>
      <c r="D7" s="118"/>
      <c r="E7" s="118"/>
      <c r="F7" s="118"/>
      <c r="G7" s="118"/>
      <c r="H7" s="118"/>
      <c r="I7" s="118"/>
      <c r="J7" s="118"/>
      <c r="K7" s="118"/>
    </row>
    <row r="8" spans="1:11" s="306" customFormat="1" ht="12.75" customHeight="1" x14ac:dyDescent="0.25">
      <c r="A8" s="820">
        <v>1977</v>
      </c>
      <c r="B8" s="94">
        <v>1204</v>
      </c>
      <c r="C8" s="108">
        <f t="shared" ref="C8:C46" si="0">B8/J8*100</f>
        <v>33.113311331133112</v>
      </c>
      <c r="D8" s="94">
        <v>522</v>
      </c>
      <c r="E8" s="107">
        <f t="shared" ref="E8:E46" si="1">D8/J8*100</f>
        <v>14.356435643564355</v>
      </c>
      <c r="F8" s="94">
        <v>557</v>
      </c>
      <c r="G8" s="108">
        <f t="shared" ref="G8:G46" si="2">F8/J8*100</f>
        <v>15.31903190319032</v>
      </c>
      <c r="H8" s="94">
        <f t="shared" ref="H8:H46" si="3">J8-B8-D8-F8</f>
        <v>1353</v>
      </c>
      <c r="I8" s="108">
        <f t="shared" ref="I8:I46" si="4">H8/J8*100</f>
        <v>37.211221122112207</v>
      </c>
      <c r="J8" s="94">
        <v>3636</v>
      </c>
      <c r="K8" s="108">
        <v>100</v>
      </c>
    </row>
    <row r="9" spans="1:11" s="306" customFormat="1" ht="12.75" customHeight="1" x14ac:dyDescent="0.25">
      <c r="A9" s="820">
        <v>1978</v>
      </c>
      <c r="B9" s="94">
        <v>1360</v>
      </c>
      <c r="C9" s="108">
        <f t="shared" si="0"/>
        <v>35.997882477501328</v>
      </c>
      <c r="D9" s="94">
        <v>568</v>
      </c>
      <c r="E9" s="107">
        <f t="shared" si="1"/>
        <v>15.034409740603493</v>
      </c>
      <c r="F9" s="94">
        <v>643</v>
      </c>
      <c r="G9" s="108">
        <f t="shared" si="2"/>
        <v>17.019587083112757</v>
      </c>
      <c r="H9" s="94">
        <f t="shared" si="3"/>
        <v>1207</v>
      </c>
      <c r="I9" s="108">
        <f t="shared" si="4"/>
        <v>31.948120698782422</v>
      </c>
      <c r="J9" s="94">
        <v>3778</v>
      </c>
      <c r="K9" s="108">
        <v>100</v>
      </c>
    </row>
    <row r="10" spans="1:11" s="306" customFormat="1" ht="12.75" customHeight="1" x14ac:dyDescent="0.25">
      <c r="A10" s="820">
        <v>1979</v>
      </c>
      <c r="B10" s="94">
        <v>1255</v>
      </c>
      <c r="C10" s="108">
        <f t="shared" si="0"/>
        <v>35.282541467528816</v>
      </c>
      <c r="D10" s="94">
        <v>581</v>
      </c>
      <c r="E10" s="107">
        <f t="shared" si="1"/>
        <v>16.333989316840032</v>
      </c>
      <c r="F10" s="94">
        <v>503</v>
      </c>
      <c r="G10" s="108">
        <f t="shared" si="2"/>
        <v>14.141130165870116</v>
      </c>
      <c r="H10" s="94">
        <f t="shared" si="3"/>
        <v>1218</v>
      </c>
      <c r="I10" s="108">
        <f t="shared" si="4"/>
        <v>34.242339049761036</v>
      </c>
      <c r="J10" s="94">
        <v>3557</v>
      </c>
      <c r="K10" s="108">
        <v>100</v>
      </c>
    </row>
    <row r="11" spans="1:11" s="306" customFormat="1" ht="12.75" customHeight="1" x14ac:dyDescent="0.25">
      <c r="A11" s="820">
        <v>1980</v>
      </c>
      <c r="B11" s="94">
        <v>2172</v>
      </c>
      <c r="C11" s="108">
        <f t="shared" si="0"/>
        <v>36.590296495956878</v>
      </c>
      <c r="D11" s="94">
        <v>1009</v>
      </c>
      <c r="E11" s="107">
        <f t="shared" si="1"/>
        <v>16.997978436657682</v>
      </c>
      <c r="F11" s="94">
        <v>812</v>
      </c>
      <c r="G11" s="108">
        <f t="shared" si="2"/>
        <v>13.679245283018867</v>
      </c>
      <c r="H11" s="94">
        <f t="shared" si="3"/>
        <v>1943</v>
      </c>
      <c r="I11" s="108">
        <f t="shared" si="4"/>
        <v>32.732479784366575</v>
      </c>
      <c r="J11" s="94">
        <v>5936</v>
      </c>
      <c r="K11" s="108">
        <v>100</v>
      </c>
    </row>
    <row r="12" spans="1:11" s="306" customFormat="1" ht="12.75" customHeight="1" x14ac:dyDescent="0.25">
      <c r="A12" s="820">
        <v>1981</v>
      </c>
      <c r="B12" s="94">
        <v>2551</v>
      </c>
      <c r="C12" s="108">
        <f t="shared" si="0"/>
        <v>35.975179805387107</v>
      </c>
      <c r="D12" s="94">
        <v>1035</v>
      </c>
      <c r="E12" s="107">
        <f t="shared" si="1"/>
        <v>14.595966718375406</v>
      </c>
      <c r="F12" s="94">
        <v>1028</v>
      </c>
      <c r="G12" s="108">
        <f t="shared" si="2"/>
        <v>14.497250035255957</v>
      </c>
      <c r="H12" s="94">
        <f t="shared" si="3"/>
        <v>2477</v>
      </c>
      <c r="I12" s="108">
        <f t="shared" si="4"/>
        <v>34.931603440981526</v>
      </c>
      <c r="J12" s="94">
        <v>7091</v>
      </c>
      <c r="K12" s="108">
        <v>100</v>
      </c>
    </row>
    <row r="13" spans="1:11" s="306" customFormat="1" ht="12.75" customHeight="1" x14ac:dyDescent="0.25">
      <c r="A13" s="820">
        <v>1982</v>
      </c>
      <c r="B13" s="94">
        <v>2628</v>
      </c>
      <c r="C13" s="108">
        <f t="shared" si="0"/>
        <v>35.058697972251871</v>
      </c>
      <c r="D13" s="94">
        <v>1197</v>
      </c>
      <c r="E13" s="107">
        <f t="shared" si="1"/>
        <v>15.968516542155816</v>
      </c>
      <c r="F13" s="94">
        <v>914</v>
      </c>
      <c r="G13" s="108">
        <f t="shared" si="2"/>
        <v>12.193169690501602</v>
      </c>
      <c r="H13" s="94">
        <f t="shared" si="3"/>
        <v>2757</v>
      </c>
      <c r="I13" s="108">
        <f t="shared" si="4"/>
        <v>36.779615795090713</v>
      </c>
      <c r="J13" s="94">
        <v>7496</v>
      </c>
      <c r="K13" s="108">
        <v>100</v>
      </c>
    </row>
    <row r="14" spans="1:11" s="306" customFormat="1" ht="12.75" customHeight="1" x14ac:dyDescent="0.25">
      <c r="A14" s="820">
        <v>1983</v>
      </c>
      <c r="B14" s="94">
        <v>2417</v>
      </c>
      <c r="C14" s="108">
        <f t="shared" si="0"/>
        <v>38.003144654088047</v>
      </c>
      <c r="D14" s="94">
        <v>1063</v>
      </c>
      <c r="E14" s="107">
        <f t="shared" si="1"/>
        <v>16.713836477987421</v>
      </c>
      <c r="F14" s="94">
        <v>774</v>
      </c>
      <c r="G14" s="108">
        <f t="shared" si="2"/>
        <v>12.169811320754716</v>
      </c>
      <c r="H14" s="94">
        <f t="shared" si="3"/>
        <v>2106</v>
      </c>
      <c r="I14" s="108">
        <f t="shared" si="4"/>
        <v>33.113207547169807</v>
      </c>
      <c r="J14" s="94">
        <v>6360</v>
      </c>
      <c r="K14" s="108">
        <v>100</v>
      </c>
    </row>
    <row r="15" spans="1:11" s="306" customFormat="1" ht="12.75" customHeight="1" x14ac:dyDescent="0.25">
      <c r="A15" s="820">
        <v>1984</v>
      </c>
      <c r="B15" s="94">
        <v>1961</v>
      </c>
      <c r="C15" s="108">
        <f t="shared" si="0"/>
        <v>35.04915102770331</v>
      </c>
      <c r="D15" s="94">
        <v>971</v>
      </c>
      <c r="E15" s="107">
        <f t="shared" si="1"/>
        <v>17.354781054512959</v>
      </c>
      <c r="F15" s="94">
        <v>739</v>
      </c>
      <c r="G15" s="108">
        <f t="shared" si="2"/>
        <v>13.208221626452191</v>
      </c>
      <c r="H15" s="94">
        <f t="shared" si="3"/>
        <v>1924</v>
      </c>
      <c r="I15" s="108">
        <f t="shared" si="4"/>
        <v>34.387846291331549</v>
      </c>
      <c r="J15" s="94">
        <v>5595</v>
      </c>
      <c r="K15" s="108">
        <v>100</v>
      </c>
    </row>
    <row r="16" spans="1:11" s="306" customFormat="1" ht="12.75" customHeight="1" x14ac:dyDescent="0.25">
      <c r="A16" s="820">
        <v>1985</v>
      </c>
      <c r="B16" s="94">
        <v>1910</v>
      </c>
      <c r="C16" s="108">
        <f t="shared" si="0"/>
        <v>33.81129403434236</v>
      </c>
      <c r="D16" s="94">
        <v>1151</v>
      </c>
      <c r="E16" s="107">
        <f t="shared" si="1"/>
        <v>20.375287661533015</v>
      </c>
      <c r="F16" s="94">
        <v>856</v>
      </c>
      <c r="G16" s="108">
        <f t="shared" si="2"/>
        <v>15.153124446804744</v>
      </c>
      <c r="H16" s="94">
        <f t="shared" si="3"/>
        <v>1732</v>
      </c>
      <c r="I16" s="108">
        <f t="shared" si="4"/>
        <v>30.660293857319882</v>
      </c>
      <c r="J16" s="94">
        <v>5649</v>
      </c>
      <c r="K16" s="108">
        <v>100</v>
      </c>
    </row>
    <row r="17" spans="1:11" s="306" customFormat="1" ht="12.75" customHeight="1" x14ac:dyDescent="0.25">
      <c r="A17" s="820">
        <v>1986</v>
      </c>
      <c r="B17" s="94">
        <v>1597</v>
      </c>
      <c r="C17" s="108">
        <f t="shared" si="0"/>
        <v>28.878842676311027</v>
      </c>
      <c r="D17" s="94">
        <v>1473</v>
      </c>
      <c r="E17" s="107">
        <f t="shared" si="1"/>
        <v>26.636528028933093</v>
      </c>
      <c r="F17" s="94">
        <v>781</v>
      </c>
      <c r="G17" s="108">
        <f t="shared" si="2"/>
        <v>14.122965641952984</v>
      </c>
      <c r="H17" s="94">
        <f t="shared" si="3"/>
        <v>1679</v>
      </c>
      <c r="I17" s="108">
        <f t="shared" si="4"/>
        <v>30.361663652802896</v>
      </c>
      <c r="J17" s="94">
        <v>5530</v>
      </c>
      <c r="K17" s="108">
        <v>100</v>
      </c>
    </row>
    <row r="18" spans="1:11" s="306" customFormat="1" ht="12.75" customHeight="1" x14ac:dyDescent="0.25">
      <c r="A18" s="820">
        <v>1987</v>
      </c>
      <c r="B18" s="94">
        <v>1407</v>
      </c>
      <c r="C18" s="108">
        <f t="shared" si="0"/>
        <v>25.484513675058867</v>
      </c>
      <c r="D18" s="94">
        <v>1221</v>
      </c>
      <c r="E18" s="107">
        <f t="shared" si="1"/>
        <v>22.115558775584134</v>
      </c>
      <c r="F18" s="94">
        <v>934</v>
      </c>
      <c r="G18" s="108">
        <f t="shared" si="2"/>
        <v>16.91722514037312</v>
      </c>
      <c r="H18" s="94">
        <f t="shared" si="3"/>
        <v>1959</v>
      </c>
      <c r="I18" s="108">
        <f t="shared" si="4"/>
        <v>35.482702408983883</v>
      </c>
      <c r="J18" s="94">
        <v>5521</v>
      </c>
      <c r="K18" s="108">
        <v>100</v>
      </c>
    </row>
    <row r="19" spans="1:11" s="306" customFormat="1" ht="12.75" customHeight="1" x14ac:dyDescent="0.25">
      <c r="A19" s="820">
        <v>1988</v>
      </c>
      <c r="B19" s="94">
        <v>1601</v>
      </c>
      <c r="C19" s="108">
        <f t="shared" si="0"/>
        <v>28.19654808030997</v>
      </c>
      <c r="D19" s="94">
        <v>1204</v>
      </c>
      <c r="E19" s="107">
        <f t="shared" si="1"/>
        <v>21.204649524480452</v>
      </c>
      <c r="F19" s="94">
        <v>1124</v>
      </c>
      <c r="G19" s="108">
        <f t="shared" si="2"/>
        <v>19.795702712222614</v>
      </c>
      <c r="H19" s="94">
        <f t="shared" si="3"/>
        <v>1749</v>
      </c>
      <c r="I19" s="108">
        <f t="shared" si="4"/>
        <v>30.803099682986968</v>
      </c>
      <c r="J19" s="94">
        <v>5678</v>
      </c>
      <c r="K19" s="108">
        <v>100</v>
      </c>
    </row>
    <row r="20" spans="1:11" s="306" customFormat="1" ht="12.75" customHeight="1" x14ac:dyDescent="0.25">
      <c r="A20" s="820">
        <v>1889</v>
      </c>
      <c r="B20" s="94">
        <v>1964</v>
      </c>
      <c r="C20" s="108">
        <f t="shared" si="0"/>
        <v>31.595881595881597</v>
      </c>
      <c r="D20" s="94">
        <v>1222</v>
      </c>
      <c r="E20" s="107">
        <f t="shared" si="1"/>
        <v>19.658944658944659</v>
      </c>
      <c r="F20" s="94">
        <v>1224</v>
      </c>
      <c r="G20" s="108">
        <f t="shared" si="2"/>
        <v>19.691119691119692</v>
      </c>
      <c r="H20" s="94">
        <f t="shared" si="3"/>
        <v>1806</v>
      </c>
      <c r="I20" s="108">
        <f t="shared" si="4"/>
        <v>29.054054054054053</v>
      </c>
      <c r="J20" s="94">
        <v>6216</v>
      </c>
      <c r="K20" s="108">
        <v>100</v>
      </c>
    </row>
    <row r="21" spans="1:11" s="306" customFormat="1" ht="12.75" customHeight="1" x14ac:dyDescent="0.25">
      <c r="A21" s="820">
        <v>1990</v>
      </c>
      <c r="B21" s="94">
        <v>2100</v>
      </c>
      <c r="C21" s="108">
        <f t="shared" si="0"/>
        <v>31.493701259748054</v>
      </c>
      <c r="D21" s="94">
        <v>1307</v>
      </c>
      <c r="E21" s="107">
        <f t="shared" si="1"/>
        <v>19.60107978404319</v>
      </c>
      <c r="F21" s="94">
        <v>1233</v>
      </c>
      <c r="G21" s="108">
        <f t="shared" si="2"/>
        <v>18.491301739652069</v>
      </c>
      <c r="H21" s="94">
        <f t="shared" si="3"/>
        <v>2028</v>
      </c>
      <c r="I21" s="108">
        <f t="shared" si="4"/>
        <v>30.41391721655669</v>
      </c>
      <c r="J21" s="94">
        <v>6668</v>
      </c>
      <c r="K21" s="108">
        <v>100</v>
      </c>
    </row>
    <row r="22" spans="1:11" s="306" customFormat="1" ht="12.75" customHeight="1" x14ac:dyDescent="0.25">
      <c r="A22" s="820">
        <v>1991</v>
      </c>
      <c r="B22" s="94">
        <v>2307</v>
      </c>
      <c r="C22" s="108">
        <f t="shared" si="0"/>
        <v>32.714123652864437</v>
      </c>
      <c r="D22" s="94">
        <v>1442</v>
      </c>
      <c r="E22" s="107">
        <f t="shared" si="1"/>
        <v>20.44809982983551</v>
      </c>
      <c r="F22" s="94">
        <v>1307</v>
      </c>
      <c r="G22" s="108">
        <f t="shared" si="2"/>
        <v>18.533749290981284</v>
      </c>
      <c r="H22" s="94">
        <f t="shared" si="3"/>
        <v>1996</v>
      </c>
      <c r="I22" s="108">
        <f t="shared" si="4"/>
        <v>28.304027226318773</v>
      </c>
      <c r="J22" s="94">
        <v>7052</v>
      </c>
      <c r="K22" s="108">
        <v>100</v>
      </c>
    </row>
    <row r="23" spans="1:11" s="306" customFormat="1" ht="12.75" customHeight="1" x14ac:dyDescent="0.25">
      <c r="A23" s="820">
        <v>1992</v>
      </c>
      <c r="B23" s="94">
        <v>2346</v>
      </c>
      <c r="C23" s="108">
        <f t="shared" si="0"/>
        <v>33.14963967782959</v>
      </c>
      <c r="D23" s="94">
        <v>1220</v>
      </c>
      <c r="E23" s="107">
        <f t="shared" si="1"/>
        <v>17.238943054966793</v>
      </c>
      <c r="F23" s="94">
        <v>1313</v>
      </c>
      <c r="G23" s="108">
        <f t="shared" si="2"/>
        <v>18.553059205878199</v>
      </c>
      <c r="H23" s="94">
        <f t="shared" si="3"/>
        <v>2198</v>
      </c>
      <c r="I23" s="108">
        <f t="shared" si="4"/>
        <v>31.058358061325421</v>
      </c>
      <c r="J23" s="94">
        <v>7077</v>
      </c>
      <c r="K23" s="108">
        <v>100</v>
      </c>
    </row>
    <row r="24" spans="1:11" s="306" customFormat="1" ht="12.75" customHeight="1" x14ac:dyDescent="0.25">
      <c r="A24" s="820">
        <v>1993</v>
      </c>
      <c r="B24" s="94">
        <v>2404</v>
      </c>
      <c r="C24" s="108">
        <f t="shared" si="0"/>
        <v>35.848493886072177</v>
      </c>
      <c r="D24" s="94">
        <v>1184</v>
      </c>
      <c r="E24" s="107">
        <f t="shared" si="1"/>
        <v>17.655830599463169</v>
      </c>
      <c r="F24" s="94">
        <v>1213</v>
      </c>
      <c r="G24" s="108">
        <f t="shared" si="2"/>
        <v>18.088279152997316</v>
      </c>
      <c r="H24" s="94">
        <f t="shared" si="3"/>
        <v>1905</v>
      </c>
      <c r="I24" s="108">
        <f t="shared" si="4"/>
        <v>28.407396361467342</v>
      </c>
      <c r="J24" s="94">
        <v>6706</v>
      </c>
      <c r="K24" s="108">
        <v>100</v>
      </c>
    </row>
    <row r="25" spans="1:11" s="306" customFormat="1" ht="12.75" customHeight="1" x14ac:dyDescent="0.25">
      <c r="A25" s="820">
        <v>1994</v>
      </c>
      <c r="B25" s="94">
        <v>2532</v>
      </c>
      <c r="C25" s="108">
        <f t="shared" si="0"/>
        <v>31.713426853707418</v>
      </c>
      <c r="D25" s="94">
        <v>1375</v>
      </c>
      <c r="E25" s="107">
        <f t="shared" si="1"/>
        <v>17.221943887775552</v>
      </c>
      <c r="F25" s="94">
        <v>1486</v>
      </c>
      <c r="G25" s="108">
        <f t="shared" si="2"/>
        <v>18.612224448897795</v>
      </c>
      <c r="H25" s="94">
        <f t="shared" si="3"/>
        <v>2591</v>
      </c>
      <c r="I25" s="108">
        <f t="shared" si="4"/>
        <v>32.452404809619239</v>
      </c>
      <c r="J25" s="94">
        <v>7984</v>
      </c>
      <c r="K25" s="108">
        <v>100</v>
      </c>
    </row>
    <row r="26" spans="1:11" s="306" customFormat="1" ht="12.75" customHeight="1" x14ac:dyDescent="0.25">
      <c r="A26" s="820">
        <v>1995</v>
      </c>
      <c r="B26" s="94">
        <v>2700</v>
      </c>
      <c r="C26" s="108">
        <f t="shared" si="0"/>
        <v>29.637760702524695</v>
      </c>
      <c r="D26" s="94">
        <v>1533</v>
      </c>
      <c r="E26" s="107">
        <f t="shared" si="1"/>
        <v>16.827661909989022</v>
      </c>
      <c r="F26" s="94">
        <v>1790</v>
      </c>
      <c r="G26" s="108">
        <f t="shared" si="2"/>
        <v>19.64873765093304</v>
      </c>
      <c r="H26" s="94">
        <f t="shared" si="3"/>
        <v>3087</v>
      </c>
      <c r="I26" s="108">
        <f t="shared" si="4"/>
        <v>33.885839736553237</v>
      </c>
      <c r="J26" s="94">
        <v>9110</v>
      </c>
      <c r="K26" s="108">
        <v>100</v>
      </c>
    </row>
    <row r="27" spans="1:11" s="306" customFormat="1" ht="12.75" customHeight="1" x14ac:dyDescent="0.25">
      <c r="A27" s="820">
        <v>1996</v>
      </c>
      <c r="B27" s="94">
        <v>2637</v>
      </c>
      <c r="C27" s="108">
        <f t="shared" si="0"/>
        <v>30.027328626736505</v>
      </c>
      <c r="D27" s="94">
        <f>948+333+202</f>
        <v>1483</v>
      </c>
      <c r="E27" s="107">
        <f t="shared" si="1"/>
        <v>16.886813937599634</v>
      </c>
      <c r="F27" s="94">
        <v>1679</v>
      </c>
      <c r="G27" s="108">
        <f t="shared" si="2"/>
        <v>19.118651787747666</v>
      </c>
      <c r="H27" s="94">
        <f t="shared" si="3"/>
        <v>2983</v>
      </c>
      <c r="I27" s="108">
        <f t="shared" si="4"/>
        <v>33.967205647916195</v>
      </c>
      <c r="J27" s="94">
        <v>8782</v>
      </c>
      <c r="K27" s="108">
        <v>100</v>
      </c>
    </row>
    <row r="28" spans="1:11" s="306" customFormat="1" ht="12.75" customHeight="1" x14ac:dyDescent="0.25">
      <c r="A28" s="820">
        <v>1997</v>
      </c>
      <c r="B28" s="94">
        <v>3061</v>
      </c>
      <c r="C28" s="108">
        <f t="shared" si="0"/>
        <v>30.130918397480066</v>
      </c>
      <c r="D28" s="94">
        <v>1729</v>
      </c>
      <c r="E28" s="107">
        <f t="shared" si="1"/>
        <v>17.019391672408702</v>
      </c>
      <c r="F28" s="94">
        <v>1679</v>
      </c>
      <c r="G28" s="108">
        <f t="shared" si="2"/>
        <v>16.52721724579191</v>
      </c>
      <c r="H28" s="94">
        <f t="shared" si="3"/>
        <v>3690</v>
      </c>
      <c r="I28" s="108">
        <f t="shared" si="4"/>
        <v>36.322472684319322</v>
      </c>
      <c r="J28" s="94">
        <v>10159</v>
      </c>
      <c r="K28" s="108">
        <v>100</v>
      </c>
    </row>
    <row r="29" spans="1:11" s="755" customFormat="1" ht="12.75" customHeight="1" x14ac:dyDescent="0.25">
      <c r="A29" s="820">
        <v>1998</v>
      </c>
      <c r="B29" s="367">
        <v>3358</v>
      </c>
      <c r="C29" s="108">
        <f t="shared" si="0"/>
        <v>30.391890668838812</v>
      </c>
      <c r="D29" s="367">
        <v>1871</v>
      </c>
      <c r="E29" s="107">
        <f t="shared" si="1"/>
        <v>16.933659154674633</v>
      </c>
      <c r="F29" s="367">
        <v>1838</v>
      </c>
      <c r="G29" s="108">
        <f t="shared" si="2"/>
        <v>16.634989591818265</v>
      </c>
      <c r="H29" s="94">
        <f t="shared" si="3"/>
        <v>3982</v>
      </c>
      <c r="I29" s="108">
        <f t="shared" si="4"/>
        <v>36.039460584668298</v>
      </c>
      <c r="J29" s="94">
        <v>11049</v>
      </c>
      <c r="K29" s="108">
        <v>100</v>
      </c>
    </row>
    <row r="30" spans="1:11" s="755" customFormat="1" ht="12.75" customHeight="1" x14ac:dyDescent="0.25">
      <c r="A30" s="820">
        <v>1999</v>
      </c>
      <c r="B30" s="367">
        <v>3108</v>
      </c>
      <c r="C30" s="108">
        <f t="shared" si="0"/>
        <v>31.017964071856284</v>
      </c>
      <c r="D30" s="367">
        <v>1675</v>
      </c>
      <c r="E30" s="107">
        <f t="shared" si="1"/>
        <v>16.716566866267467</v>
      </c>
      <c r="F30" s="367">
        <v>1610</v>
      </c>
      <c r="G30" s="108">
        <f t="shared" si="2"/>
        <v>16.067864271457086</v>
      </c>
      <c r="H30" s="94">
        <f t="shared" si="3"/>
        <v>3627</v>
      </c>
      <c r="I30" s="108">
        <f t="shared" si="4"/>
        <v>36.197604790419163</v>
      </c>
      <c r="J30" s="94">
        <v>10020</v>
      </c>
      <c r="K30" s="108">
        <v>100</v>
      </c>
    </row>
    <row r="31" spans="1:11" s="755" customFormat="1" ht="12.75" customHeight="1" x14ac:dyDescent="0.25">
      <c r="A31" s="820">
        <v>2000</v>
      </c>
      <c r="B31" s="367">
        <v>3465</v>
      </c>
      <c r="C31" s="108">
        <f t="shared" si="0"/>
        <v>28.957044960722044</v>
      </c>
      <c r="D31" s="367">
        <v>1870</v>
      </c>
      <c r="E31" s="107">
        <f t="shared" si="1"/>
        <v>15.62761156610396</v>
      </c>
      <c r="F31" s="367">
        <v>1711</v>
      </c>
      <c r="G31" s="108">
        <f t="shared" si="2"/>
        <v>14.29884673240849</v>
      </c>
      <c r="H31" s="94">
        <f t="shared" si="3"/>
        <v>4920</v>
      </c>
      <c r="I31" s="108">
        <f t="shared" si="4"/>
        <v>41.116496740765498</v>
      </c>
      <c r="J31" s="94">
        <v>11966</v>
      </c>
      <c r="K31" s="108">
        <v>100</v>
      </c>
    </row>
    <row r="32" spans="1:11" s="112" customFormat="1" ht="12.75" customHeight="1" x14ac:dyDescent="0.25">
      <c r="A32" s="820">
        <v>2001</v>
      </c>
      <c r="B32" s="367">
        <v>3413</v>
      </c>
      <c r="C32" s="108">
        <f t="shared" si="0"/>
        <v>26.347074262775976</v>
      </c>
      <c r="D32" s="367">
        <v>2464</v>
      </c>
      <c r="E32" s="107">
        <f t="shared" si="1"/>
        <v>19.021151767793732</v>
      </c>
      <c r="F32" s="367">
        <v>2028</v>
      </c>
      <c r="G32" s="108">
        <f t="shared" si="2"/>
        <v>15.655396016674386</v>
      </c>
      <c r="H32" s="94">
        <f t="shared" si="3"/>
        <v>5049</v>
      </c>
      <c r="I32" s="108">
        <f t="shared" si="4"/>
        <v>38.976377952755904</v>
      </c>
      <c r="J32" s="94">
        <v>12954</v>
      </c>
      <c r="K32" s="108">
        <v>100</v>
      </c>
    </row>
    <row r="33" spans="1:11" s="112" customFormat="1" ht="12.75" customHeight="1" x14ac:dyDescent="0.25">
      <c r="A33" s="820">
        <v>2002</v>
      </c>
      <c r="B33" s="367">
        <v>3933</v>
      </c>
      <c r="C33" s="108">
        <f t="shared" si="0"/>
        <v>27.358096828046747</v>
      </c>
      <c r="D33" s="367">
        <v>2864</v>
      </c>
      <c r="E33" s="107">
        <f t="shared" si="1"/>
        <v>19.922092376182526</v>
      </c>
      <c r="F33" s="367">
        <v>1884</v>
      </c>
      <c r="G33" s="108">
        <f t="shared" si="2"/>
        <v>13.105175292153589</v>
      </c>
      <c r="H33" s="94">
        <f t="shared" si="3"/>
        <v>5695</v>
      </c>
      <c r="I33" s="108">
        <f t="shared" si="4"/>
        <v>39.614635503617137</v>
      </c>
      <c r="J33" s="94">
        <v>14376</v>
      </c>
      <c r="K33" s="108">
        <v>100</v>
      </c>
    </row>
    <row r="34" spans="1:11" s="112" customFormat="1" ht="12.75" customHeight="1" x14ac:dyDescent="0.25">
      <c r="A34" s="820">
        <v>2003</v>
      </c>
      <c r="B34" s="367">
        <v>4512</v>
      </c>
      <c r="C34" s="108">
        <f t="shared" si="0"/>
        <v>29.217121025707439</v>
      </c>
      <c r="D34" s="367">
        <v>3042</v>
      </c>
      <c r="E34" s="107">
        <f t="shared" si="1"/>
        <v>19.698245159619248</v>
      </c>
      <c r="F34" s="367">
        <v>1974</v>
      </c>
      <c r="G34" s="108">
        <f t="shared" si="2"/>
        <v>12.782490448747005</v>
      </c>
      <c r="H34" s="94">
        <f t="shared" si="3"/>
        <v>5915</v>
      </c>
      <c r="I34" s="108">
        <f t="shared" si="4"/>
        <v>38.302143365926312</v>
      </c>
      <c r="J34" s="94">
        <v>15443</v>
      </c>
      <c r="K34" s="108">
        <v>100</v>
      </c>
    </row>
    <row r="35" spans="1:11" s="112" customFormat="1" ht="12.75" customHeight="1" x14ac:dyDescent="0.25">
      <c r="A35" s="820">
        <v>2004</v>
      </c>
      <c r="B35" s="367">
        <v>4592</v>
      </c>
      <c r="C35" s="108">
        <f t="shared" si="0"/>
        <v>27.860696517412936</v>
      </c>
      <c r="D35" s="367">
        <v>3060</v>
      </c>
      <c r="E35" s="107">
        <f t="shared" si="1"/>
        <v>18.565708045140152</v>
      </c>
      <c r="F35" s="367">
        <v>2422</v>
      </c>
      <c r="G35" s="108">
        <f t="shared" si="2"/>
        <v>14.694818589976943</v>
      </c>
      <c r="H35" s="94">
        <f t="shared" si="3"/>
        <v>6408</v>
      </c>
      <c r="I35" s="108">
        <f t="shared" si="4"/>
        <v>38.878776847469965</v>
      </c>
      <c r="J35" s="94">
        <v>16482</v>
      </c>
      <c r="K35" s="108">
        <v>100</v>
      </c>
    </row>
    <row r="36" spans="1:11" s="112" customFormat="1" ht="12.75" customHeight="1" x14ac:dyDescent="0.25">
      <c r="A36" s="820">
        <v>2005</v>
      </c>
      <c r="B36" s="367">
        <v>5050</v>
      </c>
      <c r="C36" s="108">
        <f t="shared" si="0"/>
        <v>27.509941711608647</v>
      </c>
      <c r="D36" s="367">
        <v>3205</v>
      </c>
      <c r="E36" s="107">
        <f t="shared" si="1"/>
        <v>17.459279838753609</v>
      </c>
      <c r="F36" s="367">
        <v>2694</v>
      </c>
      <c r="G36" s="108">
        <f t="shared" si="2"/>
        <v>14.675600588331427</v>
      </c>
      <c r="H36" s="94">
        <f t="shared" si="3"/>
        <v>7408</v>
      </c>
      <c r="I36" s="108">
        <f t="shared" si="4"/>
        <v>40.355177861306316</v>
      </c>
      <c r="J36" s="94">
        <v>18357</v>
      </c>
      <c r="K36" s="108">
        <v>100</v>
      </c>
    </row>
    <row r="37" spans="1:11" s="112" customFormat="1" ht="12.75" customHeight="1" x14ac:dyDescent="0.25">
      <c r="A37" s="820">
        <v>2006</v>
      </c>
      <c r="B37" s="367">
        <v>5344</v>
      </c>
      <c r="C37" s="108">
        <f t="shared" si="0"/>
        <v>26.613545816733069</v>
      </c>
      <c r="D37" s="367">
        <v>3541</v>
      </c>
      <c r="E37" s="107">
        <f t="shared" si="1"/>
        <v>17.634462151394423</v>
      </c>
      <c r="F37" s="367">
        <v>3190</v>
      </c>
      <c r="G37" s="108">
        <f t="shared" si="2"/>
        <v>15.886454183266933</v>
      </c>
      <c r="H37" s="94">
        <f t="shared" si="3"/>
        <v>8005</v>
      </c>
      <c r="I37" s="108">
        <f t="shared" si="4"/>
        <v>39.865537848605577</v>
      </c>
      <c r="J37" s="94">
        <v>20080</v>
      </c>
      <c r="K37" s="108">
        <v>100</v>
      </c>
    </row>
    <row r="38" spans="1:11" s="112" customFormat="1" ht="12.75" customHeight="1" x14ac:dyDescent="0.25">
      <c r="A38" s="820">
        <v>2007</v>
      </c>
      <c r="B38" s="367">
        <v>5948</v>
      </c>
      <c r="C38" s="108">
        <f t="shared" si="0"/>
        <v>28.030160226201694</v>
      </c>
      <c r="D38" s="367">
        <v>3607</v>
      </c>
      <c r="E38" s="107">
        <f t="shared" si="1"/>
        <v>16.998114985862394</v>
      </c>
      <c r="F38" s="367">
        <v>3289</v>
      </c>
      <c r="G38" s="108">
        <f t="shared" si="2"/>
        <v>15.499528746465598</v>
      </c>
      <c r="H38" s="94">
        <f t="shared" si="3"/>
        <v>8376</v>
      </c>
      <c r="I38" s="108">
        <f t="shared" si="4"/>
        <v>39.472196041470312</v>
      </c>
      <c r="J38" s="94">
        <v>21220</v>
      </c>
      <c r="K38" s="108">
        <v>100</v>
      </c>
    </row>
    <row r="39" spans="1:11" s="112" customFormat="1" ht="12.75" customHeight="1" x14ac:dyDescent="0.25">
      <c r="A39" s="820">
        <v>2008</v>
      </c>
      <c r="B39" s="94">
        <v>6142</v>
      </c>
      <c r="C39" s="108">
        <f t="shared" si="0"/>
        <v>26.378629101528944</v>
      </c>
      <c r="D39" s="94">
        <v>4044</v>
      </c>
      <c r="E39" s="107">
        <f t="shared" si="1"/>
        <v>17.368149802439444</v>
      </c>
      <c r="F39" s="94">
        <v>3620</v>
      </c>
      <c r="G39" s="108">
        <f t="shared" si="2"/>
        <v>15.547156845902766</v>
      </c>
      <c r="H39" s="105">
        <f t="shared" si="3"/>
        <v>9478</v>
      </c>
      <c r="I39" s="108">
        <f t="shared" si="4"/>
        <v>40.70606425012884</v>
      </c>
      <c r="J39" s="105">
        <v>23284</v>
      </c>
      <c r="K39" s="108">
        <v>100</v>
      </c>
    </row>
    <row r="40" spans="1:11" s="112" customFormat="1" ht="12.75" customHeight="1" x14ac:dyDescent="0.25">
      <c r="A40" s="820">
        <v>2009</v>
      </c>
      <c r="B40" s="94">
        <v>7181</v>
      </c>
      <c r="C40" s="108">
        <f t="shared" si="0"/>
        <v>28.474562829612594</v>
      </c>
      <c r="D40" s="94">
        <v>4023</v>
      </c>
      <c r="E40" s="107">
        <f t="shared" si="1"/>
        <v>15.952258218010229</v>
      </c>
      <c r="F40" s="94">
        <v>3799</v>
      </c>
      <c r="G40" s="108">
        <f t="shared" si="2"/>
        <v>15.064039018200562</v>
      </c>
      <c r="H40" s="367">
        <f t="shared" si="3"/>
        <v>10216</v>
      </c>
      <c r="I40" s="108">
        <f t="shared" si="4"/>
        <v>40.509139934176616</v>
      </c>
      <c r="J40" s="367">
        <v>25219</v>
      </c>
      <c r="K40" s="108">
        <v>100</v>
      </c>
    </row>
    <row r="41" spans="1:11" s="112" customFormat="1" ht="12.75" customHeight="1" x14ac:dyDescent="0.25">
      <c r="A41" s="820">
        <v>2010</v>
      </c>
      <c r="B41" s="367">
        <v>7158</v>
      </c>
      <c r="C41" s="108">
        <f t="shared" si="0"/>
        <v>26.737888013148559</v>
      </c>
      <c r="D41" s="367">
        <v>4632</v>
      </c>
      <c r="E41" s="107">
        <f t="shared" si="1"/>
        <v>17.30230473273318</v>
      </c>
      <c r="F41" s="367">
        <v>4046</v>
      </c>
      <c r="G41" s="108">
        <f t="shared" si="2"/>
        <v>15.113368944006575</v>
      </c>
      <c r="H41" s="367">
        <f t="shared" si="3"/>
        <v>10935</v>
      </c>
      <c r="I41" s="108">
        <f t="shared" si="4"/>
        <v>40.846438310111687</v>
      </c>
      <c r="J41" s="367">
        <v>26771</v>
      </c>
      <c r="K41" s="108">
        <v>100</v>
      </c>
    </row>
    <row r="42" spans="1:11" s="112" customFormat="1" ht="12.75" customHeight="1" x14ac:dyDescent="0.25">
      <c r="A42" s="820">
        <v>2011</v>
      </c>
      <c r="B42" s="367">
        <v>7978</v>
      </c>
      <c r="C42" s="108">
        <f t="shared" si="0"/>
        <v>29.291037926350182</v>
      </c>
      <c r="D42" s="367">
        <v>4205</v>
      </c>
      <c r="E42" s="107">
        <f t="shared" si="1"/>
        <v>15.438557844109116</v>
      </c>
      <c r="F42" s="367">
        <v>3873</v>
      </c>
      <c r="G42" s="108">
        <f t="shared" si="2"/>
        <v>14.219627712303119</v>
      </c>
      <c r="H42" s="367">
        <f t="shared" si="3"/>
        <v>11181</v>
      </c>
      <c r="I42" s="108">
        <f t="shared" si="4"/>
        <v>41.05077651723758</v>
      </c>
      <c r="J42" s="367">
        <v>27237</v>
      </c>
      <c r="K42" s="108">
        <v>100</v>
      </c>
    </row>
    <row r="43" spans="1:11" s="112" customFormat="1" ht="12.75" customHeight="1" x14ac:dyDescent="0.25">
      <c r="A43" s="820">
        <v>2012</v>
      </c>
      <c r="B43" s="367">
        <v>8127</v>
      </c>
      <c r="C43" s="108">
        <f t="shared" si="0"/>
        <v>28.974294983778385</v>
      </c>
      <c r="D43" s="367">
        <v>4568</v>
      </c>
      <c r="E43" s="107">
        <f t="shared" si="1"/>
        <v>16.28578558950408</v>
      </c>
      <c r="F43" s="367">
        <v>4134</v>
      </c>
      <c r="G43" s="107">
        <f t="shared" si="2"/>
        <v>14.738493350921603</v>
      </c>
      <c r="H43" s="367">
        <f t="shared" si="3"/>
        <v>11220</v>
      </c>
      <c r="I43" s="108">
        <f t="shared" si="4"/>
        <v>40.001426075795926</v>
      </c>
      <c r="J43" s="367">
        <v>28049</v>
      </c>
      <c r="K43" s="108">
        <v>100</v>
      </c>
    </row>
    <row r="44" spans="1:11" s="112" customFormat="1" ht="12.75" customHeight="1" x14ac:dyDescent="0.25">
      <c r="A44" s="820">
        <v>2013</v>
      </c>
      <c r="B44" s="367">
        <v>7726</v>
      </c>
      <c r="C44" s="108">
        <f t="shared" si="0"/>
        <v>28.553477714539138</v>
      </c>
      <c r="D44" s="367">
        <v>4408</v>
      </c>
      <c r="E44" s="107">
        <f t="shared" si="1"/>
        <v>16.290930593539805</v>
      </c>
      <c r="F44" s="367">
        <v>3482</v>
      </c>
      <c r="G44" s="107">
        <f t="shared" si="2"/>
        <v>12.868652524207258</v>
      </c>
      <c r="H44" s="367">
        <f t="shared" si="3"/>
        <v>11442</v>
      </c>
      <c r="I44" s="108">
        <f t="shared" si="4"/>
        <v>42.286939167713797</v>
      </c>
      <c r="J44" s="367">
        <v>27058</v>
      </c>
      <c r="K44" s="108">
        <v>100</v>
      </c>
    </row>
    <row r="45" spans="1:11" s="112" customFormat="1" ht="12.75" customHeight="1" x14ac:dyDescent="0.25">
      <c r="A45" s="820">
        <v>2014</v>
      </c>
      <c r="B45" s="367">
        <v>8409</v>
      </c>
      <c r="C45" s="108">
        <f t="shared" si="0"/>
        <v>29.908237302603503</v>
      </c>
      <c r="D45" s="367">
        <v>4546</v>
      </c>
      <c r="E45" s="107">
        <f t="shared" si="1"/>
        <v>16.168729549011239</v>
      </c>
      <c r="F45" s="367">
        <v>3551</v>
      </c>
      <c r="G45" s="107">
        <f t="shared" si="2"/>
        <v>12.629819319960164</v>
      </c>
      <c r="H45" s="367">
        <f t="shared" si="3"/>
        <v>11610</v>
      </c>
      <c r="I45" s="108">
        <f t="shared" si="4"/>
        <v>41.293213828425095</v>
      </c>
      <c r="J45" s="367">
        <v>28116</v>
      </c>
      <c r="K45" s="108">
        <v>100</v>
      </c>
    </row>
    <row r="46" spans="1:11" s="112" customFormat="1" ht="12.75" customHeight="1" x14ac:dyDescent="0.25">
      <c r="A46" s="477" t="s">
        <v>465</v>
      </c>
      <c r="B46" s="367">
        <v>8449</v>
      </c>
      <c r="C46" s="108">
        <f t="shared" si="0"/>
        <v>29.669557888822556</v>
      </c>
      <c r="D46" s="367">
        <v>5504</v>
      </c>
      <c r="E46" s="107">
        <f t="shared" si="1"/>
        <v>19.32787863890157</v>
      </c>
      <c r="F46" s="367">
        <v>4853</v>
      </c>
      <c r="G46" s="107">
        <f t="shared" si="2"/>
        <v>17.041823225761142</v>
      </c>
      <c r="H46" s="367">
        <f t="shared" si="3"/>
        <v>9671</v>
      </c>
      <c r="I46" s="108">
        <f t="shared" si="4"/>
        <v>33.960740246514732</v>
      </c>
      <c r="J46" s="367">
        <v>28477</v>
      </c>
      <c r="K46" s="108">
        <v>100</v>
      </c>
    </row>
    <row r="47" spans="1:11" s="306" customFormat="1" ht="6" customHeight="1" x14ac:dyDescent="0.25">
      <c r="A47" s="731"/>
      <c r="B47" s="118"/>
      <c r="C47" s="118"/>
      <c r="D47" s="118"/>
      <c r="E47" s="118"/>
      <c r="F47" s="118"/>
      <c r="G47" s="118"/>
      <c r="H47" s="118"/>
      <c r="I47" s="118"/>
      <c r="J47" s="118"/>
      <c r="K47" s="118"/>
    </row>
    <row r="48" spans="1:11" s="306" customFormat="1" ht="15" customHeight="1" x14ac:dyDescent="0.25">
      <c r="A48" s="971" t="s">
        <v>29</v>
      </c>
      <c r="B48" s="971"/>
      <c r="C48" s="971"/>
      <c r="D48" s="971"/>
      <c r="E48" s="971"/>
      <c r="F48" s="971"/>
      <c r="G48" s="971"/>
      <c r="H48" s="971"/>
      <c r="I48" s="971"/>
      <c r="J48" s="971"/>
      <c r="K48" s="971"/>
    </row>
    <row r="49" spans="1:11" s="306" customFormat="1" ht="6" customHeight="1" x14ac:dyDescent="0.25">
      <c r="A49" s="714"/>
      <c r="B49" s="714"/>
      <c r="C49" s="714"/>
      <c r="D49" s="714"/>
      <c r="E49" s="714"/>
      <c r="F49" s="714"/>
      <c r="G49" s="714"/>
      <c r="H49" s="714"/>
      <c r="I49" s="714"/>
      <c r="J49" s="714"/>
      <c r="K49" s="714"/>
    </row>
    <row r="50" spans="1:11" x14ac:dyDescent="0.25">
      <c r="A50" s="1148" t="s">
        <v>497</v>
      </c>
      <c r="B50" s="969"/>
      <c r="C50" s="969"/>
      <c r="D50" s="969"/>
      <c r="E50" s="969"/>
      <c r="F50" s="969"/>
      <c r="G50" s="969"/>
      <c r="H50" s="969"/>
      <c r="I50" s="969"/>
      <c r="J50" s="969"/>
      <c r="K50" s="969"/>
    </row>
  </sheetData>
  <mergeCells count="13">
    <mergeCell ref="A50:K50"/>
    <mergeCell ref="A48:K48"/>
    <mergeCell ref="H5:I5"/>
    <mergeCell ref="F5:G5"/>
    <mergeCell ref="B5:C5"/>
    <mergeCell ref="D5:E5"/>
    <mergeCell ref="A4:A6"/>
    <mergeCell ref="A1:B1"/>
    <mergeCell ref="A2:B2"/>
    <mergeCell ref="F1:H1"/>
    <mergeCell ref="B4:I4"/>
    <mergeCell ref="J4:K5"/>
    <mergeCell ref="A3:K3"/>
  </mergeCells>
  <hyperlinks>
    <hyperlink ref="F1:H1" location="Tabellförteckning!A1" display="Tillbaka till innehållsföreckningen "/>
  </hyperlinks>
  <pageMargins left="0.75" right="0.75" top="1" bottom="1" header="0.5" footer="0.5"/>
  <pageSetup paperSize="9" scale="93" orientation="portrait" r:id="rId1"/>
  <headerFooter alignWithMargins="0"/>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zoomScaleNormal="100" workbookViewId="0">
      <pane ySplit="5" topLeftCell="A9" activePane="bottomLeft" state="frozen"/>
      <selection activeCell="Q15" sqref="Q15"/>
      <selection pane="bottomLeft" activeCell="Q15" sqref="Q15"/>
    </sheetView>
  </sheetViews>
  <sheetFormatPr defaultColWidth="8.88671875" defaultRowHeight="13.2" x14ac:dyDescent="0.25"/>
  <cols>
    <col min="1" max="1" width="6.6640625" style="754" customWidth="1"/>
    <col min="2" max="2" width="8.6640625" style="96" customWidth="1"/>
    <col min="3" max="3" width="6.6640625" style="96" customWidth="1"/>
    <col min="4" max="4" width="8.6640625" style="96" customWidth="1"/>
    <col min="5" max="5" width="6.6640625" style="96" customWidth="1"/>
    <col min="6" max="6" width="8.6640625" style="96" customWidth="1"/>
    <col min="7" max="7" width="6.6640625" style="96" customWidth="1"/>
    <col min="8" max="8" width="8.6640625" style="96" customWidth="1"/>
    <col min="9" max="9" width="6.6640625" style="96" customWidth="1"/>
    <col min="10" max="10" width="8.6640625" style="96" customWidth="1"/>
    <col min="11" max="11" width="6.6640625" style="96" customWidth="1"/>
    <col min="12" max="12" width="8.6640625" style="97" customWidth="1"/>
    <col min="13" max="13" width="6.6640625" style="97" customWidth="1"/>
    <col min="14" max="14" width="6.6640625" style="96" customWidth="1"/>
    <col min="15" max="16384" width="8.88671875" style="85"/>
  </cols>
  <sheetData>
    <row r="1" spans="1:19" ht="30" customHeight="1" x14ac:dyDescent="0.3">
      <c r="A1" s="1122"/>
      <c r="B1" s="979"/>
      <c r="F1" s="974" t="s">
        <v>397</v>
      </c>
      <c r="G1" s="975"/>
      <c r="H1" s="975"/>
      <c r="I1" s="85"/>
      <c r="J1" s="85"/>
      <c r="K1" s="85"/>
      <c r="L1" s="85"/>
      <c r="M1" s="85"/>
    </row>
    <row r="2" spans="1:19" ht="6" customHeight="1" x14ac:dyDescent="0.25">
      <c r="A2" s="1122"/>
      <c r="B2" s="979"/>
    </row>
    <row r="3" spans="1:19" ht="15" customHeight="1" x14ac:dyDescent="0.25">
      <c r="A3" s="1068" t="s">
        <v>658</v>
      </c>
      <c r="B3" s="1138"/>
      <c r="C3" s="1138"/>
      <c r="D3" s="1138"/>
      <c r="E3" s="1138"/>
      <c r="F3" s="1138"/>
      <c r="G3" s="1138"/>
      <c r="H3" s="1138"/>
      <c r="I3" s="1138"/>
      <c r="J3" s="1138"/>
      <c r="K3" s="1138"/>
      <c r="L3" s="1138"/>
      <c r="M3" s="1138"/>
      <c r="N3" s="1138"/>
    </row>
    <row r="4" spans="1:19" s="98" customFormat="1" ht="15" customHeight="1" x14ac:dyDescent="0.3">
      <c r="A4" s="1123" t="s">
        <v>100</v>
      </c>
      <c r="B4" s="1152" t="s">
        <v>336</v>
      </c>
      <c r="C4" s="1152"/>
      <c r="D4" s="1152" t="s">
        <v>334</v>
      </c>
      <c r="E4" s="1152"/>
      <c r="F4" s="1152" t="s">
        <v>335</v>
      </c>
      <c r="G4" s="1152"/>
      <c r="H4" s="1152" t="s">
        <v>303</v>
      </c>
      <c r="I4" s="1152"/>
      <c r="J4" s="1152" t="s">
        <v>332</v>
      </c>
      <c r="K4" s="1152"/>
      <c r="L4" s="1152" t="s">
        <v>212</v>
      </c>
      <c r="M4" s="1152"/>
      <c r="N4" s="1152" t="s">
        <v>99</v>
      </c>
    </row>
    <row r="5" spans="1:19" s="98" customFormat="1" ht="15" customHeight="1" x14ac:dyDescent="0.25">
      <c r="A5" s="1123"/>
      <c r="B5" s="762" t="s">
        <v>67</v>
      </c>
      <c r="C5" s="762" t="s">
        <v>102</v>
      </c>
      <c r="D5" s="762" t="s">
        <v>67</v>
      </c>
      <c r="E5" s="762" t="s">
        <v>102</v>
      </c>
      <c r="F5" s="762" t="s">
        <v>67</v>
      </c>
      <c r="G5" s="762" t="s">
        <v>102</v>
      </c>
      <c r="H5" s="762" t="s">
        <v>67</v>
      </c>
      <c r="I5" s="762" t="s">
        <v>102</v>
      </c>
      <c r="J5" s="762" t="s">
        <v>67</v>
      </c>
      <c r="K5" s="762" t="s">
        <v>102</v>
      </c>
      <c r="L5" s="762" t="s">
        <v>67</v>
      </c>
      <c r="M5" s="762" t="s">
        <v>102</v>
      </c>
      <c r="N5" s="1152"/>
    </row>
    <row r="6" spans="1:19" ht="6" customHeight="1" x14ac:dyDescent="0.25">
      <c r="A6" s="124"/>
      <c r="B6" s="127"/>
      <c r="C6" s="127"/>
      <c r="D6" s="127"/>
      <c r="E6" s="127"/>
      <c r="F6" s="127"/>
      <c r="G6" s="127"/>
      <c r="H6" s="127"/>
      <c r="I6" s="127"/>
      <c r="J6" s="127"/>
      <c r="K6" s="127"/>
      <c r="L6" s="293"/>
      <c r="M6" s="293"/>
      <c r="N6" s="127"/>
    </row>
    <row r="7" spans="1:19" x14ac:dyDescent="0.25">
      <c r="A7" s="748">
        <v>1975</v>
      </c>
      <c r="B7" s="75">
        <v>1328</v>
      </c>
      <c r="C7" s="75">
        <f t="shared" ref="C7:C47" si="0">(B7/L7)*100</f>
        <v>35.290991230401275</v>
      </c>
      <c r="D7" s="75">
        <v>1969</v>
      </c>
      <c r="E7" s="75">
        <f t="shared" ref="E7:E47" si="1">(D7/L7)*100</f>
        <v>52.325272389051293</v>
      </c>
      <c r="F7" s="75">
        <v>353</v>
      </c>
      <c r="G7" s="75">
        <f t="shared" ref="G7:G47" si="2">(F7/L7)*100</f>
        <v>9.3808131809726287</v>
      </c>
      <c r="H7" s="75">
        <v>90</v>
      </c>
      <c r="I7" s="75">
        <f t="shared" ref="I7:I47" si="3">(H7/L7)*100</f>
        <v>2.391708743024183</v>
      </c>
      <c r="J7" s="75">
        <v>23</v>
      </c>
      <c r="K7" s="75">
        <f t="shared" ref="K7:K47" si="4">(J7/L7)*100</f>
        <v>0.61121445655062445</v>
      </c>
      <c r="L7" s="75">
        <v>3763</v>
      </c>
      <c r="M7" s="75">
        <f t="shared" ref="M7:M47" si="5">C7+E7+G7+I7+K7</f>
        <v>100</v>
      </c>
      <c r="N7" s="99" t="s">
        <v>123</v>
      </c>
    </row>
    <row r="8" spans="1:19" x14ac:dyDescent="0.25">
      <c r="A8" s="733">
        <v>1976</v>
      </c>
      <c r="B8" s="75">
        <v>1140</v>
      </c>
      <c r="C8" s="75">
        <f t="shared" si="0"/>
        <v>29.044585987261147</v>
      </c>
      <c r="D8" s="75">
        <v>2220</v>
      </c>
      <c r="E8" s="75">
        <f t="shared" si="1"/>
        <v>56.560509554140125</v>
      </c>
      <c r="F8" s="75">
        <v>459</v>
      </c>
      <c r="G8" s="75">
        <f t="shared" si="2"/>
        <v>11.694267515923567</v>
      </c>
      <c r="H8" s="75">
        <v>83</v>
      </c>
      <c r="I8" s="75">
        <f t="shared" si="3"/>
        <v>2.1146496815286624</v>
      </c>
      <c r="J8" s="75">
        <v>23</v>
      </c>
      <c r="K8" s="75">
        <f t="shared" si="4"/>
        <v>0.5859872611464968</v>
      </c>
      <c r="L8" s="75">
        <v>3925</v>
      </c>
      <c r="M8" s="75">
        <f t="shared" si="5"/>
        <v>100</v>
      </c>
      <c r="N8" s="99" t="s">
        <v>123</v>
      </c>
    </row>
    <row r="9" spans="1:19" x14ac:dyDescent="0.25">
      <c r="A9" s="748">
        <v>1977</v>
      </c>
      <c r="B9" s="75">
        <v>832</v>
      </c>
      <c r="C9" s="75">
        <f t="shared" si="0"/>
        <v>22.882288228822883</v>
      </c>
      <c r="D9" s="75">
        <v>2189</v>
      </c>
      <c r="E9" s="75">
        <f t="shared" si="1"/>
        <v>60.203520352035198</v>
      </c>
      <c r="F9" s="75">
        <v>479</v>
      </c>
      <c r="G9" s="75">
        <f t="shared" si="2"/>
        <v>13.173817381738173</v>
      </c>
      <c r="H9" s="75">
        <v>117</v>
      </c>
      <c r="I9" s="75">
        <f t="shared" si="3"/>
        <v>3.217821782178218</v>
      </c>
      <c r="J9" s="75">
        <v>19</v>
      </c>
      <c r="K9" s="75">
        <f t="shared" si="4"/>
        <v>0.52255225522552262</v>
      </c>
      <c r="L9" s="75">
        <v>3636</v>
      </c>
      <c r="M9" s="75">
        <f t="shared" si="5"/>
        <v>100</v>
      </c>
      <c r="N9" s="99" t="s">
        <v>123</v>
      </c>
    </row>
    <row r="10" spans="1:19" x14ac:dyDescent="0.25">
      <c r="A10" s="748">
        <v>1978</v>
      </c>
      <c r="B10" s="75">
        <v>863</v>
      </c>
      <c r="C10" s="75">
        <f t="shared" si="0"/>
        <v>22.842773954473266</v>
      </c>
      <c r="D10" s="75">
        <v>2233</v>
      </c>
      <c r="E10" s="75">
        <f t="shared" si="1"/>
        <v>59.105346744309159</v>
      </c>
      <c r="F10" s="75">
        <v>548</v>
      </c>
      <c r="G10" s="75">
        <f t="shared" si="2"/>
        <v>14.505029115934356</v>
      </c>
      <c r="H10" s="75">
        <v>94</v>
      </c>
      <c r="I10" s="75">
        <f t="shared" si="3"/>
        <v>2.4880889359449445</v>
      </c>
      <c r="J10" s="75">
        <v>40</v>
      </c>
      <c r="K10" s="75">
        <f t="shared" si="4"/>
        <v>1.0587612493382743</v>
      </c>
      <c r="L10" s="75">
        <v>3778</v>
      </c>
      <c r="M10" s="75">
        <f t="shared" si="5"/>
        <v>99.999999999999986</v>
      </c>
      <c r="N10" s="99" t="s">
        <v>123</v>
      </c>
    </row>
    <row r="11" spans="1:19" x14ac:dyDescent="0.25">
      <c r="A11" s="748">
        <v>1979</v>
      </c>
      <c r="B11" s="75">
        <v>823</v>
      </c>
      <c r="C11" s="75">
        <f t="shared" si="0"/>
        <v>23.137475400618499</v>
      </c>
      <c r="D11" s="75">
        <v>2104</v>
      </c>
      <c r="E11" s="75">
        <f t="shared" si="1"/>
        <v>59.150969918470622</v>
      </c>
      <c r="F11" s="75">
        <v>507</v>
      </c>
      <c r="G11" s="75">
        <f t="shared" si="2"/>
        <v>14.253584481304472</v>
      </c>
      <c r="H11" s="75">
        <v>100</v>
      </c>
      <c r="I11" s="75">
        <f t="shared" si="3"/>
        <v>2.8113578858588695</v>
      </c>
      <c r="J11" s="75">
        <v>23</v>
      </c>
      <c r="K11" s="75">
        <f t="shared" si="4"/>
        <v>0.64661231374754002</v>
      </c>
      <c r="L11" s="75">
        <v>3557</v>
      </c>
      <c r="M11" s="75">
        <f t="shared" si="5"/>
        <v>100</v>
      </c>
      <c r="N11" s="99" t="s">
        <v>123</v>
      </c>
    </row>
    <row r="12" spans="1:19" x14ac:dyDescent="0.25">
      <c r="A12" s="733">
        <v>1980</v>
      </c>
      <c r="B12" s="100">
        <v>1474</v>
      </c>
      <c r="C12" s="75">
        <f t="shared" si="0"/>
        <v>24.831536388140162</v>
      </c>
      <c r="D12" s="100">
        <v>3467</v>
      </c>
      <c r="E12" s="75">
        <f t="shared" si="1"/>
        <v>58.406334231805936</v>
      </c>
      <c r="F12" s="100">
        <v>823</v>
      </c>
      <c r="G12" s="75">
        <f t="shared" si="2"/>
        <v>13.864555256064689</v>
      </c>
      <c r="H12" s="100">
        <v>137</v>
      </c>
      <c r="I12" s="75">
        <f t="shared" si="3"/>
        <v>2.3079514824797842</v>
      </c>
      <c r="J12" s="100">
        <v>35</v>
      </c>
      <c r="K12" s="75">
        <f t="shared" si="4"/>
        <v>0.589622641509434</v>
      </c>
      <c r="L12" s="75">
        <v>5936</v>
      </c>
      <c r="M12" s="75">
        <f t="shared" si="5"/>
        <v>100</v>
      </c>
      <c r="N12" s="99" t="s">
        <v>123</v>
      </c>
    </row>
    <row r="13" spans="1:19" x14ac:dyDescent="0.25">
      <c r="A13" s="748">
        <v>1981</v>
      </c>
      <c r="B13" s="70">
        <v>1788</v>
      </c>
      <c r="C13" s="75">
        <f t="shared" si="0"/>
        <v>25.215061345367367</v>
      </c>
      <c r="D13" s="70">
        <v>4041</v>
      </c>
      <c r="E13" s="75">
        <f t="shared" si="1"/>
        <v>56.987730926526581</v>
      </c>
      <c r="F13" s="70">
        <v>1065</v>
      </c>
      <c r="G13" s="75">
        <f t="shared" si="2"/>
        <v>15.01903821745875</v>
      </c>
      <c r="H13" s="70">
        <v>155</v>
      </c>
      <c r="I13" s="75">
        <f t="shared" si="3"/>
        <v>2.1858694119306166</v>
      </c>
      <c r="J13" s="70">
        <v>42</v>
      </c>
      <c r="K13" s="75">
        <f t="shared" si="4"/>
        <v>0.5923000987166831</v>
      </c>
      <c r="L13" s="75">
        <v>7091</v>
      </c>
      <c r="M13" s="75">
        <f t="shared" si="5"/>
        <v>99.999999999999986</v>
      </c>
      <c r="N13" s="99" t="s">
        <v>123</v>
      </c>
      <c r="P13" s="825"/>
      <c r="Q13" s="825"/>
      <c r="R13" s="825"/>
      <c r="S13" s="106"/>
    </row>
    <row r="14" spans="1:19" x14ac:dyDescent="0.25">
      <c r="A14" s="748">
        <v>1982</v>
      </c>
      <c r="B14" s="70">
        <v>1751</v>
      </c>
      <c r="C14" s="75">
        <f t="shared" si="0"/>
        <v>23.359124866595518</v>
      </c>
      <c r="D14" s="70">
        <v>4224</v>
      </c>
      <c r="E14" s="75">
        <f t="shared" si="1"/>
        <v>56.350053361792952</v>
      </c>
      <c r="F14" s="70">
        <v>1248</v>
      </c>
      <c r="G14" s="75">
        <f t="shared" si="2"/>
        <v>16.648879402347919</v>
      </c>
      <c r="H14" s="70">
        <v>207</v>
      </c>
      <c r="I14" s="75">
        <f t="shared" si="3"/>
        <v>2.7614727854855925</v>
      </c>
      <c r="J14" s="70">
        <v>66</v>
      </c>
      <c r="K14" s="75">
        <f t="shared" si="4"/>
        <v>0.88046958377801487</v>
      </c>
      <c r="L14" s="75">
        <v>7496</v>
      </c>
      <c r="M14" s="75">
        <f t="shared" si="5"/>
        <v>99.999999999999986</v>
      </c>
      <c r="N14" s="99" t="s">
        <v>123</v>
      </c>
    </row>
    <row r="15" spans="1:19" x14ac:dyDescent="0.25">
      <c r="A15" s="748">
        <v>1983</v>
      </c>
      <c r="B15" s="70">
        <v>1233</v>
      </c>
      <c r="C15" s="75">
        <f t="shared" si="0"/>
        <v>19.386792452830189</v>
      </c>
      <c r="D15" s="70">
        <v>3641</v>
      </c>
      <c r="E15" s="75">
        <f t="shared" si="1"/>
        <v>57.24842767295597</v>
      </c>
      <c r="F15" s="70">
        <v>1229</v>
      </c>
      <c r="G15" s="75">
        <f t="shared" si="2"/>
        <v>19.323899371069185</v>
      </c>
      <c r="H15" s="70">
        <v>198</v>
      </c>
      <c r="I15" s="75">
        <f t="shared" si="3"/>
        <v>3.1132075471698113</v>
      </c>
      <c r="J15" s="70">
        <v>59</v>
      </c>
      <c r="K15" s="75">
        <f t="shared" si="4"/>
        <v>0.92767295597484278</v>
      </c>
      <c r="L15" s="75">
        <v>6360</v>
      </c>
      <c r="M15" s="75">
        <f t="shared" si="5"/>
        <v>100</v>
      </c>
      <c r="N15" s="99" t="s">
        <v>123</v>
      </c>
    </row>
    <row r="16" spans="1:19" x14ac:dyDescent="0.25">
      <c r="A16" s="748">
        <v>1984</v>
      </c>
      <c r="B16" s="70">
        <v>904</v>
      </c>
      <c r="C16" s="75">
        <f t="shared" si="0"/>
        <v>16.157283288650582</v>
      </c>
      <c r="D16" s="70">
        <v>3135</v>
      </c>
      <c r="E16" s="75">
        <f t="shared" si="1"/>
        <v>56.03217158176944</v>
      </c>
      <c r="F16" s="70">
        <v>1273</v>
      </c>
      <c r="G16" s="75">
        <f t="shared" si="2"/>
        <v>22.752457551385167</v>
      </c>
      <c r="H16" s="70">
        <v>234</v>
      </c>
      <c r="I16" s="75">
        <f t="shared" si="3"/>
        <v>4.1823056300268098</v>
      </c>
      <c r="J16" s="70">
        <v>49</v>
      </c>
      <c r="K16" s="75">
        <f t="shared" si="4"/>
        <v>0.87578194816800714</v>
      </c>
      <c r="L16" s="75">
        <v>5595</v>
      </c>
      <c r="M16" s="75">
        <f t="shared" si="5"/>
        <v>100</v>
      </c>
      <c r="N16" s="99" t="s">
        <v>123</v>
      </c>
    </row>
    <row r="17" spans="1:21" x14ac:dyDescent="0.25">
      <c r="A17" s="748">
        <v>1985</v>
      </c>
      <c r="B17" s="70">
        <v>701</v>
      </c>
      <c r="C17" s="75">
        <f t="shared" si="0"/>
        <v>12.409275978049212</v>
      </c>
      <c r="D17" s="70">
        <v>3000</v>
      </c>
      <c r="E17" s="75">
        <f t="shared" si="1"/>
        <v>53.106744556558681</v>
      </c>
      <c r="F17" s="70">
        <v>1557</v>
      </c>
      <c r="G17" s="75">
        <f t="shared" si="2"/>
        <v>27.562400424853955</v>
      </c>
      <c r="H17" s="70">
        <v>327</v>
      </c>
      <c r="I17" s="75">
        <f t="shared" si="3"/>
        <v>5.7886351566648964</v>
      </c>
      <c r="J17" s="70">
        <v>64</v>
      </c>
      <c r="K17" s="75">
        <f t="shared" si="4"/>
        <v>1.1329438838732517</v>
      </c>
      <c r="L17" s="75">
        <v>5649</v>
      </c>
      <c r="M17" s="75">
        <f t="shared" si="5"/>
        <v>100</v>
      </c>
      <c r="N17" s="99" t="s">
        <v>123</v>
      </c>
      <c r="R17" s="825"/>
    </row>
    <row r="18" spans="1:21" x14ac:dyDescent="0.25">
      <c r="A18" s="748">
        <v>1986</v>
      </c>
      <c r="B18" s="70">
        <v>583</v>
      </c>
      <c r="C18" s="75">
        <f t="shared" si="0"/>
        <v>10.542495479204341</v>
      </c>
      <c r="D18" s="70">
        <v>2969</v>
      </c>
      <c r="E18" s="75">
        <f t="shared" si="1"/>
        <v>53.688969258589516</v>
      </c>
      <c r="F18" s="70">
        <v>1591</v>
      </c>
      <c r="G18" s="75">
        <f t="shared" si="2"/>
        <v>28.770343580470165</v>
      </c>
      <c r="H18" s="70">
        <v>318</v>
      </c>
      <c r="I18" s="75">
        <f t="shared" si="3"/>
        <v>5.7504520795660037</v>
      </c>
      <c r="J18" s="70">
        <v>69</v>
      </c>
      <c r="K18" s="75">
        <f t="shared" si="4"/>
        <v>1.2477396021699818</v>
      </c>
      <c r="L18" s="75">
        <v>5530</v>
      </c>
      <c r="M18" s="75">
        <f t="shared" si="5"/>
        <v>100.00000000000001</v>
      </c>
      <c r="N18" s="101">
        <v>15</v>
      </c>
      <c r="P18" s="199"/>
    </row>
    <row r="19" spans="1:21" x14ac:dyDescent="0.25">
      <c r="A19" s="748">
        <v>1987</v>
      </c>
      <c r="B19" s="70">
        <v>322</v>
      </c>
      <c r="C19" s="75">
        <f t="shared" si="0"/>
        <v>5.8322767614562583</v>
      </c>
      <c r="D19" s="70">
        <v>2888</v>
      </c>
      <c r="E19" s="75">
        <f t="shared" si="1"/>
        <v>52.309364245607682</v>
      </c>
      <c r="F19" s="70">
        <v>1820</v>
      </c>
      <c r="G19" s="75">
        <f t="shared" si="2"/>
        <v>32.965042564752764</v>
      </c>
      <c r="H19" s="70">
        <v>419</v>
      </c>
      <c r="I19" s="75">
        <f t="shared" si="3"/>
        <v>7.5892048541930812</v>
      </c>
      <c r="J19" s="70">
        <v>72</v>
      </c>
      <c r="K19" s="75">
        <f t="shared" si="4"/>
        <v>1.3041115739902192</v>
      </c>
      <c r="L19" s="75">
        <v>5521</v>
      </c>
      <c r="M19" s="75">
        <f t="shared" si="5"/>
        <v>100</v>
      </c>
      <c r="N19" s="101">
        <v>14</v>
      </c>
      <c r="P19" s="199"/>
    </row>
    <row r="20" spans="1:21" x14ac:dyDescent="0.25">
      <c r="A20" s="748">
        <v>1988</v>
      </c>
      <c r="B20" s="102">
        <v>324</v>
      </c>
      <c r="C20" s="75">
        <f t="shared" si="0"/>
        <v>5.7062345896442404</v>
      </c>
      <c r="D20" s="102">
        <v>2726</v>
      </c>
      <c r="E20" s="75">
        <f t="shared" si="1"/>
        <v>48.009862627685806</v>
      </c>
      <c r="F20" s="102">
        <v>2049</v>
      </c>
      <c r="G20" s="75">
        <f t="shared" si="2"/>
        <v>36.086650228953857</v>
      </c>
      <c r="H20" s="102">
        <v>489</v>
      </c>
      <c r="I20" s="75">
        <f t="shared" si="3"/>
        <v>8.6121873899260315</v>
      </c>
      <c r="J20" s="102">
        <v>90</v>
      </c>
      <c r="K20" s="75">
        <f t="shared" si="4"/>
        <v>1.585065163790067</v>
      </c>
      <c r="L20" s="75">
        <v>5678</v>
      </c>
      <c r="M20" s="75">
        <f t="shared" si="5"/>
        <v>100</v>
      </c>
      <c r="N20" s="101">
        <v>15</v>
      </c>
      <c r="P20" s="199"/>
      <c r="Q20" s="825"/>
      <c r="R20" s="825"/>
      <c r="S20" s="825"/>
      <c r="T20" s="825"/>
      <c r="U20" s="106"/>
    </row>
    <row r="21" spans="1:21" x14ac:dyDescent="0.25">
      <c r="A21" s="748">
        <v>1989</v>
      </c>
      <c r="B21" s="102">
        <v>389</v>
      </c>
      <c r="C21" s="75">
        <f t="shared" si="0"/>
        <v>6.2580437580437573</v>
      </c>
      <c r="D21" s="102">
        <v>2808</v>
      </c>
      <c r="E21" s="75">
        <f t="shared" si="1"/>
        <v>45.173745173745175</v>
      </c>
      <c r="F21" s="102">
        <v>2340</v>
      </c>
      <c r="G21" s="75">
        <f t="shared" si="2"/>
        <v>37.644787644787648</v>
      </c>
      <c r="H21" s="102">
        <v>580</v>
      </c>
      <c r="I21" s="75">
        <f t="shared" si="3"/>
        <v>9.3307593307593315</v>
      </c>
      <c r="J21" s="102">
        <v>99</v>
      </c>
      <c r="K21" s="75">
        <f t="shared" si="4"/>
        <v>1.5926640926640927</v>
      </c>
      <c r="L21" s="75">
        <v>6216</v>
      </c>
      <c r="M21" s="75">
        <f t="shared" si="5"/>
        <v>100</v>
      </c>
      <c r="N21" s="101">
        <v>14</v>
      </c>
      <c r="P21" s="199"/>
    </row>
    <row r="22" spans="1:21" x14ac:dyDescent="0.25">
      <c r="A22" s="748">
        <v>1990</v>
      </c>
      <c r="B22" s="102">
        <v>403</v>
      </c>
      <c r="C22" s="75">
        <f t="shared" si="0"/>
        <v>6.0437912417516495</v>
      </c>
      <c r="D22" s="102">
        <v>2866</v>
      </c>
      <c r="E22" s="75">
        <f t="shared" si="1"/>
        <v>42.98140371925615</v>
      </c>
      <c r="F22" s="102">
        <v>2529</v>
      </c>
      <c r="G22" s="75">
        <f t="shared" si="2"/>
        <v>37.92741451709658</v>
      </c>
      <c r="H22" s="102">
        <v>746</v>
      </c>
      <c r="I22" s="75">
        <f t="shared" si="3"/>
        <v>11.187762447510497</v>
      </c>
      <c r="J22" s="102">
        <v>124</v>
      </c>
      <c r="K22" s="75">
        <f t="shared" si="4"/>
        <v>1.859628074385123</v>
      </c>
      <c r="L22" s="75">
        <v>6668</v>
      </c>
      <c r="M22" s="75">
        <f t="shared" si="5"/>
        <v>100</v>
      </c>
      <c r="N22" s="101">
        <v>14</v>
      </c>
      <c r="P22" s="199"/>
    </row>
    <row r="23" spans="1:21" x14ac:dyDescent="0.25">
      <c r="A23" s="748">
        <v>1991</v>
      </c>
      <c r="B23" s="102">
        <v>380</v>
      </c>
      <c r="C23" s="75">
        <f t="shared" si="0"/>
        <v>5.3885422575155983</v>
      </c>
      <c r="D23" s="102">
        <v>2927</v>
      </c>
      <c r="E23" s="75">
        <f t="shared" si="1"/>
        <v>41.505955757231987</v>
      </c>
      <c r="F23" s="102">
        <v>2728</v>
      </c>
      <c r="G23" s="75">
        <f t="shared" si="2"/>
        <v>38.684061259217245</v>
      </c>
      <c r="H23" s="102">
        <v>859</v>
      </c>
      <c r="I23" s="75">
        <f t="shared" si="3"/>
        <v>12.180941576857629</v>
      </c>
      <c r="J23" s="102">
        <v>158</v>
      </c>
      <c r="K23" s="75">
        <f t="shared" si="4"/>
        <v>2.2404991491775386</v>
      </c>
      <c r="L23" s="75">
        <v>7052</v>
      </c>
      <c r="M23" s="75">
        <f t="shared" si="5"/>
        <v>100</v>
      </c>
      <c r="N23" s="101">
        <v>13</v>
      </c>
      <c r="P23" s="199"/>
    </row>
    <row r="24" spans="1:21" x14ac:dyDescent="0.25">
      <c r="A24" s="748">
        <v>1992</v>
      </c>
      <c r="B24" s="102">
        <v>329</v>
      </c>
      <c r="C24" s="75">
        <f t="shared" si="0"/>
        <v>4.6488625123639959</v>
      </c>
      <c r="D24" s="102">
        <v>2757</v>
      </c>
      <c r="E24" s="75">
        <f t="shared" si="1"/>
        <v>38.957185247986438</v>
      </c>
      <c r="F24" s="102">
        <v>2825</v>
      </c>
      <c r="G24" s="75">
        <f t="shared" si="2"/>
        <v>39.918044369082942</v>
      </c>
      <c r="H24" s="102">
        <v>984</v>
      </c>
      <c r="I24" s="75">
        <f t="shared" si="3"/>
        <v>13.904196693514201</v>
      </c>
      <c r="J24" s="102">
        <v>182</v>
      </c>
      <c r="K24" s="75">
        <f t="shared" si="4"/>
        <v>2.571711177052423</v>
      </c>
      <c r="L24" s="75">
        <v>7077</v>
      </c>
      <c r="M24" s="75">
        <f t="shared" si="5"/>
        <v>99.999999999999986</v>
      </c>
      <c r="N24" s="101">
        <v>13</v>
      </c>
      <c r="P24" s="199"/>
      <c r="Q24" s="825"/>
      <c r="R24" s="825"/>
      <c r="S24" s="825"/>
      <c r="T24" s="825"/>
      <c r="U24" s="106"/>
    </row>
    <row r="25" spans="1:21" x14ac:dyDescent="0.25">
      <c r="A25" s="748">
        <v>1993</v>
      </c>
      <c r="B25" s="102">
        <v>326</v>
      </c>
      <c r="C25" s="75">
        <f t="shared" si="0"/>
        <v>4.8613182224873253</v>
      </c>
      <c r="D25" s="102">
        <v>2280</v>
      </c>
      <c r="E25" s="75">
        <f t="shared" si="1"/>
        <v>33.999403519236502</v>
      </c>
      <c r="F25" s="102">
        <v>2751</v>
      </c>
      <c r="G25" s="75">
        <f t="shared" si="2"/>
        <v>41.022964509394569</v>
      </c>
      <c r="H25" s="102">
        <v>1140</v>
      </c>
      <c r="I25" s="75">
        <f t="shared" si="3"/>
        <v>16.999701759618251</v>
      </c>
      <c r="J25" s="102">
        <v>209</v>
      </c>
      <c r="K25" s="75">
        <f t="shared" si="4"/>
        <v>3.1166119892633461</v>
      </c>
      <c r="L25" s="75">
        <v>6706</v>
      </c>
      <c r="M25" s="75">
        <f t="shared" si="5"/>
        <v>100</v>
      </c>
      <c r="N25" s="101">
        <v>15</v>
      </c>
      <c r="P25" s="199"/>
    </row>
    <row r="26" spans="1:21" x14ac:dyDescent="0.25">
      <c r="A26" s="748">
        <v>1994</v>
      </c>
      <c r="B26" s="102">
        <v>451</v>
      </c>
      <c r="C26" s="75">
        <f t="shared" si="0"/>
        <v>5.6487975951903806</v>
      </c>
      <c r="D26" s="102">
        <v>2587</v>
      </c>
      <c r="E26" s="75">
        <f t="shared" si="1"/>
        <v>32.402304609218433</v>
      </c>
      <c r="F26" s="102">
        <v>3248</v>
      </c>
      <c r="G26" s="75">
        <f t="shared" si="2"/>
        <v>40.681362725450903</v>
      </c>
      <c r="H26" s="102">
        <v>1431</v>
      </c>
      <c r="I26" s="75">
        <f t="shared" si="3"/>
        <v>17.923346693386772</v>
      </c>
      <c r="J26" s="102">
        <v>267</v>
      </c>
      <c r="K26" s="75">
        <f t="shared" si="4"/>
        <v>3.344188376753507</v>
      </c>
      <c r="L26" s="75">
        <v>7984</v>
      </c>
      <c r="M26" s="75">
        <f t="shared" si="5"/>
        <v>100</v>
      </c>
      <c r="N26" s="101">
        <v>15</v>
      </c>
      <c r="P26" s="199"/>
    </row>
    <row r="27" spans="1:21" x14ac:dyDescent="0.25">
      <c r="A27" s="748">
        <v>1995</v>
      </c>
      <c r="B27" s="102">
        <v>796</v>
      </c>
      <c r="C27" s="75">
        <f t="shared" si="0"/>
        <v>8.7376509330406158</v>
      </c>
      <c r="D27" s="102">
        <v>3025</v>
      </c>
      <c r="E27" s="75">
        <f t="shared" si="1"/>
        <v>33.205268935236006</v>
      </c>
      <c r="F27" s="102">
        <v>3536</v>
      </c>
      <c r="G27" s="75">
        <f t="shared" si="2"/>
        <v>38.814489571899017</v>
      </c>
      <c r="H27" s="102">
        <v>1511</v>
      </c>
      <c r="I27" s="75">
        <f t="shared" si="3"/>
        <v>16.586169045005487</v>
      </c>
      <c r="J27" s="102">
        <v>242</v>
      </c>
      <c r="K27" s="75">
        <f t="shared" si="4"/>
        <v>2.6564215148188803</v>
      </c>
      <c r="L27" s="75">
        <v>9110</v>
      </c>
      <c r="M27" s="75">
        <f t="shared" si="5"/>
        <v>100</v>
      </c>
      <c r="N27" s="101">
        <v>15</v>
      </c>
      <c r="P27" s="199"/>
    </row>
    <row r="28" spans="1:21" x14ac:dyDescent="0.25">
      <c r="A28" s="748">
        <v>1996</v>
      </c>
      <c r="B28" s="102">
        <v>935</v>
      </c>
      <c r="C28" s="75">
        <f t="shared" si="0"/>
        <v>10.61293984108967</v>
      </c>
      <c r="D28" s="102">
        <v>2890</v>
      </c>
      <c r="E28" s="75">
        <f t="shared" si="1"/>
        <v>32.803632236095346</v>
      </c>
      <c r="F28" s="102">
        <v>3266</v>
      </c>
      <c r="G28" s="75">
        <f t="shared" si="2"/>
        <v>37.071509648127126</v>
      </c>
      <c r="H28" s="102">
        <v>1472</v>
      </c>
      <c r="I28" s="75">
        <f t="shared" si="3"/>
        <v>16.708286038592508</v>
      </c>
      <c r="J28" s="102">
        <v>247</v>
      </c>
      <c r="K28" s="75">
        <f t="shared" si="4"/>
        <v>2.8036322360953458</v>
      </c>
      <c r="L28" s="75">
        <v>8810</v>
      </c>
      <c r="M28" s="75">
        <f t="shared" si="5"/>
        <v>99.999999999999986</v>
      </c>
      <c r="N28" s="101">
        <v>14</v>
      </c>
      <c r="P28" s="199"/>
    </row>
    <row r="29" spans="1:21" x14ac:dyDescent="0.25">
      <c r="A29" s="748">
        <v>1997</v>
      </c>
      <c r="B29" s="102">
        <v>1310</v>
      </c>
      <c r="C29" s="75">
        <f t="shared" si="0"/>
        <v>12.894969977359978</v>
      </c>
      <c r="D29" s="102">
        <v>3554</v>
      </c>
      <c r="E29" s="75">
        <f t="shared" si="1"/>
        <v>34.983758243921649</v>
      </c>
      <c r="F29" s="102">
        <v>3346</v>
      </c>
      <c r="G29" s="75">
        <f t="shared" si="2"/>
        <v>32.936312629195783</v>
      </c>
      <c r="H29" s="102">
        <v>1644</v>
      </c>
      <c r="I29" s="75">
        <f t="shared" si="3"/>
        <v>16.182695147160153</v>
      </c>
      <c r="J29" s="102">
        <v>305</v>
      </c>
      <c r="K29" s="75">
        <f t="shared" si="4"/>
        <v>3.0022640023624372</v>
      </c>
      <c r="L29" s="75">
        <v>10159</v>
      </c>
      <c r="M29" s="75">
        <f t="shared" si="5"/>
        <v>100</v>
      </c>
      <c r="N29" s="101">
        <v>15</v>
      </c>
      <c r="P29" s="199"/>
    </row>
    <row r="30" spans="1:21" x14ac:dyDescent="0.25">
      <c r="A30" s="748">
        <v>1998</v>
      </c>
      <c r="B30" s="102">
        <v>1386</v>
      </c>
      <c r="C30" s="75">
        <f t="shared" si="0"/>
        <v>12.544121639967418</v>
      </c>
      <c r="D30" s="102">
        <v>3843</v>
      </c>
      <c r="E30" s="75">
        <f t="shared" si="1"/>
        <v>34.781428183546019</v>
      </c>
      <c r="F30" s="102">
        <v>3531</v>
      </c>
      <c r="G30" s="75">
        <f t="shared" si="2"/>
        <v>31.957643225631276</v>
      </c>
      <c r="H30" s="102">
        <v>1961</v>
      </c>
      <c r="I30" s="75">
        <f t="shared" si="3"/>
        <v>17.74821250791927</v>
      </c>
      <c r="J30" s="102">
        <v>328</v>
      </c>
      <c r="K30" s="75">
        <f t="shared" si="4"/>
        <v>2.9685944429360123</v>
      </c>
      <c r="L30" s="75">
        <v>11049</v>
      </c>
      <c r="M30" s="75">
        <f t="shared" si="5"/>
        <v>99.999999999999986</v>
      </c>
      <c r="N30" s="101">
        <v>15</v>
      </c>
      <c r="P30" s="199"/>
    </row>
    <row r="31" spans="1:21" x14ac:dyDescent="0.25">
      <c r="A31" s="748">
        <v>1999</v>
      </c>
      <c r="B31" s="102">
        <v>1077</v>
      </c>
      <c r="C31" s="75">
        <f t="shared" si="0"/>
        <v>10.748502994011975</v>
      </c>
      <c r="D31" s="102">
        <v>3495</v>
      </c>
      <c r="E31" s="75">
        <f t="shared" si="1"/>
        <v>34.880239520958085</v>
      </c>
      <c r="F31" s="102">
        <v>3158</v>
      </c>
      <c r="G31" s="75">
        <f t="shared" si="2"/>
        <v>31.516966067864271</v>
      </c>
      <c r="H31" s="102">
        <v>1891</v>
      </c>
      <c r="I31" s="75">
        <f t="shared" si="3"/>
        <v>18.872255489021956</v>
      </c>
      <c r="J31" s="102">
        <v>399</v>
      </c>
      <c r="K31" s="75">
        <f t="shared" si="4"/>
        <v>3.9820359281437123</v>
      </c>
      <c r="L31" s="75">
        <v>10020</v>
      </c>
      <c r="M31" s="75">
        <f t="shared" si="5"/>
        <v>100</v>
      </c>
      <c r="N31" s="101">
        <v>14</v>
      </c>
      <c r="P31" s="199"/>
      <c r="Q31" s="825"/>
      <c r="R31" s="825"/>
      <c r="S31" s="825"/>
      <c r="T31" s="106"/>
    </row>
    <row r="32" spans="1:21" x14ac:dyDescent="0.25">
      <c r="A32" s="748">
        <v>2000</v>
      </c>
      <c r="B32" s="102">
        <v>1649</v>
      </c>
      <c r="C32" s="75">
        <f t="shared" si="0"/>
        <v>13.780712017382585</v>
      </c>
      <c r="D32" s="102">
        <v>4414</v>
      </c>
      <c r="E32" s="75">
        <f t="shared" si="1"/>
        <v>36.887848905231493</v>
      </c>
      <c r="F32" s="102">
        <v>3378</v>
      </c>
      <c r="G32" s="75">
        <f t="shared" si="2"/>
        <v>28.229984957379241</v>
      </c>
      <c r="H32" s="102">
        <v>2060</v>
      </c>
      <c r="I32" s="75">
        <f t="shared" si="3"/>
        <v>17.215443757312386</v>
      </c>
      <c r="J32" s="102">
        <v>425</v>
      </c>
      <c r="K32" s="75">
        <f t="shared" si="4"/>
        <v>3.5517299013872643</v>
      </c>
      <c r="L32" s="75">
        <v>11966</v>
      </c>
      <c r="M32" s="75">
        <f t="shared" si="5"/>
        <v>99.665719538692969</v>
      </c>
      <c r="N32" s="101">
        <v>15</v>
      </c>
      <c r="P32" s="199"/>
    </row>
    <row r="33" spans="1:22" x14ac:dyDescent="0.25">
      <c r="A33" s="748">
        <v>2001</v>
      </c>
      <c r="B33" s="102">
        <v>2105</v>
      </c>
      <c r="C33" s="75">
        <f t="shared" si="0"/>
        <v>16.249807009417943</v>
      </c>
      <c r="D33" s="102">
        <v>4815</v>
      </c>
      <c r="E33" s="75">
        <f t="shared" si="1"/>
        <v>37.169986104678095</v>
      </c>
      <c r="F33" s="102">
        <v>3355</v>
      </c>
      <c r="G33" s="75">
        <f t="shared" si="2"/>
        <v>25.899336112397712</v>
      </c>
      <c r="H33" s="102">
        <v>2205</v>
      </c>
      <c r="I33" s="75">
        <f t="shared" si="3"/>
        <v>17.021769337656323</v>
      </c>
      <c r="J33" s="102">
        <v>460</v>
      </c>
      <c r="K33" s="75">
        <f t="shared" si="4"/>
        <v>3.5510267098965569</v>
      </c>
      <c r="L33" s="75">
        <v>12954</v>
      </c>
      <c r="M33" s="75">
        <f t="shared" si="5"/>
        <v>99.891925274046628</v>
      </c>
      <c r="N33" s="101">
        <v>15</v>
      </c>
      <c r="P33" s="199"/>
    </row>
    <row r="34" spans="1:22" x14ac:dyDescent="0.25">
      <c r="A34" s="748">
        <v>2002</v>
      </c>
      <c r="B34" s="102">
        <v>2333</v>
      </c>
      <c r="C34" s="75">
        <f t="shared" si="0"/>
        <v>16.22843628269338</v>
      </c>
      <c r="D34" s="102">
        <v>5335</v>
      </c>
      <c r="E34" s="75">
        <f t="shared" si="1"/>
        <v>37.110461880912631</v>
      </c>
      <c r="F34" s="102">
        <v>3656</v>
      </c>
      <c r="G34" s="75">
        <f t="shared" si="2"/>
        <v>25.431274346132444</v>
      </c>
      <c r="H34" s="102">
        <v>2448</v>
      </c>
      <c r="I34" s="75">
        <f t="shared" si="3"/>
        <v>17.028380634390654</v>
      </c>
      <c r="J34" s="102">
        <v>581</v>
      </c>
      <c r="K34" s="75">
        <f t="shared" si="4"/>
        <v>4.0414579855314416</v>
      </c>
      <c r="L34" s="75">
        <v>14376</v>
      </c>
      <c r="M34" s="75">
        <f t="shared" si="5"/>
        <v>99.840011129660553</v>
      </c>
      <c r="N34" s="101">
        <v>15</v>
      </c>
      <c r="P34" s="199"/>
    </row>
    <row r="35" spans="1:22" x14ac:dyDescent="0.25">
      <c r="A35" s="748">
        <v>2003</v>
      </c>
      <c r="B35" s="102">
        <v>2260</v>
      </c>
      <c r="C35" s="75">
        <f t="shared" si="0"/>
        <v>14.634462215890695</v>
      </c>
      <c r="D35" s="102">
        <v>5964</v>
      </c>
      <c r="E35" s="75">
        <f t="shared" si="1"/>
        <v>38.619439228129252</v>
      </c>
      <c r="F35" s="102">
        <v>3753</v>
      </c>
      <c r="G35" s="75">
        <f t="shared" si="2"/>
        <v>24.302272874441496</v>
      </c>
      <c r="H35" s="102">
        <v>2740</v>
      </c>
      <c r="I35" s="75">
        <f t="shared" si="3"/>
        <v>17.742666580327658</v>
      </c>
      <c r="J35" s="102">
        <v>713</v>
      </c>
      <c r="K35" s="75">
        <f t="shared" si="4"/>
        <v>4.6169785663407366</v>
      </c>
      <c r="L35" s="75">
        <v>15443</v>
      </c>
      <c r="M35" s="75">
        <f t="shared" si="5"/>
        <v>99.915819465129843</v>
      </c>
      <c r="N35" s="101">
        <v>15</v>
      </c>
      <c r="P35" s="199"/>
    </row>
    <row r="36" spans="1:22" x14ac:dyDescent="0.25">
      <c r="A36" s="748">
        <v>2004</v>
      </c>
      <c r="B36" s="102">
        <v>2483</v>
      </c>
      <c r="C36" s="75">
        <f t="shared" si="0"/>
        <v>15.064919305909477</v>
      </c>
      <c r="D36" s="102">
        <v>6410</v>
      </c>
      <c r="E36" s="75">
        <f t="shared" si="1"/>
        <v>38.890911297172678</v>
      </c>
      <c r="F36" s="102">
        <v>3724</v>
      </c>
      <c r="G36" s="75">
        <f t="shared" si="2"/>
        <v>22.594345346438537</v>
      </c>
      <c r="H36" s="102">
        <v>2976</v>
      </c>
      <c r="I36" s="75">
        <f t="shared" si="3"/>
        <v>18.056061157626502</v>
      </c>
      <c r="J36" s="102">
        <v>862</v>
      </c>
      <c r="K36" s="75">
        <f t="shared" si="4"/>
        <v>5.2299478218662783</v>
      </c>
      <c r="L36" s="103">
        <v>16482</v>
      </c>
      <c r="M36" s="75">
        <f t="shared" si="5"/>
        <v>99.83618492901347</v>
      </c>
      <c r="N36" s="101">
        <v>15</v>
      </c>
      <c r="P36" s="199"/>
    </row>
    <row r="37" spans="1:22" x14ac:dyDescent="0.25">
      <c r="A37" s="748">
        <v>2005</v>
      </c>
      <c r="B37" s="102">
        <v>2961</v>
      </c>
      <c r="C37" s="75">
        <f t="shared" si="0"/>
        <v>16.130086615460044</v>
      </c>
      <c r="D37" s="102">
        <v>7194</v>
      </c>
      <c r="E37" s="75">
        <f t="shared" si="1"/>
        <v>39.18941003431933</v>
      </c>
      <c r="F37" s="102">
        <v>3887</v>
      </c>
      <c r="G37" s="75">
        <f t="shared" si="2"/>
        <v>21.174483848123334</v>
      </c>
      <c r="H37" s="102">
        <v>3218</v>
      </c>
      <c r="I37" s="75">
        <f t="shared" si="3"/>
        <v>17.530097510486463</v>
      </c>
      <c r="J37" s="102">
        <v>1081</v>
      </c>
      <c r="K37" s="75">
        <f t="shared" si="4"/>
        <v>5.8887617802473171</v>
      </c>
      <c r="L37" s="103">
        <v>18357</v>
      </c>
      <c r="M37" s="75">
        <f t="shared" si="5"/>
        <v>99.912839788636504</v>
      </c>
      <c r="N37" s="101">
        <v>15</v>
      </c>
      <c r="P37" s="199"/>
    </row>
    <row r="38" spans="1:22" x14ac:dyDescent="0.25">
      <c r="A38" s="748">
        <v>2006</v>
      </c>
      <c r="B38" s="102">
        <v>3206</v>
      </c>
      <c r="C38" s="75">
        <f t="shared" si="0"/>
        <v>15.966135458167329</v>
      </c>
      <c r="D38" s="102">
        <v>7967</v>
      </c>
      <c r="E38" s="75">
        <f t="shared" si="1"/>
        <v>39.676294820717132</v>
      </c>
      <c r="F38" s="102">
        <v>4146</v>
      </c>
      <c r="G38" s="75">
        <f t="shared" si="2"/>
        <v>20.647410358565736</v>
      </c>
      <c r="H38" s="102">
        <v>3493</v>
      </c>
      <c r="I38" s="75">
        <f t="shared" si="3"/>
        <v>17.395418326693228</v>
      </c>
      <c r="J38" s="102">
        <v>1244</v>
      </c>
      <c r="K38" s="75">
        <f t="shared" si="4"/>
        <v>6.1952191235059759</v>
      </c>
      <c r="L38" s="103">
        <v>20080</v>
      </c>
      <c r="M38" s="75">
        <f t="shared" si="5"/>
        <v>99.880478087649408</v>
      </c>
      <c r="N38" s="101">
        <v>15</v>
      </c>
      <c r="P38" s="199"/>
    </row>
    <row r="39" spans="1:22" x14ac:dyDescent="0.25">
      <c r="A39" s="754">
        <v>2007</v>
      </c>
      <c r="B39" s="102">
        <v>3414</v>
      </c>
      <c r="C39" s="75">
        <f t="shared" si="0"/>
        <v>16.088595664467483</v>
      </c>
      <c r="D39" s="102">
        <v>8557</v>
      </c>
      <c r="E39" s="75">
        <f t="shared" si="1"/>
        <v>40.325164938737039</v>
      </c>
      <c r="F39" s="102">
        <v>4228</v>
      </c>
      <c r="G39" s="75">
        <f t="shared" si="2"/>
        <v>19.924599434495761</v>
      </c>
      <c r="H39" s="102">
        <v>3636</v>
      </c>
      <c r="I39" s="75">
        <f t="shared" si="3"/>
        <v>17.134778510838832</v>
      </c>
      <c r="J39" s="102">
        <v>1365</v>
      </c>
      <c r="K39" s="75">
        <f t="shared" si="4"/>
        <v>6.4326107445805842</v>
      </c>
      <c r="L39" s="102">
        <v>21220</v>
      </c>
      <c r="M39" s="75">
        <f t="shared" si="5"/>
        <v>99.905749293119698</v>
      </c>
      <c r="N39" s="96">
        <v>15</v>
      </c>
      <c r="P39" s="199"/>
      <c r="Q39" s="825"/>
      <c r="R39" s="825"/>
      <c r="S39" s="825"/>
      <c r="T39" s="825"/>
      <c r="U39" s="825"/>
      <c r="V39" s="106"/>
    </row>
    <row r="40" spans="1:22" x14ac:dyDescent="0.25">
      <c r="A40" s="754">
        <v>2008</v>
      </c>
      <c r="B40" s="102">
        <v>3920</v>
      </c>
      <c r="C40" s="75">
        <f t="shared" si="0"/>
        <v>16.835595258546643</v>
      </c>
      <c r="D40" s="102">
        <v>9640</v>
      </c>
      <c r="E40" s="75">
        <f t="shared" si="1"/>
        <v>41.401820992956537</v>
      </c>
      <c r="F40" s="102">
        <v>4376</v>
      </c>
      <c r="G40" s="75">
        <f t="shared" si="2"/>
        <v>18.794021645765334</v>
      </c>
      <c r="H40" s="102">
        <v>3774</v>
      </c>
      <c r="I40" s="75">
        <f t="shared" si="3"/>
        <v>16.208555231059954</v>
      </c>
      <c r="J40" s="102">
        <v>1553</v>
      </c>
      <c r="K40" s="75">
        <f t="shared" si="4"/>
        <v>6.6698161827864633</v>
      </c>
      <c r="L40" s="102">
        <v>23284</v>
      </c>
      <c r="M40" s="75">
        <f t="shared" si="5"/>
        <v>99.909809311114941</v>
      </c>
      <c r="N40" s="96">
        <v>15</v>
      </c>
      <c r="P40" s="199"/>
    </row>
    <row r="41" spans="1:22" x14ac:dyDescent="0.25">
      <c r="A41" s="754">
        <v>2009</v>
      </c>
      <c r="B41" s="102">
        <v>4842</v>
      </c>
      <c r="C41" s="75">
        <f t="shared" si="0"/>
        <v>19.199809667314327</v>
      </c>
      <c r="D41" s="102">
        <v>10501</v>
      </c>
      <c r="E41" s="75">
        <f t="shared" si="1"/>
        <v>41.639240255363021</v>
      </c>
      <c r="F41" s="102">
        <v>4540</v>
      </c>
      <c r="G41" s="75">
        <f t="shared" si="2"/>
        <v>18.002299853285223</v>
      </c>
      <c r="H41" s="102">
        <v>3590</v>
      </c>
      <c r="I41" s="75">
        <f t="shared" si="3"/>
        <v>14.235298782663863</v>
      </c>
      <c r="J41" s="102">
        <v>1737</v>
      </c>
      <c r="K41" s="75">
        <f t="shared" si="4"/>
        <v>6.8876640628097867</v>
      </c>
      <c r="L41" s="102">
        <v>25219</v>
      </c>
      <c r="M41" s="75">
        <f t="shared" si="5"/>
        <v>99.964312621436221</v>
      </c>
      <c r="N41" s="96">
        <v>14</v>
      </c>
      <c r="P41" s="199"/>
    </row>
    <row r="42" spans="1:22" x14ac:dyDescent="0.25">
      <c r="A42" s="754">
        <v>2010</v>
      </c>
      <c r="B42" s="102">
        <v>5794</v>
      </c>
      <c r="C42" s="75">
        <f t="shared" si="0"/>
        <v>21.642822457136454</v>
      </c>
      <c r="D42" s="102">
        <v>10977</v>
      </c>
      <c r="E42" s="75">
        <f t="shared" si="1"/>
        <v>41.003324492921443</v>
      </c>
      <c r="F42" s="102">
        <v>4693</v>
      </c>
      <c r="G42" s="75">
        <f t="shared" si="2"/>
        <v>17.530163236337827</v>
      </c>
      <c r="H42" s="102">
        <v>3426</v>
      </c>
      <c r="I42" s="75">
        <f t="shared" si="3"/>
        <v>12.797430054910164</v>
      </c>
      <c r="J42" s="102">
        <v>1863</v>
      </c>
      <c r="K42" s="75">
        <f t="shared" si="4"/>
        <v>6.9590228232042142</v>
      </c>
      <c r="L42" s="102">
        <v>26771</v>
      </c>
      <c r="M42" s="75">
        <f t="shared" si="5"/>
        <v>99.932763064510098</v>
      </c>
      <c r="N42" s="96">
        <v>14</v>
      </c>
      <c r="P42" s="199"/>
      <c r="Q42" s="825"/>
    </row>
    <row r="43" spans="1:22" x14ac:dyDescent="0.25">
      <c r="A43" s="754">
        <v>2011</v>
      </c>
      <c r="B43" s="102">
        <v>5956</v>
      </c>
      <c r="C43" s="95">
        <f t="shared" si="0"/>
        <v>21.867312846495576</v>
      </c>
      <c r="D43" s="102">
        <v>11551</v>
      </c>
      <c r="E43" s="95">
        <f t="shared" si="1"/>
        <v>42.409222748467158</v>
      </c>
      <c r="F43" s="102">
        <v>4631</v>
      </c>
      <c r="G43" s="95">
        <f t="shared" si="2"/>
        <v>17.002606748173442</v>
      </c>
      <c r="H43" s="102">
        <v>3243</v>
      </c>
      <c r="I43" s="95">
        <f t="shared" si="3"/>
        <v>11.906597642912214</v>
      </c>
      <c r="J43" s="102">
        <v>1851</v>
      </c>
      <c r="K43" s="95">
        <f t="shared" si="4"/>
        <v>6.7959026324485068</v>
      </c>
      <c r="L43" s="102">
        <v>27237</v>
      </c>
      <c r="M43" s="95">
        <f t="shared" si="5"/>
        <v>99.981642618496906</v>
      </c>
      <c r="N43" s="81">
        <v>13</v>
      </c>
      <c r="P43" s="199"/>
    </row>
    <row r="44" spans="1:22" x14ac:dyDescent="0.25">
      <c r="A44" s="754">
        <v>2012</v>
      </c>
      <c r="B44" s="102">
        <v>6224</v>
      </c>
      <c r="C44" s="95">
        <f t="shared" si="0"/>
        <v>22.189739384648295</v>
      </c>
      <c r="D44" s="102">
        <v>12503</v>
      </c>
      <c r="E44" s="95">
        <f t="shared" si="1"/>
        <v>44.575564191236765</v>
      </c>
      <c r="F44" s="102">
        <v>4662</v>
      </c>
      <c r="G44" s="95">
        <f t="shared" si="2"/>
        <v>16.620913401547291</v>
      </c>
      <c r="H44" s="102">
        <v>2881</v>
      </c>
      <c r="I44" s="95">
        <f t="shared" si="3"/>
        <v>10.271310920175408</v>
      </c>
      <c r="J44" s="102">
        <v>1757</v>
      </c>
      <c r="K44" s="95">
        <f t="shared" si="4"/>
        <v>6.264037933616172</v>
      </c>
      <c r="L44" s="102">
        <v>28049</v>
      </c>
      <c r="M44" s="95">
        <f t="shared" si="5"/>
        <v>99.92156583122393</v>
      </c>
      <c r="N44" s="81">
        <v>13</v>
      </c>
      <c r="P44" s="199"/>
    </row>
    <row r="45" spans="1:22" x14ac:dyDescent="0.25">
      <c r="A45" s="754">
        <v>2013</v>
      </c>
      <c r="B45" s="102">
        <v>5810</v>
      </c>
      <c r="C45" s="95">
        <f t="shared" si="0"/>
        <v>21.472392638036812</v>
      </c>
      <c r="D45" s="102">
        <v>12344</v>
      </c>
      <c r="E45" s="95">
        <f t="shared" si="1"/>
        <v>45.620518885357377</v>
      </c>
      <c r="F45" s="102">
        <v>4613</v>
      </c>
      <c r="G45" s="95">
        <f t="shared" si="2"/>
        <v>17.048562347549709</v>
      </c>
      <c r="H45" s="102">
        <v>2606</v>
      </c>
      <c r="I45" s="95">
        <f t="shared" si="3"/>
        <v>9.6311626875600567</v>
      </c>
      <c r="J45" s="102">
        <v>1665</v>
      </c>
      <c r="K45" s="95">
        <f t="shared" si="4"/>
        <v>6.1534481484219086</v>
      </c>
      <c r="L45" s="102">
        <v>27058</v>
      </c>
      <c r="M45" s="95">
        <f t="shared" si="5"/>
        <v>99.926084706925877</v>
      </c>
      <c r="N45" s="81">
        <v>13</v>
      </c>
      <c r="P45" s="199"/>
    </row>
    <row r="46" spans="1:22" x14ac:dyDescent="0.25">
      <c r="A46" s="754">
        <v>2014</v>
      </c>
      <c r="B46" s="102">
        <v>5495</v>
      </c>
      <c r="C46" s="95">
        <f t="shared" si="0"/>
        <v>19.54403186797553</v>
      </c>
      <c r="D46" s="102">
        <v>13036</v>
      </c>
      <c r="E46" s="95">
        <f t="shared" si="1"/>
        <v>46.36505904111538</v>
      </c>
      <c r="F46" s="102">
        <v>5099</v>
      </c>
      <c r="G46" s="95">
        <f t="shared" si="2"/>
        <v>18.135581163750178</v>
      </c>
      <c r="H46" s="102">
        <v>2610</v>
      </c>
      <c r="I46" s="95">
        <f t="shared" si="3"/>
        <v>9.2829705505761844</v>
      </c>
      <c r="J46" s="102">
        <v>1849</v>
      </c>
      <c r="K46" s="95">
        <f t="shared" si="4"/>
        <v>6.5763266467491821</v>
      </c>
      <c r="L46" s="102">
        <v>28116</v>
      </c>
      <c r="M46" s="95">
        <f t="shared" si="5"/>
        <v>99.903969270166442</v>
      </c>
      <c r="N46" s="81">
        <v>15</v>
      </c>
      <c r="O46" s="752"/>
      <c r="P46" s="199"/>
    </row>
    <row r="47" spans="1:22" x14ac:dyDescent="0.25">
      <c r="A47" s="754">
        <v>2015</v>
      </c>
      <c r="B47" s="102">
        <v>5422</v>
      </c>
      <c r="C47" s="95">
        <f t="shared" si="0"/>
        <v>19.039926958598166</v>
      </c>
      <c r="D47" s="102">
        <v>13252</v>
      </c>
      <c r="E47" s="95">
        <f t="shared" si="1"/>
        <v>46.535800821715775</v>
      </c>
      <c r="F47" s="102">
        <v>5305</v>
      </c>
      <c r="G47" s="95">
        <f t="shared" si="2"/>
        <v>18.629069073287212</v>
      </c>
      <c r="H47" s="102">
        <v>2554</v>
      </c>
      <c r="I47" s="95">
        <f t="shared" si="3"/>
        <v>8.9686413596937875</v>
      </c>
      <c r="J47" s="102">
        <v>1916</v>
      </c>
      <c r="K47" s="95">
        <f t="shared" si="4"/>
        <v>6.7282368226990199</v>
      </c>
      <c r="L47" s="102">
        <v>28477</v>
      </c>
      <c r="M47" s="95">
        <f t="shared" si="5"/>
        <v>99.901675035993961</v>
      </c>
      <c r="N47" s="95">
        <v>13</v>
      </c>
      <c r="O47" s="105"/>
      <c r="P47" s="199"/>
    </row>
    <row r="48" spans="1:22" ht="6" customHeight="1" x14ac:dyDescent="0.25">
      <c r="A48" s="124"/>
      <c r="B48" s="125"/>
      <c r="C48" s="125"/>
      <c r="D48" s="125"/>
      <c r="E48" s="125"/>
      <c r="F48" s="125"/>
      <c r="G48" s="125"/>
      <c r="H48" s="125"/>
      <c r="I48" s="125"/>
      <c r="J48" s="125"/>
      <c r="K48" s="125"/>
      <c r="L48" s="126"/>
      <c r="M48" s="126"/>
      <c r="N48" s="127"/>
    </row>
    <row r="49" spans="1:14" s="752" customFormat="1" ht="15" customHeight="1" x14ac:dyDescent="0.25">
      <c r="A49" s="1121" t="s">
        <v>29</v>
      </c>
      <c r="B49" s="1121"/>
      <c r="C49" s="1121"/>
      <c r="D49" s="1121"/>
      <c r="E49" s="1121"/>
      <c r="F49" s="1121"/>
      <c r="G49" s="1121"/>
      <c r="H49" s="1121"/>
      <c r="I49" s="1121"/>
      <c r="J49" s="1121"/>
      <c r="K49" s="1121"/>
      <c r="L49" s="1121"/>
      <c r="M49" s="1121"/>
      <c r="N49" s="1121"/>
    </row>
    <row r="50" spans="1:14" s="752" customFormat="1" ht="5.25" customHeight="1" x14ac:dyDescent="0.25">
      <c r="A50" s="753"/>
      <c r="B50" s="753"/>
      <c r="C50" s="753"/>
      <c r="D50" s="753"/>
      <c r="E50" s="753"/>
      <c r="F50" s="753"/>
      <c r="G50" s="753"/>
      <c r="H50" s="753"/>
      <c r="I50" s="753"/>
      <c r="J50" s="753"/>
      <c r="K50" s="753"/>
      <c r="L50" s="753"/>
      <c r="M50" s="753"/>
      <c r="N50" s="753"/>
    </row>
    <row r="51" spans="1:14" ht="15" customHeight="1" x14ac:dyDescent="0.25">
      <c r="A51" s="1121" t="s">
        <v>181</v>
      </c>
      <c r="B51" s="1151"/>
      <c r="C51" s="1151"/>
      <c r="D51" s="1151"/>
      <c r="E51" s="1151"/>
      <c r="F51" s="1151"/>
      <c r="G51" s="1151"/>
      <c r="H51" s="1151"/>
      <c r="I51" s="1151"/>
      <c r="J51" s="1151"/>
      <c r="K51" s="1151"/>
      <c r="L51" s="1151"/>
      <c r="M51" s="1151"/>
      <c r="N51" s="1151"/>
    </row>
    <row r="52" spans="1:14" x14ac:dyDescent="0.25">
      <c r="L52" s="77"/>
    </row>
  </sheetData>
  <mergeCells count="14">
    <mergeCell ref="A1:B1"/>
    <mergeCell ref="A2:B2"/>
    <mergeCell ref="F1:H1"/>
    <mergeCell ref="A49:N49"/>
    <mergeCell ref="A51:N51"/>
    <mergeCell ref="A3:N3"/>
    <mergeCell ref="A4:A5"/>
    <mergeCell ref="B4:C4"/>
    <mergeCell ref="D4:E4"/>
    <mergeCell ref="F4:G4"/>
    <mergeCell ref="H4:I4"/>
    <mergeCell ref="J4:K4"/>
    <mergeCell ref="L4:M4"/>
    <mergeCell ref="N4:N5"/>
  </mergeCells>
  <hyperlinks>
    <hyperlink ref="F1:H1" location="Tabellförteckning!A1" display="Tillbaka till innehållsföreckningen "/>
  </hyperlinks>
  <pageMargins left="0.75" right="0.75" top="1" bottom="1" header="0.5" footer="0.5"/>
  <pageSetup paperSize="9" scale="82" orientation="portrait" r:id="rId1"/>
  <headerFooter alignWithMargins="0"/>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zoomScaleNormal="100" workbookViewId="0">
      <pane ySplit="5" topLeftCell="A6" activePane="bottomLeft" state="frozen"/>
      <selection activeCell="Q15" sqref="Q15"/>
      <selection pane="bottomLeft" activeCell="Q15" sqref="Q15"/>
    </sheetView>
  </sheetViews>
  <sheetFormatPr defaultColWidth="9.109375" defaultRowHeight="13.2" x14ac:dyDescent="0.25"/>
  <cols>
    <col min="1" max="1" width="6.6640625" style="828" customWidth="1"/>
    <col min="2" max="5" width="8.6640625" style="826" customWidth="1"/>
    <col min="6" max="8" width="10.6640625" style="827" customWidth="1"/>
    <col min="9" max="16384" width="9.109375" style="826"/>
  </cols>
  <sheetData>
    <row r="1" spans="1:8" ht="30" customHeight="1" x14ac:dyDescent="0.3">
      <c r="A1" s="1158"/>
      <c r="B1" s="979"/>
      <c r="F1" s="974" t="s">
        <v>398</v>
      </c>
      <c r="G1" s="975"/>
      <c r="H1" s="975"/>
    </row>
    <row r="2" spans="1:8" ht="6" customHeight="1" x14ac:dyDescent="0.25">
      <c r="A2" s="1158"/>
      <c r="B2" s="979"/>
    </row>
    <row r="3" spans="1:8" ht="30" customHeight="1" x14ac:dyDescent="0.25">
      <c r="A3" s="1157" t="s">
        <v>460</v>
      </c>
      <c r="B3" s="985"/>
      <c r="C3" s="985"/>
      <c r="D3" s="985"/>
      <c r="E3" s="985"/>
      <c r="F3" s="985"/>
      <c r="G3" s="985"/>
      <c r="H3" s="985"/>
    </row>
    <row r="4" spans="1:8" ht="15" customHeight="1" x14ac:dyDescent="0.25">
      <c r="B4" s="1154" t="s">
        <v>186</v>
      </c>
      <c r="C4" s="1155"/>
      <c r="D4" s="1155"/>
      <c r="E4" s="1156"/>
      <c r="F4" s="1154" t="s">
        <v>187</v>
      </c>
      <c r="G4" s="1155"/>
      <c r="H4" s="1155"/>
    </row>
    <row r="5" spans="1:8" ht="30" customHeight="1" x14ac:dyDescent="0.25">
      <c r="B5" s="836" t="s">
        <v>185</v>
      </c>
      <c r="C5" s="836" t="s">
        <v>184</v>
      </c>
      <c r="D5" s="836" t="s">
        <v>203</v>
      </c>
      <c r="E5" s="836" t="s">
        <v>105</v>
      </c>
      <c r="F5" s="836" t="s">
        <v>337</v>
      </c>
      <c r="G5" s="836" t="s">
        <v>338</v>
      </c>
      <c r="H5" s="827" t="s">
        <v>183</v>
      </c>
    </row>
    <row r="6" spans="1:8" ht="6.75" customHeight="1" x14ac:dyDescent="0.25">
      <c r="A6" s="831"/>
      <c r="B6" s="830"/>
      <c r="C6" s="830"/>
      <c r="D6" s="830"/>
      <c r="E6" s="830"/>
      <c r="F6" s="830"/>
      <c r="G6" s="830"/>
      <c r="H6" s="830"/>
    </row>
    <row r="7" spans="1:8" ht="12.75" customHeight="1" x14ac:dyDescent="0.25">
      <c r="A7" s="828">
        <v>1993</v>
      </c>
      <c r="B7" s="835" t="s">
        <v>123</v>
      </c>
      <c r="C7" s="835" t="s">
        <v>123</v>
      </c>
      <c r="D7" s="835" t="s">
        <v>123</v>
      </c>
      <c r="E7" s="832">
        <v>4383</v>
      </c>
      <c r="F7" s="832">
        <v>777</v>
      </c>
      <c r="G7" s="832">
        <v>1067</v>
      </c>
      <c r="H7" s="832">
        <v>2539</v>
      </c>
    </row>
    <row r="8" spans="1:8" ht="12.75" customHeight="1" x14ac:dyDescent="0.25">
      <c r="A8" s="828">
        <v>1994</v>
      </c>
      <c r="B8" s="832">
        <v>3471</v>
      </c>
      <c r="C8" s="832">
        <v>1767</v>
      </c>
      <c r="D8" s="832">
        <v>306</v>
      </c>
      <c r="E8" s="832">
        <v>5544</v>
      </c>
      <c r="F8" s="832">
        <v>1255</v>
      </c>
      <c r="G8" s="832">
        <v>1419</v>
      </c>
      <c r="H8" s="832">
        <v>2870</v>
      </c>
    </row>
    <row r="9" spans="1:8" ht="12.75" customHeight="1" x14ac:dyDescent="0.25">
      <c r="A9" s="828">
        <v>1995</v>
      </c>
      <c r="B9" s="832">
        <v>4170</v>
      </c>
      <c r="C9" s="832">
        <v>1706</v>
      </c>
      <c r="D9" s="832">
        <v>288</v>
      </c>
      <c r="E9" s="832">
        <v>6164</v>
      </c>
      <c r="F9" s="832">
        <v>1514</v>
      </c>
      <c r="G9" s="832">
        <v>1788</v>
      </c>
      <c r="H9" s="832">
        <v>2862</v>
      </c>
    </row>
    <row r="10" spans="1:8" ht="12.75" customHeight="1" x14ac:dyDescent="0.25">
      <c r="A10" s="828">
        <v>1996</v>
      </c>
      <c r="B10" s="832">
        <v>3760</v>
      </c>
      <c r="C10" s="832">
        <v>1708</v>
      </c>
      <c r="D10" s="832">
        <v>394</v>
      </c>
      <c r="E10" s="832">
        <v>5862</v>
      </c>
      <c r="F10" s="832">
        <v>1267</v>
      </c>
      <c r="G10" s="832">
        <v>1713</v>
      </c>
      <c r="H10" s="832">
        <v>2882</v>
      </c>
    </row>
    <row r="11" spans="1:8" ht="12.75" customHeight="1" x14ac:dyDescent="0.25">
      <c r="A11" s="828">
        <v>1997</v>
      </c>
      <c r="B11" s="832">
        <v>4747</v>
      </c>
      <c r="C11" s="832">
        <v>1829</v>
      </c>
      <c r="D11" s="832">
        <v>283</v>
      </c>
      <c r="E11" s="832">
        <v>6859</v>
      </c>
      <c r="F11" s="832">
        <v>1563</v>
      </c>
      <c r="G11" s="832">
        <v>2332</v>
      </c>
      <c r="H11" s="832">
        <v>2964</v>
      </c>
    </row>
    <row r="12" spans="1:8" ht="12.75" customHeight="1" x14ac:dyDescent="0.25">
      <c r="A12" s="828">
        <v>1998</v>
      </c>
      <c r="B12" s="832">
        <v>5225</v>
      </c>
      <c r="C12" s="832">
        <v>1954</v>
      </c>
      <c r="D12" s="832">
        <v>262</v>
      </c>
      <c r="E12" s="832">
        <v>7441</v>
      </c>
      <c r="F12" s="832">
        <v>1563</v>
      </c>
      <c r="G12" s="832">
        <v>2517</v>
      </c>
      <c r="H12" s="832">
        <v>3361</v>
      </c>
    </row>
    <row r="13" spans="1:8" ht="12.75" customHeight="1" x14ac:dyDescent="0.25">
      <c r="A13" s="828">
        <v>1999</v>
      </c>
      <c r="B13" s="832">
        <v>4996</v>
      </c>
      <c r="C13" s="832">
        <v>2016</v>
      </c>
      <c r="D13" s="832">
        <v>279</v>
      </c>
      <c r="E13" s="832">
        <v>7291</v>
      </c>
      <c r="F13" s="832">
        <v>1347</v>
      </c>
      <c r="G13" s="832">
        <v>2026</v>
      </c>
      <c r="H13" s="832">
        <v>3918</v>
      </c>
    </row>
    <row r="14" spans="1:8" ht="12.75" customHeight="1" x14ac:dyDescent="0.25">
      <c r="A14" s="828">
        <v>2000</v>
      </c>
      <c r="B14" s="832">
        <v>5838</v>
      </c>
      <c r="C14" s="832">
        <v>1883</v>
      </c>
      <c r="D14" s="832">
        <v>334</v>
      </c>
      <c r="E14" s="832">
        <v>8055</v>
      </c>
      <c r="F14" s="832">
        <v>1512</v>
      </c>
      <c r="G14" s="832">
        <v>2515</v>
      </c>
      <c r="H14" s="832">
        <v>4028</v>
      </c>
    </row>
    <row r="15" spans="1:8" ht="12.75" customHeight="1" x14ac:dyDescent="0.25">
      <c r="A15" s="828">
        <v>2001</v>
      </c>
      <c r="B15" s="832">
        <v>5562</v>
      </c>
      <c r="C15" s="832">
        <v>2114</v>
      </c>
      <c r="D15" s="832">
        <v>329</v>
      </c>
      <c r="E15" s="832">
        <v>8005</v>
      </c>
      <c r="F15" s="832">
        <v>1339</v>
      </c>
      <c r="G15" s="832">
        <v>2388</v>
      </c>
      <c r="H15" s="832">
        <v>4278</v>
      </c>
    </row>
    <row r="16" spans="1:8" ht="12.75" customHeight="1" x14ac:dyDescent="0.25">
      <c r="A16" s="828">
        <v>2002</v>
      </c>
      <c r="B16" s="832">
        <v>6207</v>
      </c>
      <c r="C16" s="832">
        <v>2438</v>
      </c>
      <c r="D16" s="832">
        <v>347</v>
      </c>
      <c r="E16" s="832">
        <v>8992</v>
      </c>
      <c r="F16" s="832">
        <v>1683</v>
      </c>
      <c r="G16" s="832">
        <v>2701</v>
      </c>
      <c r="H16" s="832">
        <v>4608</v>
      </c>
    </row>
    <row r="17" spans="1:8" ht="12.75" customHeight="1" x14ac:dyDescent="0.25">
      <c r="A17" s="828">
        <v>2003</v>
      </c>
      <c r="B17" s="832">
        <v>7105</v>
      </c>
      <c r="C17" s="832">
        <v>2633</v>
      </c>
      <c r="D17" s="832">
        <v>368</v>
      </c>
      <c r="E17" s="832">
        <v>10106</v>
      </c>
      <c r="F17" s="832">
        <v>2027</v>
      </c>
      <c r="G17" s="832">
        <v>2970</v>
      </c>
      <c r="H17" s="832">
        <v>5109</v>
      </c>
    </row>
    <row r="18" spans="1:8" ht="12.75" customHeight="1" x14ac:dyDescent="0.25">
      <c r="A18" s="828">
        <v>2004</v>
      </c>
      <c r="B18" s="832">
        <v>7843</v>
      </c>
      <c r="C18" s="832">
        <v>2605</v>
      </c>
      <c r="D18" s="832">
        <v>360</v>
      </c>
      <c r="E18" s="832">
        <v>10808</v>
      </c>
      <c r="F18" s="832">
        <v>2100</v>
      </c>
      <c r="G18" s="832">
        <v>3435</v>
      </c>
      <c r="H18" s="832">
        <v>5273</v>
      </c>
    </row>
    <row r="19" spans="1:8" ht="12.75" customHeight="1" x14ac:dyDescent="0.25">
      <c r="A19" s="828">
        <v>2005</v>
      </c>
      <c r="B19" s="832">
        <v>9124</v>
      </c>
      <c r="C19" s="832">
        <v>2392</v>
      </c>
      <c r="D19" s="832">
        <v>346</v>
      </c>
      <c r="E19" s="832">
        <v>11862</v>
      </c>
      <c r="F19" s="832">
        <v>2310</v>
      </c>
      <c r="G19" s="832">
        <v>4040</v>
      </c>
      <c r="H19" s="832">
        <v>5512</v>
      </c>
    </row>
    <row r="20" spans="1:8" ht="12.75" customHeight="1" x14ac:dyDescent="0.25">
      <c r="A20" s="828">
        <v>2006</v>
      </c>
      <c r="B20" s="832">
        <v>10992</v>
      </c>
      <c r="C20" s="832">
        <v>2567</v>
      </c>
      <c r="D20" s="832">
        <v>373</v>
      </c>
      <c r="E20" s="832">
        <v>13932</v>
      </c>
      <c r="F20" s="832">
        <v>3203</v>
      </c>
      <c r="G20" s="832">
        <v>4553</v>
      </c>
      <c r="H20" s="832">
        <v>6176</v>
      </c>
    </row>
    <row r="21" spans="1:8" ht="12.75" customHeight="1" x14ac:dyDescent="0.25">
      <c r="A21" s="828">
        <v>2007</v>
      </c>
      <c r="B21" s="832">
        <v>11556</v>
      </c>
      <c r="C21" s="832">
        <v>3309</v>
      </c>
      <c r="D21" s="832">
        <v>314</v>
      </c>
      <c r="E21" s="832">
        <v>15179</v>
      </c>
      <c r="F21" s="832">
        <v>4224</v>
      </c>
      <c r="G21" s="832">
        <v>4449</v>
      </c>
      <c r="H21" s="832">
        <v>6506</v>
      </c>
    </row>
    <row r="22" spans="1:8" ht="12.75" customHeight="1" x14ac:dyDescent="0.25">
      <c r="A22" s="828">
        <v>2008</v>
      </c>
      <c r="B22" s="832">
        <v>13860</v>
      </c>
      <c r="C22" s="832">
        <v>2617</v>
      </c>
      <c r="D22" s="832">
        <v>340</v>
      </c>
      <c r="E22" s="832">
        <v>16817</v>
      </c>
      <c r="F22" s="832">
        <v>4842</v>
      </c>
      <c r="G22" s="832">
        <v>4859</v>
      </c>
      <c r="H22" s="832">
        <v>7116</v>
      </c>
    </row>
    <row r="23" spans="1:8" ht="12.75" customHeight="1" x14ac:dyDescent="0.25">
      <c r="A23" s="828">
        <v>2009</v>
      </c>
      <c r="B23" s="832">
        <v>15474</v>
      </c>
      <c r="C23" s="832">
        <v>2672</v>
      </c>
      <c r="D23" s="832">
        <v>379</v>
      </c>
      <c r="E23" s="832">
        <v>18525</v>
      </c>
      <c r="F23" s="832">
        <v>5492</v>
      </c>
      <c r="G23" s="832">
        <v>5136</v>
      </c>
      <c r="H23" s="832">
        <v>7897</v>
      </c>
    </row>
    <row r="24" spans="1:8" ht="12.75" customHeight="1" x14ac:dyDescent="0.25">
      <c r="A24" s="828">
        <v>2010</v>
      </c>
      <c r="B24" s="832">
        <v>16952</v>
      </c>
      <c r="C24" s="832">
        <v>2701</v>
      </c>
      <c r="D24" s="832">
        <v>368</v>
      </c>
      <c r="E24" s="832">
        <v>20021</v>
      </c>
      <c r="F24" s="832">
        <v>5661</v>
      </c>
      <c r="G24" s="832">
        <v>5588</v>
      </c>
      <c r="H24" s="832">
        <v>8772</v>
      </c>
    </row>
    <row r="25" spans="1:8" ht="12.75" customHeight="1" x14ac:dyDescent="0.25">
      <c r="A25" s="828">
        <v>2011</v>
      </c>
      <c r="B25" s="832">
        <v>18623</v>
      </c>
      <c r="C25" s="832">
        <v>2545</v>
      </c>
      <c r="D25" s="832">
        <v>314</v>
      </c>
      <c r="E25" s="832">
        <v>21482</v>
      </c>
      <c r="F25" s="832">
        <v>6267</v>
      </c>
      <c r="G25" s="832">
        <v>6127</v>
      </c>
      <c r="H25" s="832">
        <v>9088</v>
      </c>
    </row>
    <row r="26" spans="1:8" ht="12.75" customHeight="1" x14ac:dyDescent="0.25">
      <c r="A26" s="828">
        <v>2012</v>
      </c>
      <c r="B26" s="832">
        <v>20027</v>
      </c>
      <c r="C26" s="832">
        <v>2444</v>
      </c>
      <c r="D26" s="832">
        <v>201</v>
      </c>
      <c r="E26" s="832">
        <v>22672</v>
      </c>
      <c r="F26" s="834">
        <v>6607</v>
      </c>
      <c r="G26" s="832">
        <v>6220</v>
      </c>
      <c r="H26" s="832">
        <v>9845</v>
      </c>
    </row>
    <row r="27" spans="1:8" ht="12.75" customHeight="1" x14ac:dyDescent="0.25">
      <c r="A27" s="828">
        <v>2013</v>
      </c>
      <c r="B27" s="832">
        <v>18103</v>
      </c>
      <c r="C27" s="832">
        <v>2309</v>
      </c>
      <c r="D27" s="832">
        <v>206</v>
      </c>
      <c r="E27" s="832">
        <v>20765</v>
      </c>
      <c r="F27" s="832">
        <v>5014</v>
      </c>
      <c r="G27" s="832">
        <v>6066</v>
      </c>
      <c r="H27" s="832">
        <v>9685</v>
      </c>
    </row>
    <row r="28" spans="1:8" ht="12.75" customHeight="1" x14ac:dyDescent="0.25">
      <c r="A28" s="828">
        <v>2014</v>
      </c>
      <c r="B28" s="832">
        <v>18484</v>
      </c>
      <c r="C28" s="832">
        <v>2734</v>
      </c>
      <c r="D28" s="832">
        <v>216</v>
      </c>
      <c r="E28" s="832">
        <v>21434</v>
      </c>
      <c r="F28" s="832">
        <v>4716</v>
      </c>
      <c r="G28" s="832">
        <v>6374</v>
      </c>
      <c r="H28" s="832">
        <v>10344</v>
      </c>
    </row>
    <row r="29" spans="1:8" ht="12.75" customHeight="1" x14ac:dyDescent="0.25">
      <c r="A29" s="828">
        <v>2015</v>
      </c>
      <c r="B29" s="833" t="s">
        <v>123</v>
      </c>
      <c r="C29" s="833" t="s">
        <v>123</v>
      </c>
      <c r="D29" s="832">
        <v>217</v>
      </c>
      <c r="E29" s="832">
        <v>21375</v>
      </c>
      <c r="F29" s="832">
        <v>4557</v>
      </c>
      <c r="G29" s="832">
        <v>6238</v>
      </c>
      <c r="H29" s="832">
        <v>10580</v>
      </c>
    </row>
    <row r="30" spans="1:8" ht="6.75" customHeight="1" x14ac:dyDescent="0.25">
      <c r="A30" s="831"/>
      <c r="B30" s="830"/>
      <c r="C30" s="830"/>
      <c r="D30" s="830"/>
      <c r="E30" s="830"/>
      <c r="F30" s="830"/>
      <c r="G30" s="830"/>
      <c r="H30" s="830"/>
    </row>
    <row r="31" spans="1:8" s="306" customFormat="1" ht="15" customHeight="1" x14ac:dyDescent="0.25">
      <c r="A31" s="1153" t="s">
        <v>29</v>
      </c>
      <c r="B31" s="971"/>
      <c r="C31" s="971"/>
      <c r="D31" s="971"/>
      <c r="E31" s="971"/>
      <c r="F31" s="971"/>
      <c r="G31" s="971"/>
      <c r="H31" s="971"/>
    </row>
    <row r="32" spans="1:8" s="306" customFormat="1" ht="6" customHeight="1" x14ac:dyDescent="0.25">
      <c r="A32" s="829"/>
      <c r="B32" s="714"/>
      <c r="C32" s="714"/>
      <c r="D32" s="714"/>
      <c r="E32" s="714"/>
      <c r="F32" s="714"/>
      <c r="G32" s="714"/>
      <c r="H32" s="714"/>
    </row>
    <row r="33" spans="1:8" ht="30" customHeight="1" x14ac:dyDescent="0.25">
      <c r="A33" s="1153" t="s">
        <v>279</v>
      </c>
      <c r="B33" s="971"/>
      <c r="C33" s="971"/>
      <c r="D33" s="971"/>
      <c r="E33" s="971"/>
      <c r="F33" s="971"/>
      <c r="G33" s="971"/>
      <c r="H33" s="971"/>
    </row>
  </sheetData>
  <mergeCells count="8">
    <mergeCell ref="F1:H1"/>
    <mergeCell ref="A31:H31"/>
    <mergeCell ref="A33:H33"/>
    <mergeCell ref="F4:H4"/>
    <mergeCell ref="B4:E4"/>
    <mergeCell ref="A3:H3"/>
    <mergeCell ref="A1:B1"/>
    <mergeCell ref="A2:B2"/>
  </mergeCells>
  <hyperlinks>
    <hyperlink ref="F1:H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6.6640625" style="721" customWidth="1"/>
    <col min="2" max="2" width="10.6640625" style="306" customWidth="1"/>
    <col min="3" max="3" width="10.6640625" style="837" customWidth="1"/>
    <col min="4" max="8" width="10.6640625" style="306" customWidth="1"/>
    <col min="9" max="16384" width="8.88671875" style="306"/>
  </cols>
  <sheetData>
    <row r="1" spans="1:8" ht="30" customHeight="1" x14ac:dyDescent="0.3">
      <c r="A1" s="986"/>
      <c r="B1" s="979"/>
      <c r="F1" s="974" t="s">
        <v>398</v>
      </c>
      <c r="G1" s="975"/>
      <c r="H1" s="975"/>
    </row>
    <row r="2" spans="1:8" ht="6" customHeight="1" x14ac:dyDescent="0.25">
      <c r="A2" s="986"/>
      <c r="B2" s="979"/>
    </row>
    <row r="3" spans="1:8" ht="30" customHeight="1" x14ac:dyDescent="0.25">
      <c r="A3" s="1150" t="s">
        <v>339</v>
      </c>
      <c r="B3" s="985"/>
      <c r="C3" s="985"/>
      <c r="D3" s="985"/>
      <c r="E3" s="985"/>
      <c r="F3" s="985"/>
      <c r="G3" s="985"/>
      <c r="H3" s="985"/>
    </row>
    <row r="4" spans="1:8" ht="15" customHeight="1" x14ac:dyDescent="0.25">
      <c r="A4" s="986" t="s">
        <v>100</v>
      </c>
      <c r="B4" s="1143" t="s">
        <v>135</v>
      </c>
      <c r="C4" s="1143" t="s">
        <v>340</v>
      </c>
      <c r="D4" s="1126" t="s">
        <v>136</v>
      </c>
      <c r="E4" s="1126"/>
      <c r="F4" s="1126"/>
      <c r="G4" s="1126"/>
      <c r="H4" s="1126" t="s">
        <v>105</v>
      </c>
    </row>
    <row r="5" spans="1:8" ht="44.25" customHeight="1" x14ac:dyDescent="0.25">
      <c r="A5" s="986"/>
      <c r="B5" s="1143"/>
      <c r="C5" s="1143"/>
      <c r="D5" s="759" t="s">
        <v>137</v>
      </c>
      <c r="E5" s="759" t="s">
        <v>138</v>
      </c>
      <c r="F5" s="759" t="s">
        <v>139</v>
      </c>
      <c r="G5" s="759" t="s">
        <v>140</v>
      </c>
      <c r="H5" s="1126"/>
    </row>
    <row r="6" spans="1:8" ht="6" customHeight="1" x14ac:dyDescent="0.25">
      <c r="A6" s="731"/>
      <c r="B6" s="118"/>
      <c r="C6" s="838"/>
      <c r="D6" s="118"/>
      <c r="E6" s="118"/>
      <c r="F6" s="118"/>
      <c r="G6" s="118"/>
      <c r="H6" s="118"/>
    </row>
    <row r="7" spans="1:8" x14ac:dyDescent="0.25">
      <c r="A7" s="477">
        <v>1975</v>
      </c>
      <c r="B7" s="367">
        <v>1955</v>
      </c>
      <c r="C7" s="839">
        <f t="shared" ref="C7:C38" si="0">B7/H7*100</f>
        <v>84.086021505376337</v>
      </c>
      <c r="D7" s="367">
        <v>254</v>
      </c>
      <c r="E7" s="367">
        <v>10</v>
      </c>
      <c r="F7" s="367">
        <v>10</v>
      </c>
      <c r="G7" s="367">
        <f t="shared" ref="G7:G32" si="1">H7-(B7+D7+E7+F7)</f>
        <v>96</v>
      </c>
      <c r="H7" s="367">
        <v>2325</v>
      </c>
    </row>
    <row r="8" spans="1:8" x14ac:dyDescent="0.25">
      <c r="A8" s="477">
        <v>1976</v>
      </c>
      <c r="B8" s="367">
        <v>1930</v>
      </c>
      <c r="C8" s="839">
        <f t="shared" si="0"/>
        <v>81.263157894736835</v>
      </c>
      <c r="D8" s="367">
        <v>309</v>
      </c>
      <c r="E8" s="367">
        <v>22</v>
      </c>
      <c r="F8" s="367">
        <v>32</v>
      </c>
      <c r="G8" s="367">
        <f t="shared" si="1"/>
        <v>82</v>
      </c>
      <c r="H8" s="367">
        <v>2375</v>
      </c>
    </row>
    <row r="9" spans="1:8" x14ac:dyDescent="0.25">
      <c r="A9" s="477">
        <v>1977</v>
      </c>
      <c r="B9" s="367">
        <v>2142</v>
      </c>
      <c r="C9" s="839">
        <f t="shared" si="0"/>
        <v>84.430429641308635</v>
      </c>
      <c r="D9" s="367">
        <v>261</v>
      </c>
      <c r="E9" s="367">
        <v>19</v>
      </c>
      <c r="F9" s="367">
        <v>28</v>
      </c>
      <c r="G9" s="367">
        <f t="shared" si="1"/>
        <v>87</v>
      </c>
      <c r="H9" s="367">
        <v>2537</v>
      </c>
    </row>
    <row r="10" spans="1:8" x14ac:dyDescent="0.25">
      <c r="A10" s="477">
        <v>1978</v>
      </c>
      <c r="B10" s="367">
        <v>2211</v>
      </c>
      <c r="C10" s="839">
        <f t="shared" si="0"/>
        <v>86.064616582327758</v>
      </c>
      <c r="D10" s="367">
        <v>185</v>
      </c>
      <c r="E10" s="367">
        <v>22</v>
      </c>
      <c r="F10" s="367">
        <v>41</v>
      </c>
      <c r="G10" s="367">
        <f t="shared" si="1"/>
        <v>110</v>
      </c>
      <c r="H10" s="367">
        <v>2569</v>
      </c>
    </row>
    <row r="11" spans="1:8" x14ac:dyDescent="0.25">
      <c r="A11" s="477">
        <v>1979</v>
      </c>
      <c r="B11" s="367">
        <v>2238</v>
      </c>
      <c r="C11" s="839">
        <f t="shared" si="0"/>
        <v>86.14318706697459</v>
      </c>
      <c r="D11" s="367">
        <v>216</v>
      </c>
      <c r="E11" s="367">
        <v>11</v>
      </c>
      <c r="F11" s="367">
        <v>29</v>
      </c>
      <c r="G11" s="367">
        <f t="shared" si="1"/>
        <v>104</v>
      </c>
      <c r="H11" s="367">
        <v>2598</v>
      </c>
    </row>
    <row r="12" spans="1:8" x14ac:dyDescent="0.25">
      <c r="A12" s="477">
        <v>1980</v>
      </c>
      <c r="B12" s="367">
        <v>3684</v>
      </c>
      <c r="C12" s="839">
        <f t="shared" si="0"/>
        <v>87.29857819905213</v>
      </c>
      <c r="D12" s="367">
        <v>327</v>
      </c>
      <c r="E12" s="367">
        <v>21</v>
      </c>
      <c r="F12" s="367">
        <v>48</v>
      </c>
      <c r="G12" s="367">
        <f t="shared" si="1"/>
        <v>140</v>
      </c>
      <c r="H12" s="367">
        <v>4220</v>
      </c>
    </row>
    <row r="13" spans="1:8" x14ac:dyDescent="0.25">
      <c r="A13" s="477">
        <v>1981</v>
      </c>
      <c r="B13" s="367">
        <v>5057</v>
      </c>
      <c r="C13" s="839">
        <f t="shared" si="0"/>
        <v>86.533196440793986</v>
      </c>
      <c r="D13" s="367">
        <v>506</v>
      </c>
      <c r="E13" s="367">
        <v>33</v>
      </c>
      <c r="F13" s="367">
        <v>52</v>
      </c>
      <c r="G13" s="367">
        <f t="shared" si="1"/>
        <v>196</v>
      </c>
      <c r="H13" s="367">
        <v>5844</v>
      </c>
    </row>
    <row r="14" spans="1:8" x14ac:dyDescent="0.25">
      <c r="A14" s="477">
        <v>1982</v>
      </c>
      <c r="B14" s="367">
        <v>5256</v>
      </c>
      <c r="C14" s="839">
        <f t="shared" si="0"/>
        <v>86.319592708162261</v>
      </c>
      <c r="D14" s="367">
        <v>584</v>
      </c>
      <c r="E14" s="367">
        <v>30</v>
      </c>
      <c r="F14" s="367">
        <v>50</v>
      </c>
      <c r="G14" s="367">
        <f t="shared" si="1"/>
        <v>169</v>
      </c>
      <c r="H14" s="367">
        <v>6089</v>
      </c>
    </row>
    <row r="15" spans="1:8" x14ac:dyDescent="0.25">
      <c r="A15" s="477">
        <v>1983</v>
      </c>
      <c r="B15" s="367">
        <v>4347</v>
      </c>
      <c r="C15" s="839">
        <f t="shared" si="0"/>
        <v>85.824284304047382</v>
      </c>
      <c r="D15" s="367">
        <v>526</v>
      </c>
      <c r="E15" s="367">
        <v>17</v>
      </c>
      <c r="F15" s="367">
        <v>24</v>
      </c>
      <c r="G15" s="367">
        <f t="shared" si="1"/>
        <v>151</v>
      </c>
      <c r="H15" s="367">
        <v>5065</v>
      </c>
    </row>
    <row r="16" spans="1:8" x14ac:dyDescent="0.25">
      <c r="A16" s="477">
        <v>1984</v>
      </c>
      <c r="B16" s="367">
        <v>3960</v>
      </c>
      <c r="C16" s="839">
        <f t="shared" si="0"/>
        <v>85.974815458098135</v>
      </c>
      <c r="D16" s="367">
        <v>474</v>
      </c>
      <c r="E16" s="367">
        <v>14</v>
      </c>
      <c r="F16" s="367">
        <v>27</v>
      </c>
      <c r="G16" s="367">
        <f t="shared" si="1"/>
        <v>131</v>
      </c>
      <c r="H16" s="367">
        <v>4606</v>
      </c>
    </row>
    <row r="17" spans="1:8" x14ac:dyDescent="0.25">
      <c r="A17" s="477">
        <v>1985</v>
      </c>
      <c r="B17" s="367">
        <v>3959</v>
      </c>
      <c r="C17" s="839">
        <f t="shared" si="0"/>
        <v>86.309134510573358</v>
      </c>
      <c r="D17" s="367">
        <v>377</v>
      </c>
      <c r="E17" s="367">
        <v>27</v>
      </c>
      <c r="F17" s="367">
        <v>26</v>
      </c>
      <c r="G17" s="367">
        <f t="shared" si="1"/>
        <v>198</v>
      </c>
      <c r="H17" s="367">
        <v>4587</v>
      </c>
    </row>
    <row r="18" spans="1:8" x14ac:dyDescent="0.25">
      <c r="A18" s="477">
        <v>1986</v>
      </c>
      <c r="B18" s="367">
        <v>4319</v>
      </c>
      <c r="C18" s="839">
        <f t="shared" si="0"/>
        <v>87.09417221213954</v>
      </c>
      <c r="D18" s="367">
        <v>413</v>
      </c>
      <c r="E18" s="367">
        <v>23</v>
      </c>
      <c r="F18" s="367">
        <v>18</v>
      </c>
      <c r="G18" s="367">
        <f t="shared" si="1"/>
        <v>186</v>
      </c>
      <c r="H18" s="367">
        <v>4959</v>
      </c>
    </row>
    <row r="19" spans="1:8" x14ac:dyDescent="0.25">
      <c r="A19" s="477">
        <v>1987</v>
      </c>
      <c r="B19" s="367">
        <v>4210</v>
      </c>
      <c r="C19" s="839">
        <f t="shared" si="0"/>
        <v>85.691023814370041</v>
      </c>
      <c r="D19" s="367">
        <v>438</v>
      </c>
      <c r="E19" s="367">
        <v>36</v>
      </c>
      <c r="F19" s="367">
        <v>20</v>
      </c>
      <c r="G19" s="367">
        <f t="shared" si="1"/>
        <v>209</v>
      </c>
      <c r="H19" s="367">
        <v>4913</v>
      </c>
    </row>
    <row r="20" spans="1:8" x14ac:dyDescent="0.25">
      <c r="A20" s="477">
        <v>1988</v>
      </c>
      <c r="B20" s="367">
        <v>4179</v>
      </c>
      <c r="C20" s="839">
        <f t="shared" si="0"/>
        <v>84.067592033796018</v>
      </c>
      <c r="D20" s="367">
        <v>490</v>
      </c>
      <c r="E20" s="367">
        <v>27</v>
      </c>
      <c r="F20" s="367">
        <v>48</v>
      </c>
      <c r="G20" s="367">
        <f t="shared" si="1"/>
        <v>227</v>
      </c>
      <c r="H20" s="367">
        <v>4971</v>
      </c>
    </row>
    <row r="21" spans="1:8" x14ac:dyDescent="0.25">
      <c r="A21" s="477">
        <v>1989</v>
      </c>
      <c r="B21" s="367">
        <v>4275</v>
      </c>
      <c r="C21" s="839">
        <f t="shared" si="0"/>
        <v>83.82352941176471</v>
      </c>
      <c r="D21" s="367">
        <v>473</v>
      </c>
      <c r="E21" s="367">
        <v>30</v>
      </c>
      <c r="F21" s="367">
        <v>54</v>
      </c>
      <c r="G21" s="367">
        <f t="shared" si="1"/>
        <v>268</v>
      </c>
      <c r="H21" s="367">
        <v>5100</v>
      </c>
    </row>
    <row r="22" spans="1:8" x14ac:dyDescent="0.25">
      <c r="A22" s="477">
        <v>1990</v>
      </c>
      <c r="B22" s="367">
        <v>4575</v>
      </c>
      <c r="C22" s="839">
        <f t="shared" si="0"/>
        <v>84.068357221609702</v>
      </c>
      <c r="D22" s="367">
        <v>480</v>
      </c>
      <c r="E22" s="367">
        <v>24</v>
      </c>
      <c r="F22" s="367">
        <v>79</v>
      </c>
      <c r="G22" s="367">
        <f t="shared" si="1"/>
        <v>284</v>
      </c>
      <c r="H22" s="367">
        <v>5442</v>
      </c>
    </row>
    <row r="23" spans="1:8" x14ac:dyDescent="0.25">
      <c r="A23" s="477">
        <v>1991</v>
      </c>
      <c r="B23" s="367">
        <v>4773</v>
      </c>
      <c r="C23" s="839">
        <f t="shared" si="0"/>
        <v>83.211297071129707</v>
      </c>
      <c r="D23" s="367">
        <v>494</v>
      </c>
      <c r="E23" s="367">
        <v>36</v>
      </c>
      <c r="F23" s="367">
        <v>72</v>
      </c>
      <c r="G23" s="367">
        <f t="shared" si="1"/>
        <v>361</v>
      </c>
      <c r="H23" s="367">
        <v>5736</v>
      </c>
    </row>
    <row r="24" spans="1:8" x14ac:dyDescent="0.25">
      <c r="A24" s="477">
        <v>1992</v>
      </c>
      <c r="B24" s="367">
        <v>5156</v>
      </c>
      <c r="C24" s="839">
        <f t="shared" si="0"/>
        <v>81.38910812943962</v>
      </c>
      <c r="D24" s="367">
        <v>550</v>
      </c>
      <c r="E24" s="367">
        <v>54</v>
      </c>
      <c r="F24" s="367">
        <v>107</v>
      </c>
      <c r="G24" s="367">
        <f t="shared" si="1"/>
        <v>468</v>
      </c>
      <c r="H24" s="367">
        <v>6335</v>
      </c>
    </row>
    <row r="25" spans="1:8" x14ac:dyDescent="0.25">
      <c r="A25" s="477">
        <v>1993</v>
      </c>
      <c r="B25" s="367">
        <v>4784</v>
      </c>
      <c r="C25" s="839">
        <f t="shared" si="0"/>
        <v>80.457450386814671</v>
      </c>
      <c r="D25" s="367">
        <v>510</v>
      </c>
      <c r="E25" s="367">
        <v>53</v>
      </c>
      <c r="F25" s="367">
        <v>70</v>
      </c>
      <c r="G25" s="367">
        <f t="shared" si="1"/>
        <v>529</v>
      </c>
      <c r="H25" s="367">
        <v>5946</v>
      </c>
    </row>
    <row r="26" spans="1:8" s="744" customFormat="1" x14ac:dyDescent="0.25">
      <c r="A26" s="54">
        <v>1994</v>
      </c>
      <c r="B26" s="53">
        <v>5475</v>
      </c>
      <c r="C26" s="840">
        <f t="shared" si="0"/>
        <v>76.896067415730343</v>
      </c>
      <c r="D26" s="53">
        <v>787</v>
      </c>
      <c r="E26" s="53">
        <v>83</v>
      </c>
      <c r="F26" s="53">
        <v>111</v>
      </c>
      <c r="G26" s="53">
        <f t="shared" si="1"/>
        <v>664</v>
      </c>
      <c r="H26" s="53">
        <v>7120</v>
      </c>
    </row>
    <row r="27" spans="1:8" s="744" customFormat="1" x14ac:dyDescent="0.25">
      <c r="A27" s="54">
        <v>1995</v>
      </c>
      <c r="B27" s="53">
        <v>5574</v>
      </c>
      <c r="C27" s="840">
        <f t="shared" si="0"/>
        <v>71.169560776302347</v>
      </c>
      <c r="D27" s="53">
        <v>1078</v>
      </c>
      <c r="E27" s="53">
        <v>100</v>
      </c>
      <c r="F27" s="53">
        <v>107</v>
      </c>
      <c r="G27" s="53">
        <f t="shared" si="1"/>
        <v>973</v>
      </c>
      <c r="H27" s="53">
        <v>7832</v>
      </c>
    </row>
    <row r="28" spans="1:8" x14ac:dyDescent="0.25">
      <c r="A28" s="477" t="s">
        <v>1</v>
      </c>
      <c r="B28" s="53">
        <v>5567</v>
      </c>
      <c r="C28" s="840">
        <f t="shared" si="0"/>
        <v>67.642770352369382</v>
      </c>
      <c r="D28" s="53">
        <v>1156</v>
      </c>
      <c r="E28" s="53">
        <v>120</v>
      </c>
      <c r="F28" s="53">
        <v>153</v>
      </c>
      <c r="G28" s="53">
        <f t="shared" si="1"/>
        <v>1234</v>
      </c>
      <c r="H28" s="53">
        <v>8230</v>
      </c>
    </row>
    <row r="29" spans="1:8" x14ac:dyDescent="0.25">
      <c r="A29" s="477" t="s">
        <v>56</v>
      </c>
      <c r="B29" s="53">
        <v>6270</v>
      </c>
      <c r="C29" s="840">
        <f t="shared" si="0"/>
        <v>66.356228172293356</v>
      </c>
      <c r="D29" s="53">
        <v>1398</v>
      </c>
      <c r="E29" s="53">
        <v>109</v>
      </c>
      <c r="F29" s="53">
        <v>161</v>
      </c>
      <c r="G29" s="53">
        <f t="shared" si="1"/>
        <v>1511</v>
      </c>
      <c r="H29" s="53">
        <v>9449</v>
      </c>
    </row>
    <row r="30" spans="1:8" x14ac:dyDescent="0.25">
      <c r="A30" s="477">
        <v>1998</v>
      </c>
      <c r="B30" s="53">
        <v>6558</v>
      </c>
      <c r="C30" s="840">
        <f t="shared" si="0"/>
        <v>64.649053627760253</v>
      </c>
      <c r="D30" s="53">
        <v>1634</v>
      </c>
      <c r="E30" s="53">
        <v>113</v>
      </c>
      <c r="F30" s="53">
        <v>148</v>
      </c>
      <c r="G30" s="53">
        <f t="shared" si="1"/>
        <v>1691</v>
      </c>
      <c r="H30" s="53">
        <v>10144</v>
      </c>
    </row>
    <row r="31" spans="1:8" s="755" customFormat="1" x14ac:dyDescent="0.25">
      <c r="A31" s="721">
        <v>1999</v>
      </c>
      <c r="B31" s="53">
        <v>7086</v>
      </c>
      <c r="C31" s="840">
        <f t="shared" si="0"/>
        <v>65.787763438863607</v>
      </c>
      <c r="D31" s="53">
        <v>1656</v>
      </c>
      <c r="E31" s="53">
        <v>121</v>
      </c>
      <c r="F31" s="53">
        <v>170</v>
      </c>
      <c r="G31" s="53">
        <f t="shared" si="1"/>
        <v>1738</v>
      </c>
      <c r="H31" s="53">
        <v>10771</v>
      </c>
    </row>
    <row r="32" spans="1:8" s="755" customFormat="1" x14ac:dyDescent="0.25">
      <c r="A32" s="477">
        <v>2000</v>
      </c>
      <c r="B32" s="53">
        <v>7285</v>
      </c>
      <c r="C32" s="840">
        <f t="shared" si="0"/>
        <v>64.321031255518278</v>
      </c>
      <c r="D32" s="53">
        <v>1724</v>
      </c>
      <c r="E32" s="53">
        <v>109</v>
      </c>
      <c r="F32" s="53">
        <v>172</v>
      </c>
      <c r="G32" s="53">
        <f t="shared" si="1"/>
        <v>2036</v>
      </c>
      <c r="H32" s="53">
        <v>11326</v>
      </c>
    </row>
    <row r="33" spans="1:8" s="755" customFormat="1" x14ac:dyDescent="0.25">
      <c r="A33" s="717">
        <v>2001</v>
      </c>
      <c r="B33" s="53">
        <v>7687</v>
      </c>
      <c r="C33" s="840">
        <f t="shared" si="0"/>
        <v>62.394480519480524</v>
      </c>
      <c r="D33" s="53">
        <v>1662</v>
      </c>
      <c r="E33" s="53">
        <v>149</v>
      </c>
      <c r="F33" s="53">
        <v>169</v>
      </c>
      <c r="G33" s="53">
        <v>2653</v>
      </c>
      <c r="H33" s="53">
        <v>12320</v>
      </c>
    </row>
    <row r="34" spans="1:8" s="755" customFormat="1" x14ac:dyDescent="0.25">
      <c r="A34" s="717">
        <v>2002</v>
      </c>
      <c r="B34" s="53">
        <v>8779</v>
      </c>
      <c r="C34" s="840">
        <f t="shared" si="0"/>
        <v>63.19919372255417</v>
      </c>
      <c r="D34" s="53">
        <v>1852</v>
      </c>
      <c r="E34" s="53">
        <v>151</v>
      </c>
      <c r="F34" s="53">
        <v>174</v>
      </c>
      <c r="G34" s="53">
        <v>2935</v>
      </c>
      <c r="H34" s="53">
        <v>13891</v>
      </c>
    </row>
    <row r="35" spans="1:8" s="770" customFormat="1" x14ac:dyDescent="0.25">
      <c r="A35" s="717">
        <v>2003</v>
      </c>
      <c r="B35" s="53">
        <v>9043</v>
      </c>
      <c r="C35" s="840">
        <f t="shared" si="0"/>
        <v>62.404250914360638</v>
      </c>
      <c r="D35" s="53">
        <v>1836</v>
      </c>
      <c r="E35" s="53">
        <v>177</v>
      </c>
      <c r="F35" s="53">
        <v>151</v>
      </c>
      <c r="G35" s="53">
        <f>H35-(B35+D35+E35+F35)</f>
        <v>3284</v>
      </c>
      <c r="H35" s="53">
        <v>14491</v>
      </c>
    </row>
    <row r="36" spans="1:8" s="755" customFormat="1" x14ac:dyDescent="0.25">
      <c r="A36" s="721">
        <v>2004</v>
      </c>
      <c r="B36" s="367">
        <v>9318</v>
      </c>
      <c r="C36" s="839">
        <f t="shared" si="0"/>
        <v>63.070258562339241</v>
      </c>
      <c r="D36" s="367">
        <v>2081</v>
      </c>
      <c r="E36" s="367">
        <v>181</v>
      </c>
      <c r="F36" s="367">
        <v>191</v>
      </c>
      <c r="G36" s="53">
        <v>3003</v>
      </c>
      <c r="H36" s="367">
        <v>14774</v>
      </c>
    </row>
    <row r="37" spans="1:8" s="755" customFormat="1" x14ac:dyDescent="0.25">
      <c r="A37" s="721">
        <v>2005</v>
      </c>
      <c r="B37" s="367">
        <v>10282</v>
      </c>
      <c r="C37" s="839">
        <f t="shared" si="0"/>
        <v>64.760345153366501</v>
      </c>
      <c r="D37" s="367">
        <v>2028</v>
      </c>
      <c r="E37" s="367">
        <v>221</v>
      </c>
      <c r="F37" s="367">
        <v>196</v>
      </c>
      <c r="G37" s="53">
        <v>3150</v>
      </c>
      <c r="H37" s="367">
        <v>15877</v>
      </c>
    </row>
    <row r="38" spans="1:8" s="755" customFormat="1" x14ac:dyDescent="0.25">
      <c r="A38" s="721">
        <v>2006</v>
      </c>
      <c r="B38" s="367">
        <v>11743</v>
      </c>
      <c r="C38" s="839">
        <f t="shared" si="0"/>
        <v>66.64963959362052</v>
      </c>
      <c r="D38" s="367">
        <v>2102</v>
      </c>
      <c r="E38" s="367">
        <v>282</v>
      </c>
      <c r="F38" s="367">
        <v>235</v>
      </c>
      <c r="G38" s="53">
        <v>3257</v>
      </c>
      <c r="H38" s="367">
        <v>17619</v>
      </c>
    </row>
    <row r="39" spans="1:8" s="755" customFormat="1" x14ac:dyDescent="0.25">
      <c r="A39" s="721">
        <v>2007</v>
      </c>
      <c r="B39" s="10" t="s">
        <v>123</v>
      </c>
      <c r="C39" s="10" t="s">
        <v>123</v>
      </c>
      <c r="D39" s="10" t="s">
        <v>123</v>
      </c>
      <c r="E39" s="10" t="s">
        <v>123</v>
      </c>
      <c r="F39" s="10" t="s">
        <v>123</v>
      </c>
      <c r="G39" s="10" t="s">
        <v>123</v>
      </c>
      <c r="H39" s="10" t="s">
        <v>123</v>
      </c>
    </row>
    <row r="40" spans="1:8" s="755" customFormat="1" x14ac:dyDescent="0.25">
      <c r="A40" s="721">
        <v>2008</v>
      </c>
      <c r="B40" s="10" t="s">
        <v>123</v>
      </c>
      <c r="C40" s="10" t="s">
        <v>123</v>
      </c>
      <c r="D40" s="10" t="s">
        <v>123</v>
      </c>
      <c r="E40" s="10" t="s">
        <v>123</v>
      </c>
      <c r="F40" s="10" t="s">
        <v>123</v>
      </c>
      <c r="G40" s="10" t="s">
        <v>123</v>
      </c>
      <c r="H40" s="10" t="s">
        <v>123</v>
      </c>
    </row>
    <row r="41" spans="1:8" s="755" customFormat="1" x14ac:dyDescent="0.25">
      <c r="A41" s="721">
        <v>2009</v>
      </c>
      <c r="B41" s="367">
        <v>15273</v>
      </c>
      <c r="C41" s="839">
        <f>B41/H41*100</f>
        <v>71.862795840587211</v>
      </c>
      <c r="D41" s="367">
        <v>1965</v>
      </c>
      <c r="E41" s="367">
        <v>270</v>
      </c>
      <c r="F41" s="367">
        <v>282</v>
      </c>
      <c r="G41" s="53">
        <v>3463</v>
      </c>
      <c r="H41" s="367">
        <v>21253</v>
      </c>
    </row>
    <row r="42" spans="1:8" ht="6" customHeight="1" x14ac:dyDescent="0.25">
      <c r="A42" s="731"/>
      <c r="B42" s="118"/>
      <c r="C42" s="838"/>
      <c r="D42" s="118"/>
      <c r="E42" s="118"/>
      <c r="F42" s="118"/>
      <c r="G42" s="809"/>
      <c r="H42" s="732"/>
    </row>
    <row r="43" spans="1:8" ht="15" customHeight="1" x14ac:dyDescent="0.25">
      <c r="A43" s="971" t="s">
        <v>29</v>
      </c>
      <c r="B43" s="971"/>
      <c r="C43" s="971"/>
      <c r="D43" s="971"/>
      <c r="E43" s="971"/>
      <c r="F43" s="971"/>
      <c r="G43" s="971"/>
      <c r="H43" s="971"/>
    </row>
  </sheetData>
  <mergeCells count="10">
    <mergeCell ref="A43:H43"/>
    <mergeCell ref="B4:B5"/>
    <mergeCell ref="C4:C5"/>
    <mergeCell ref="D4:G4"/>
    <mergeCell ref="A1:B1"/>
    <mergeCell ref="A2:B2"/>
    <mergeCell ref="F1:H1"/>
    <mergeCell ref="A3:H3"/>
    <mergeCell ref="A4:A5"/>
    <mergeCell ref="H4:H5"/>
  </mergeCells>
  <hyperlinks>
    <hyperlink ref="F1:H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6.6640625" style="374" customWidth="1"/>
    <col min="2" max="2" width="8.6640625" style="306" customWidth="1"/>
    <col min="3" max="3" width="6.6640625" style="755" customWidth="1"/>
    <col min="4" max="4" width="8.6640625" style="306" customWidth="1"/>
    <col min="5" max="5" width="6.6640625" style="306" customWidth="1"/>
    <col min="6" max="6" width="8.6640625" style="306" customWidth="1"/>
    <col min="7" max="7" width="6.6640625" style="306" customWidth="1"/>
    <col min="8" max="8" width="8.6640625" style="306" customWidth="1"/>
    <col min="9" max="9" width="6.6640625" style="755" customWidth="1"/>
    <col min="10" max="10" width="8.6640625" style="306" customWidth="1"/>
    <col min="11" max="11" width="6.6640625" style="306" customWidth="1"/>
    <col min="12" max="12" width="8.6640625" style="306" customWidth="1"/>
    <col min="13" max="13" width="7.44140625" style="306" customWidth="1"/>
    <col min="14" max="16384" width="8.88671875" style="306"/>
  </cols>
  <sheetData>
    <row r="1" spans="1:13" ht="30" customHeight="1" x14ac:dyDescent="0.3">
      <c r="A1" s="1147"/>
      <c r="B1" s="979"/>
      <c r="F1" s="974" t="s">
        <v>397</v>
      </c>
      <c r="G1" s="975"/>
      <c r="H1" s="975"/>
      <c r="I1" s="306"/>
    </row>
    <row r="2" spans="1:13" ht="6" customHeight="1" x14ac:dyDescent="0.25">
      <c r="A2" s="1147"/>
      <c r="B2" s="979"/>
    </row>
    <row r="3" spans="1:13" s="744" customFormat="1" ht="30" customHeight="1" x14ac:dyDescent="0.25">
      <c r="A3" s="990" t="s">
        <v>719</v>
      </c>
      <c r="B3" s="990"/>
      <c r="C3" s="990"/>
      <c r="D3" s="990"/>
      <c r="E3" s="990"/>
      <c r="F3" s="990"/>
      <c r="G3" s="990"/>
      <c r="H3" s="990"/>
      <c r="I3" s="990"/>
      <c r="J3" s="990"/>
      <c r="K3" s="990"/>
      <c r="L3" s="990"/>
      <c r="M3" s="990"/>
    </row>
    <row r="4" spans="1:13" ht="15" customHeight="1" x14ac:dyDescent="0.3">
      <c r="A4" s="1147" t="s">
        <v>100</v>
      </c>
      <c r="B4" s="1126" t="s">
        <v>341</v>
      </c>
      <c r="C4" s="1126"/>
      <c r="D4" s="1126" t="s">
        <v>342</v>
      </c>
      <c r="E4" s="1126"/>
      <c r="F4" s="1126" t="s">
        <v>343</v>
      </c>
      <c r="G4" s="1126"/>
      <c r="H4" s="1126" t="s">
        <v>344</v>
      </c>
      <c r="I4" s="1126"/>
      <c r="J4" s="1126" t="s">
        <v>345</v>
      </c>
      <c r="K4" s="1126"/>
      <c r="L4" s="1126" t="s">
        <v>105</v>
      </c>
      <c r="M4" s="1126"/>
    </row>
    <row r="5" spans="1:13" ht="15" customHeight="1" x14ac:dyDescent="0.25">
      <c r="A5" s="1147"/>
      <c r="B5" s="755" t="s">
        <v>67</v>
      </c>
      <c r="C5" s="755" t="s">
        <v>102</v>
      </c>
      <c r="D5" s="755" t="s">
        <v>67</v>
      </c>
      <c r="E5" s="755" t="s">
        <v>102</v>
      </c>
      <c r="F5" s="755" t="s">
        <v>67</v>
      </c>
      <c r="G5" s="755" t="s">
        <v>102</v>
      </c>
      <c r="H5" s="755" t="s">
        <v>67</v>
      </c>
      <c r="I5" s="755" t="s">
        <v>102</v>
      </c>
      <c r="J5" s="755" t="s">
        <v>67</v>
      </c>
      <c r="K5" s="755" t="s">
        <v>102</v>
      </c>
      <c r="L5" s="755" t="s">
        <v>67</v>
      </c>
      <c r="M5" s="755" t="s">
        <v>102</v>
      </c>
    </row>
    <row r="6" spans="1:13" ht="6" customHeight="1" x14ac:dyDescent="0.25">
      <c r="A6" s="742"/>
      <c r="B6" s="144"/>
      <c r="C6" s="725"/>
      <c r="D6" s="144"/>
      <c r="E6" s="144"/>
      <c r="F6" s="144"/>
      <c r="G6" s="144"/>
      <c r="H6" s="144"/>
      <c r="I6" s="725"/>
      <c r="J6" s="144"/>
      <c r="K6" s="144"/>
      <c r="L6" s="144"/>
      <c r="M6" s="144"/>
    </row>
    <row r="7" spans="1:13" x14ac:dyDescent="0.25">
      <c r="A7" s="374">
        <v>1975</v>
      </c>
      <c r="B7" s="367">
        <v>43</v>
      </c>
      <c r="C7" s="842">
        <f t="shared" ref="C7:C38" si="0">B7/L7*100</f>
        <v>3.2161555721765147</v>
      </c>
      <c r="D7" s="367">
        <v>457</v>
      </c>
      <c r="E7" s="842">
        <f t="shared" ref="E7:E38" si="1">D7/L7*100</f>
        <v>34.181002243829468</v>
      </c>
      <c r="F7" s="367">
        <v>520</v>
      </c>
      <c r="G7" s="842">
        <f t="shared" ref="G7:G38" si="2">F7/L7*100</f>
        <v>38.893044128646217</v>
      </c>
      <c r="H7" s="367">
        <v>308</v>
      </c>
      <c r="I7" s="842">
        <f t="shared" ref="I7:I38" si="3">H7/L7*100</f>
        <v>23.036649214659686</v>
      </c>
      <c r="J7" s="367">
        <v>9</v>
      </c>
      <c r="K7" s="842">
        <f t="shared" ref="K7:K38" si="4">J7/L7*100</f>
        <v>0.67314884068810776</v>
      </c>
      <c r="L7" s="367">
        <f t="shared" ref="L7:L35" si="5">B7+D7+F7+H7+J7</f>
        <v>1337</v>
      </c>
      <c r="M7" s="842">
        <f t="shared" ref="M7:M38" si="6">L7/L7*100</f>
        <v>100</v>
      </c>
    </row>
    <row r="8" spans="1:13" x14ac:dyDescent="0.25">
      <c r="A8" s="374">
        <v>1976</v>
      </c>
      <c r="B8" s="367">
        <v>38</v>
      </c>
      <c r="C8" s="842">
        <f t="shared" si="0"/>
        <v>3.3989266547406083</v>
      </c>
      <c r="D8" s="367">
        <v>327</v>
      </c>
      <c r="E8" s="842">
        <f t="shared" si="1"/>
        <v>29.248658318425758</v>
      </c>
      <c r="F8" s="367">
        <v>426</v>
      </c>
      <c r="G8" s="842">
        <f t="shared" si="2"/>
        <v>38.103756708407872</v>
      </c>
      <c r="H8" s="367">
        <v>317</v>
      </c>
      <c r="I8" s="842">
        <f t="shared" si="3"/>
        <v>28.354203935599287</v>
      </c>
      <c r="J8" s="367">
        <v>10</v>
      </c>
      <c r="K8" s="842">
        <f t="shared" si="4"/>
        <v>0.89445438282647582</v>
      </c>
      <c r="L8" s="367">
        <f t="shared" si="5"/>
        <v>1118</v>
      </c>
      <c r="M8" s="842">
        <f t="shared" si="6"/>
        <v>100</v>
      </c>
    </row>
    <row r="9" spans="1:13" x14ac:dyDescent="0.25">
      <c r="A9" s="374">
        <v>1977</v>
      </c>
      <c r="B9" s="367">
        <v>49</v>
      </c>
      <c r="C9" s="842">
        <f t="shared" si="0"/>
        <v>3.8522012578616351</v>
      </c>
      <c r="D9" s="367">
        <v>327</v>
      </c>
      <c r="E9" s="842">
        <f t="shared" si="1"/>
        <v>25.707547169811324</v>
      </c>
      <c r="F9" s="367">
        <v>505</v>
      </c>
      <c r="G9" s="842">
        <f t="shared" si="2"/>
        <v>39.70125786163522</v>
      </c>
      <c r="H9" s="367">
        <v>377</v>
      </c>
      <c r="I9" s="842">
        <f t="shared" si="3"/>
        <v>29.638364779874216</v>
      </c>
      <c r="J9" s="367">
        <v>14</v>
      </c>
      <c r="K9" s="842">
        <f t="shared" si="4"/>
        <v>1.10062893081761</v>
      </c>
      <c r="L9" s="367">
        <f t="shared" si="5"/>
        <v>1272</v>
      </c>
      <c r="M9" s="842">
        <f t="shared" si="6"/>
        <v>100</v>
      </c>
    </row>
    <row r="10" spans="1:13" x14ac:dyDescent="0.25">
      <c r="A10" s="374">
        <v>1978</v>
      </c>
      <c r="B10" s="367">
        <v>67</v>
      </c>
      <c r="C10" s="842">
        <f t="shared" si="0"/>
        <v>4.2485732403297405</v>
      </c>
      <c r="D10" s="367">
        <v>385</v>
      </c>
      <c r="E10" s="842">
        <f t="shared" si="1"/>
        <v>24.413443246670894</v>
      </c>
      <c r="F10" s="367">
        <v>586</v>
      </c>
      <c r="G10" s="842">
        <f t="shared" si="2"/>
        <v>37.159162967660116</v>
      </c>
      <c r="H10" s="367">
        <v>525</v>
      </c>
      <c r="I10" s="842">
        <f t="shared" si="3"/>
        <v>33.29105897273304</v>
      </c>
      <c r="J10" s="367">
        <v>14</v>
      </c>
      <c r="K10" s="842">
        <f t="shared" si="4"/>
        <v>0.88776157260621424</v>
      </c>
      <c r="L10" s="367">
        <f t="shared" si="5"/>
        <v>1577</v>
      </c>
      <c r="M10" s="842">
        <f t="shared" si="6"/>
        <v>100</v>
      </c>
    </row>
    <row r="11" spans="1:13" x14ac:dyDescent="0.25">
      <c r="A11" s="374">
        <v>1979</v>
      </c>
      <c r="B11" s="367">
        <v>58</v>
      </c>
      <c r="C11" s="842">
        <f t="shared" si="0"/>
        <v>3.5758323057953145</v>
      </c>
      <c r="D11" s="367">
        <v>388</v>
      </c>
      <c r="E11" s="842">
        <f t="shared" si="1"/>
        <v>23.921085080147968</v>
      </c>
      <c r="F11" s="367">
        <v>598</v>
      </c>
      <c r="G11" s="842">
        <f t="shared" si="2"/>
        <v>36.868064118372381</v>
      </c>
      <c r="H11" s="367">
        <v>558</v>
      </c>
      <c r="I11" s="842">
        <f t="shared" si="3"/>
        <v>34.401972872996303</v>
      </c>
      <c r="J11" s="367">
        <v>20</v>
      </c>
      <c r="K11" s="842">
        <f t="shared" si="4"/>
        <v>1.2330456226880395</v>
      </c>
      <c r="L11" s="367">
        <f t="shared" si="5"/>
        <v>1622</v>
      </c>
      <c r="M11" s="842">
        <f t="shared" si="6"/>
        <v>100</v>
      </c>
    </row>
    <row r="12" spans="1:13" x14ac:dyDescent="0.25">
      <c r="A12" s="374">
        <v>1980</v>
      </c>
      <c r="B12" s="367">
        <v>153</v>
      </c>
      <c r="C12" s="842">
        <f t="shared" si="0"/>
        <v>5.2325581395348841</v>
      </c>
      <c r="D12" s="367">
        <v>712</v>
      </c>
      <c r="E12" s="842">
        <f t="shared" si="1"/>
        <v>24.350205198358413</v>
      </c>
      <c r="F12" s="367">
        <v>1018</v>
      </c>
      <c r="G12" s="842">
        <f t="shared" si="2"/>
        <v>34.815321477428178</v>
      </c>
      <c r="H12" s="367">
        <v>997</v>
      </c>
      <c r="I12" s="842">
        <f t="shared" si="3"/>
        <v>34.097127222982216</v>
      </c>
      <c r="J12" s="367">
        <v>44</v>
      </c>
      <c r="K12" s="842">
        <f t="shared" si="4"/>
        <v>1.5047879616963065</v>
      </c>
      <c r="L12" s="367">
        <f t="shared" si="5"/>
        <v>2924</v>
      </c>
      <c r="M12" s="842">
        <f t="shared" si="6"/>
        <v>100</v>
      </c>
    </row>
    <row r="13" spans="1:13" x14ac:dyDescent="0.25">
      <c r="A13" s="374">
        <v>1981</v>
      </c>
      <c r="B13" s="367">
        <v>261</v>
      </c>
      <c r="C13" s="842">
        <f t="shared" si="0"/>
        <v>5.9711736444749492</v>
      </c>
      <c r="D13" s="367">
        <v>1018</v>
      </c>
      <c r="E13" s="842">
        <f t="shared" si="1"/>
        <v>23.289865019446353</v>
      </c>
      <c r="F13" s="367">
        <v>1393</v>
      </c>
      <c r="G13" s="842">
        <f t="shared" si="2"/>
        <v>31.869137497140244</v>
      </c>
      <c r="H13" s="367">
        <v>1665</v>
      </c>
      <c r="I13" s="842">
        <f t="shared" si="3"/>
        <v>38.091969800960882</v>
      </c>
      <c r="J13" s="367">
        <v>34</v>
      </c>
      <c r="K13" s="842">
        <f t="shared" si="4"/>
        <v>0.77785403797757946</v>
      </c>
      <c r="L13" s="367">
        <f t="shared" si="5"/>
        <v>4371</v>
      </c>
      <c r="M13" s="842">
        <f t="shared" si="6"/>
        <v>100</v>
      </c>
    </row>
    <row r="14" spans="1:13" x14ac:dyDescent="0.25">
      <c r="A14" s="374">
        <v>1982</v>
      </c>
      <c r="B14" s="367">
        <v>259</v>
      </c>
      <c r="C14" s="842">
        <f t="shared" si="0"/>
        <v>5.8123877917414726</v>
      </c>
      <c r="D14" s="367">
        <v>988</v>
      </c>
      <c r="E14" s="842">
        <f t="shared" si="1"/>
        <v>22.172351885098742</v>
      </c>
      <c r="F14" s="367">
        <v>1307</v>
      </c>
      <c r="G14" s="842">
        <f t="shared" si="2"/>
        <v>29.331238779174146</v>
      </c>
      <c r="H14" s="367">
        <v>1841</v>
      </c>
      <c r="I14" s="842">
        <f t="shared" si="3"/>
        <v>41.315080789946137</v>
      </c>
      <c r="J14" s="367">
        <v>61</v>
      </c>
      <c r="K14" s="842">
        <f t="shared" si="4"/>
        <v>1.3689407540394973</v>
      </c>
      <c r="L14" s="367">
        <f t="shared" si="5"/>
        <v>4456</v>
      </c>
      <c r="M14" s="842">
        <f t="shared" si="6"/>
        <v>100</v>
      </c>
    </row>
    <row r="15" spans="1:13" x14ac:dyDescent="0.25">
      <c r="A15" s="374">
        <v>1983</v>
      </c>
      <c r="B15" s="367">
        <v>151</v>
      </c>
      <c r="C15" s="842">
        <f t="shared" si="0"/>
        <v>4.2131696428571432</v>
      </c>
      <c r="D15" s="367">
        <v>699</v>
      </c>
      <c r="E15" s="842">
        <f t="shared" si="1"/>
        <v>19.503348214285715</v>
      </c>
      <c r="F15" s="367">
        <v>1043</v>
      </c>
      <c r="G15" s="842">
        <f t="shared" si="2"/>
        <v>29.1015625</v>
      </c>
      <c r="H15" s="367">
        <v>1622</v>
      </c>
      <c r="I15" s="842">
        <f t="shared" si="3"/>
        <v>45.256696428571431</v>
      </c>
      <c r="J15" s="367">
        <v>69</v>
      </c>
      <c r="K15" s="842">
        <f t="shared" si="4"/>
        <v>1.9252232142857144</v>
      </c>
      <c r="L15" s="367">
        <f t="shared" si="5"/>
        <v>3584</v>
      </c>
      <c r="M15" s="842">
        <f t="shared" si="6"/>
        <v>100</v>
      </c>
    </row>
    <row r="16" spans="1:13" x14ac:dyDescent="0.25">
      <c r="A16" s="374">
        <v>1984</v>
      </c>
      <c r="B16" s="367">
        <v>104</v>
      </c>
      <c r="C16" s="842">
        <f t="shared" si="0"/>
        <v>3.192142418661756</v>
      </c>
      <c r="D16" s="367">
        <v>591</v>
      </c>
      <c r="E16" s="842">
        <f t="shared" si="1"/>
        <v>18.139963167587478</v>
      </c>
      <c r="F16" s="367">
        <v>891</v>
      </c>
      <c r="G16" s="842">
        <f t="shared" si="2"/>
        <v>27.348066298342545</v>
      </c>
      <c r="H16" s="367">
        <v>1590</v>
      </c>
      <c r="I16" s="842">
        <f t="shared" si="3"/>
        <v>48.802946593001842</v>
      </c>
      <c r="J16" s="367">
        <v>82</v>
      </c>
      <c r="K16" s="842">
        <f t="shared" si="4"/>
        <v>2.5168815224063845</v>
      </c>
      <c r="L16" s="367">
        <f t="shared" si="5"/>
        <v>3258</v>
      </c>
      <c r="M16" s="842">
        <f t="shared" si="6"/>
        <v>100</v>
      </c>
    </row>
    <row r="17" spans="1:13" x14ac:dyDescent="0.25">
      <c r="A17" s="374">
        <v>1985</v>
      </c>
      <c r="B17" s="367">
        <v>65</v>
      </c>
      <c r="C17" s="842">
        <f t="shared" si="0"/>
        <v>2.3123443614372108</v>
      </c>
      <c r="D17" s="367">
        <v>437</v>
      </c>
      <c r="E17" s="842">
        <f t="shared" si="1"/>
        <v>15.546069014585557</v>
      </c>
      <c r="F17" s="367">
        <v>699</v>
      </c>
      <c r="G17" s="842">
        <f t="shared" si="2"/>
        <v>24.86659551760939</v>
      </c>
      <c r="H17" s="367">
        <v>1505</v>
      </c>
      <c r="I17" s="842">
        <f t="shared" si="3"/>
        <v>53.539665599430805</v>
      </c>
      <c r="J17" s="367">
        <v>105</v>
      </c>
      <c r="K17" s="842">
        <f t="shared" si="4"/>
        <v>3.7353255069370332</v>
      </c>
      <c r="L17" s="367">
        <f t="shared" si="5"/>
        <v>2811</v>
      </c>
      <c r="M17" s="842">
        <f t="shared" si="6"/>
        <v>100</v>
      </c>
    </row>
    <row r="18" spans="1:13" x14ac:dyDescent="0.25">
      <c r="A18" s="374">
        <v>1986</v>
      </c>
      <c r="B18" s="367">
        <v>84</v>
      </c>
      <c r="C18" s="842">
        <f t="shared" si="0"/>
        <v>2.5798525798525795</v>
      </c>
      <c r="D18" s="367">
        <v>474</v>
      </c>
      <c r="E18" s="842">
        <f t="shared" si="1"/>
        <v>14.557739557739557</v>
      </c>
      <c r="F18" s="367">
        <v>829</v>
      </c>
      <c r="G18" s="842">
        <f t="shared" si="2"/>
        <v>25.460687960687959</v>
      </c>
      <c r="H18" s="367">
        <v>1738</v>
      </c>
      <c r="I18" s="842">
        <f t="shared" si="3"/>
        <v>53.378378378378379</v>
      </c>
      <c r="J18" s="367">
        <v>131</v>
      </c>
      <c r="K18" s="842">
        <f t="shared" si="4"/>
        <v>4.0233415233415233</v>
      </c>
      <c r="L18" s="367">
        <f t="shared" si="5"/>
        <v>3256</v>
      </c>
      <c r="M18" s="842">
        <f t="shared" si="6"/>
        <v>100</v>
      </c>
    </row>
    <row r="19" spans="1:13" x14ac:dyDescent="0.25">
      <c r="A19" s="374">
        <v>1987</v>
      </c>
      <c r="B19" s="367">
        <v>68</v>
      </c>
      <c r="C19" s="842">
        <f t="shared" si="0"/>
        <v>2.1471424060625197</v>
      </c>
      <c r="D19" s="367">
        <v>395</v>
      </c>
      <c r="E19" s="842">
        <f t="shared" si="1"/>
        <v>12.472371329333756</v>
      </c>
      <c r="F19" s="367">
        <v>774</v>
      </c>
      <c r="G19" s="842">
        <f t="shared" si="2"/>
        <v>24.439532680770444</v>
      </c>
      <c r="H19" s="367">
        <v>1697</v>
      </c>
      <c r="I19" s="842">
        <f t="shared" si="3"/>
        <v>53.583833280707296</v>
      </c>
      <c r="J19" s="367">
        <v>233</v>
      </c>
      <c r="K19" s="842">
        <f t="shared" si="4"/>
        <v>7.3571203031259875</v>
      </c>
      <c r="L19" s="367">
        <f t="shared" si="5"/>
        <v>3167</v>
      </c>
      <c r="M19" s="842">
        <f t="shared" si="6"/>
        <v>100</v>
      </c>
    </row>
    <row r="20" spans="1:13" x14ac:dyDescent="0.25">
      <c r="A20" s="374">
        <v>1988</v>
      </c>
      <c r="B20" s="367">
        <v>77</v>
      </c>
      <c r="C20" s="842">
        <f t="shared" si="0"/>
        <v>2.570093457943925</v>
      </c>
      <c r="D20" s="367">
        <v>360</v>
      </c>
      <c r="E20" s="842">
        <f t="shared" si="1"/>
        <v>12.016021361815755</v>
      </c>
      <c r="F20" s="367">
        <v>665</v>
      </c>
      <c r="G20" s="842">
        <f t="shared" si="2"/>
        <v>22.196261682242991</v>
      </c>
      <c r="H20" s="367">
        <v>1701</v>
      </c>
      <c r="I20" s="842">
        <f t="shared" si="3"/>
        <v>56.77570093457944</v>
      </c>
      <c r="J20" s="367">
        <v>193</v>
      </c>
      <c r="K20" s="842">
        <f t="shared" si="4"/>
        <v>6.44192256341789</v>
      </c>
      <c r="L20" s="367">
        <f t="shared" si="5"/>
        <v>2996</v>
      </c>
      <c r="M20" s="842">
        <f t="shared" si="6"/>
        <v>100</v>
      </c>
    </row>
    <row r="21" spans="1:13" x14ac:dyDescent="0.25">
      <c r="A21" s="374">
        <v>1989</v>
      </c>
      <c r="B21" s="367">
        <v>100</v>
      </c>
      <c r="C21" s="842">
        <f t="shared" si="0"/>
        <v>2.8835063437139561</v>
      </c>
      <c r="D21" s="367">
        <v>356</v>
      </c>
      <c r="E21" s="842">
        <f t="shared" si="1"/>
        <v>10.265282583621683</v>
      </c>
      <c r="F21" s="367">
        <v>676</v>
      </c>
      <c r="G21" s="842">
        <f t="shared" si="2"/>
        <v>19.492502883506344</v>
      </c>
      <c r="H21" s="367">
        <v>1853</v>
      </c>
      <c r="I21" s="842">
        <f t="shared" si="3"/>
        <v>53.431372549019606</v>
      </c>
      <c r="J21" s="367">
        <v>483</v>
      </c>
      <c r="K21" s="842">
        <f t="shared" si="4"/>
        <v>13.927335640138407</v>
      </c>
      <c r="L21" s="367">
        <f t="shared" si="5"/>
        <v>3468</v>
      </c>
      <c r="M21" s="842">
        <f t="shared" si="6"/>
        <v>100</v>
      </c>
    </row>
    <row r="22" spans="1:13" x14ac:dyDescent="0.25">
      <c r="A22" s="374">
        <v>1990</v>
      </c>
      <c r="B22" s="367">
        <v>109</v>
      </c>
      <c r="C22" s="842">
        <f t="shared" si="0"/>
        <v>3.2229450029568305</v>
      </c>
      <c r="D22" s="367">
        <v>369</v>
      </c>
      <c r="E22" s="842">
        <f t="shared" si="1"/>
        <v>10.910703725606149</v>
      </c>
      <c r="F22" s="367">
        <v>653</v>
      </c>
      <c r="G22" s="842">
        <f t="shared" si="2"/>
        <v>19.308101714961563</v>
      </c>
      <c r="H22" s="367">
        <v>1987</v>
      </c>
      <c r="I22" s="842">
        <f t="shared" si="3"/>
        <v>58.752217622708457</v>
      </c>
      <c r="J22" s="367">
        <v>264</v>
      </c>
      <c r="K22" s="842">
        <f t="shared" si="4"/>
        <v>7.8060319337670023</v>
      </c>
      <c r="L22" s="367">
        <f t="shared" si="5"/>
        <v>3382</v>
      </c>
      <c r="M22" s="842">
        <f t="shared" si="6"/>
        <v>100</v>
      </c>
    </row>
    <row r="23" spans="1:13" x14ac:dyDescent="0.25">
      <c r="A23" s="374">
        <v>1991</v>
      </c>
      <c r="B23" s="367">
        <v>96</v>
      </c>
      <c r="C23" s="842">
        <f t="shared" si="0"/>
        <v>2.8605482717520858</v>
      </c>
      <c r="D23" s="367">
        <v>315</v>
      </c>
      <c r="E23" s="842">
        <f t="shared" si="1"/>
        <v>9.3861740166865317</v>
      </c>
      <c r="F23" s="367">
        <v>567</v>
      </c>
      <c r="G23" s="842">
        <f t="shared" si="2"/>
        <v>16.895113230035758</v>
      </c>
      <c r="H23" s="367">
        <v>2023</v>
      </c>
      <c r="I23" s="842">
        <f t="shared" si="3"/>
        <v>60.280095351609056</v>
      </c>
      <c r="J23" s="367">
        <v>355</v>
      </c>
      <c r="K23" s="842">
        <f t="shared" si="4"/>
        <v>10.578069129916567</v>
      </c>
      <c r="L23" s="367">
        <f t="shared" si="5"/>
        <v>3356</v>
      </c>
      <c r="M23" s="842">
        <f t="shared" si="6"/>
        <v>100</v>
      </c>
    </row>
    <row r="24" spans="1:13" x14ac:dyDescent="0.25">
      <c r="A24" s="374">
        <v>1992</v>
      </c>
      <c r="B24" s="367">
        <v>82</v>
      </c>
      <c r="C24" s="842">
        <f t="shared" si="0"/>
        <v>2.3295454545454546</v>
      </c>
      <c r="D24" s="367">
        <v>308</v>
      </c>
      <c r="E24" s="842">
        <f t="shared" si="1"/>
        <v>8.75</v>
      </c>
      <c r="F24" s="367">
        <v>578</v>
      </c>
      <c r="G24" s="842">
        <f t="shared" si="2"/>
        <v>16.420454545454547</v>
      </c>
      <c r="H24" s="367">
        <v>2118</v>
      </c>
      <c r="I24" s="842">
        <f t="shared" si="3"/>
        <v>60.170454545454547</v>
      </c>
      <c r="J24" s="367">
        <v>434</v>
      </c>
      <c r="K24" s="842">
        <f t="shared" si="4"/>
        <v>12.329545454545453</v>
      </c>
      <c r="L24" s="367">
        <f t="shared" si="5"/>
        <v>3520</v>
      </c>
      <c r="M24" s="842">
        <f t="shared" si="6"/>
        <v>100</v>
      </c>
    </row>
    <row r="25" spans="1:13" x14ac:dyDescent="0.25">
      <c r="A25" s="374">
        <v>1993</v>
      </c>
      <c r="B25" s="367">
        <v>68</v>
      </c>
      <c r="C25" s="842">
        <f t="shared" si="0"/>
        <v>2.543958099513655</v>
      </c>
      <c r="D25" s="367">
        <v>253</v>
      </c>
      <c r="E25" s="842">
        <f t="shared" si="1"/>
        <v>9.4650205761316872</v>
      </c>
      <c r="F25" s="367">
        <v>355</v>
      </c>
      <c r="G25" s="842">
        <f t="shared" si="2"/>
        <v>13.280957725402171</v>
      </c>
      <c r="H25" s="367">
        <v>1585</v>
      </c>
      <c r="I25" s="842">
        <f t="shared" si="3"/>
        <v>59.296670407781512</v>
      </c>
      <c r="J25" s="367">
        <v>412</v>
      </c>
      <c r="K25" s="842">
        <f t="shared" si="4"/>
        <v>15.413393191170968</v>
      </c>
      <c r="L25" s="367">
        <f t="shared" si="5"/>
        <v>2673</v>
      </c>
      <c r="M25" s="842">
        <f t="shared" si="6"/>
        <v>100</v>
      </c>
    </row>
    <row r="26" spans="1:13" x14ac:dyDescent="0.25">
      <c r="A26" s="374">
        <v>1994</v>
      </c>
      <c r="B26" s="367">
        <v>122</v>
      </c>
      <c r="C26" s="842">
        <f t="shared" si="0"/>
        <v>4.0131578947368425</v>
      </c>
      <c r="D26" s="367">
        <v>328</v>
      </c>
      <c r="E26" s="842">
        <f t="shared" si="1"/>
        <v>10.789473684210527</v>
      </c>
      <c r="F26" s="367">
        <v>399</v>
      </c>
      <c r="G26" s="842">
        <f t="shared" si="2"/>
        <v>13.125</v>
      </c>
      <c r="H26" s="367">
        <v>1663</v>
      </c>
      <c r="I26" s="842">
        <f t="shared" si="3"/>
        <v>54.703947368421055</v>
      </c>
      <c r="J26" s="367">
        <v>528</v>
      </c>
      <c r="K26" s="842">
        <f t="shared" si="4"/>
        <v>17.368421052631579</v>
      </c>
      <c r="L26" s="367">
        <f t="shared" si="5"/>
        <v>3040</v>
      </c>
      <c r="M26" s="842">
        <f t="shared" si="6"/>
        <v>100</v>
      </c>
    </row>
    <row r="27" spans="1:13" x14ac:dyDescent="0.25">
      <c r="A27" s="374">
        <v>1995</v>
      </c>
      <c r="B27" s="367">
        <v>167</v>
      </c>
      <c r="C27" s="842">
        <f t="shared" si="0"/>
        <v>5.0014974543276427</v>
      </c>
      <c r="D27" s="367">
        <v>336</v>
      </c>
      <c r="E27" s="842">
        <f t="shared" si="1"/>
        <v>10.062893081761008</v>
      </c>
      <c r="F27" s="367">
        <v>434</v>
      </c>
      <c r="G27" s="842">
        <f t="shared" si="2"/>
        <v>12.997903563941298</v>
      </c>
      <c r="H27" s="367">
        <v>1833</v>
      </c>
      <c r="I27" s="842">
        <f t="shared" si="3"/>
        <v>54.896675651392634</v>
      </c>
      <c r="J27" s="367">
        <v>569</v>
      </c>
      <c r="K27" s="842">
        <f t="shared" si="4"/>
        <v>17.041030248577417</v>
      </c>
      <c r="L27" s="367">
        <f t="shared" si="5"/>
        <v>3339</v>
      </c>
      <c r="M27" s="842">
        <f t="shared" si="6"/>
        <v>100</v>
      </c>
    </row>
    <row r="28" spans="1:13" x14ac:dyDescent="0.25">
      <c r="A28" s="374">
        <v>1996</v>
      </c>
      <c r="B28" s="367">
        <v>191</v>
      </c>
      <c r="C28" s="842">
        <f t="shared" si="0"/>
        <v>5.7443609022556394</v>
      </c>
      <c r="D28" s="367">
        <v>368</v>
      </c>
      <c r="E28" s="842">
        <f t="shared" si="1"/>
        <v>11.06766917293233</v>
      </c>
      <c r="F28" s="367">
        <v>485</v>
      </c>
      <c r="G28" s="842">
        <f t="shared" si="2"/>
        <v>14.586466165413533</v>
      </c>
      <c r="H28" s="367">
        <v>1657</v>
      </c>
      <c r="I28" s="842">
        <f t="shared" si="3"/>
        <v>49.834586466165412</v>
      </c>
      <c r="J28" s="367">
        <v>624</v>
      </c>
      <c r="K28" s="842">
        <f t="shared" si="4"/>
        <v>18.766917293233082</v>
      </c>
      <c r="L28" s="367">
        <f t="shared" si="5"/>
        <v>3325</v>
      </c>
      <c r="M28" s="842">
        <f t="shared" si="6"/>
        <v>100</v>
      </c>
    </row>
    <row r="29" spans="1:13" x14ac:dyDescent="0.25">
      <c r="A29" s="374">
        <v>1997</v>
      </c>
      <c r="B29" s="367">
        <v>275</v>
      </c>
      <c r="C29" s="842">
        <f t="shared" si="0"/>
        <v>6.8356947551578422</v>
      </c>
      <c r="D29" s="367">
        <v>569</v>
      </c>
      <c r="E29" s="842">
        <f t="shared" si="1"/>
        <v>14.1436738752175</v>
      </c>
      <c r="F29" s="367">
        <v>636</v>
      </c>
      <c r="G29" s="842">
        <f t="shared" si="2"/>
        <v>15.80909768829232</v>
      </c>
      <c r="H29" s="367">
        <v>1844</v>
      </c>
      <c r="I29" s="842">
        <f t="shared" si="3"/>
        <v>45.836440467312947</v>
      </c>
      <c r="J29" s="367">
        <v>699</v>
      </c>
      <c r="K29" s="842">
        <f t="shared" si="4"/>
        <v>17.375093214019387</v>
      </c>
      <c r="L29" s="367">
        <f t="shared" si="5"/>
        <v>4023</v>
      </c>
      <c r="M29" s="842">
        <f t="shared" si="6"/>
        <v>100</v>
      </c>
    </row>
    <row r="30" spans="1:13" x14ac:dyDescent="0.25">
      <c r="A30" s="374">
        <v>1998</v>
      </c>
      <c r="B30" s="367">
        <v>281</v>
      </c>
      <c r="C30" s="842">
        <f t="shared" si="0"/>
        <v>6.4272644098810616</v>
      </c>
      <c r="D30" s="367">
        <v>634</v>
      </c>
      <c r="E30" s="842">
        <f t="shared" si="1"/>
        <v>14.501372369624885</v>
      </c>
      <c r="F30" s="367">
        <v>721</v>
      </c>
      <c r="G30" s="842">
        <f t="shared" si="2"/>
        <v>16.49130832570906</v>
      </c>
      <c r="H30" s="367">
        <v>1920</v>
      </c>
      <c r="I30" s="842">
        <f t="shared" si="3"/>
        <v>43.915827996340347</v>
      </c>
      <c r="J30" s="367">
        <v>816</v>
      </c>
      <c r="K30" s="842">
        <f t="shared" si="4"/>
        <v>18.664226898444646</v>
      </c>
      <c r="L30" s="367">
        <f t="shared" si="5"/>
        <v>4372</v>
      </c>
      <c r="M30" s="842">
        <f t="shared" si="6"/>
        <v>100</v>
      </c>
    </row>
    <row r="31" spans="1:13" s="841" customFormat="1" x14ac:dyDescent="0.25">
      <c r="A31" s="374">
        <v>1999</v>
      </c>
      <c r="B31" s="367">
        <v>359</v>
      </c>
      <c r="C31" s="839">
        <f t="shared" si="0"/>
        <v>7.5642646439106622</v>
      </c>
      <c r="D31" s="367">
        <v>747</v>
      </c>
      <c r="E31" s="839">
        <f t="shared" si="1"/>
        <v>15.739570164348926</v>
      </c>
      <c r="F31" s="367">
        <v>806</v>
      </c>
      <c r="G31" s="839">
        <f t="shared" si="2"/>
        <v>16.982722292456806</v>
      </c>
      <c r="H31" s="367">
        <v>1901</v>
      </c>
      <c r="I31" s="839">
        <f t="shared" si="3"/>
        <v>40.054782975136959</v>
      </c>
      <c r="J31" s="367">
        <v>933</v>
      </c>
      <c r="K31" s="839">
        <f t="shared" si="4"/>
        <v>19.658659924146647</v>
      </c>
      <c r="L31" s="367">
        <f t="shared" si="5"/>
        <v>4746</v>
      </c>
      <c r="M31" s="839">
        <f t="shared" si="6"/>
        <v>100</v>
      </c>
    </row>
    <row r="32" spans="1:13" s="841" customFormat="1" x14ac:dyDescent="0.25">
      <c r="A32" s="374">
        <v>2000</v>
      </c>
      <c r="B32" s="367">
        <v>395</v>
      </c>
      <c r="C32" s="839">
        <f t="shared" si="0"/>
        <v>7.866958773152759</v>
      </c>
      <c r="D32" s="367">
        <v>817</v>
      </c>
      <c r="E32" s="839">
        <f t="shared" si="1"/>
        <v>16.271659032065326</v>
      </c>
      <c r="F32" s="367">
        <v>986</v>
      </c>
      <c r="G32" s="839">
        <f t="shared" si="2"/>
        <v>19.63752240589524</v>
      </c>
      <c r="H32" s="367">
        <v>1875</v>
      </c>
      <c r="I32" s="839">
        <f t="shared" si="3"/>
        <v>37.343158733320053</v>
      </c>
      <c r="J32" s="367">
        <v>948</v>
      </c>
      <c r="K32" s="839">
        <f t="shared" si="4"/>
        <v>18.880701055566622</v>
      </c>
      <c r="L32" s="367">
        <f t="shared" si="5"/>
        <v>5021</v>
      </c>
      <c r="M32" s="839">
        <f t="shared" si="6"/>
        <v>100</v>
      </c>
    </row>
    <row r="33" spans="1:13" s="841" customFormat="1" x14ac:dyDescent="0.25">
      <c r="A33" s="374" t="s">
        <v>39</v>
      </c>
      <c r="B33" s="367">
        <v>427</v>
      </c>
      <c r="C33" s="839">
        <f t="shared" si="0"/>
        <v>8.4487534626038787</v>
      </c>
      <c r="D33" s="367">
        <v>948</v>
      </c>
      <c r="E33" s="839">
        <f t="shared" si="1"/>
        <v>18.757419865453105</v>
      </c>
      <c r="F33" s="367">
        <v>1035</v>
      </c>
      <c r="G33" s="839">
        <f t="shared" si="2"/>
        <v>20.478828650573803</v>
      </c>
      <c r="H33" s="367">
        <v>1693</v>
      </c>
      <c r="I33" s="839">
        <f t="shared" si="3"/>
        <v>33.498219232291255</v>
      </c>
      <c r="J33" s="367">
        <v>951</v>
      </c>
      <c r="K33" s="839">
        <f t="shared" si="4"/>
        <v>18.816778789077958</v>
      </c>
      <c r="L33" s="367">
        <f t="shared" si="5"/>
        <v>5054</v>
      </c>
      <c r="M33" s="839">
        <f t="shared" si="6"/>
        <v>100</v>
      </c>
    </row>
    <row r="34" spans="1:13" s="841" customFormat="1" x14ac:dyDescent="0.25">
      <c r="A34" s="374" t="s">
        <v>125</v>
      </c>
      <c r="B34" s="367">
        <v>449</v>
      </c>
      <c r="C34" s="839">
        <f t="shared" si="0"/>
        <v>7.7427142610794961</v>
      </c>
      <c r="D34" s="367">
        <v>1042</v>
      </c>
      <c r="E34" s="839">
        <f t="shared" si="1"/>
        <v>17.968615278496291</v>
      </c>
      <c r="F34" s="367">
        <v>1257</v>
      </c>
      <c r="G34" s="839">
        <f t="shared" si="2"/>
        <v>21.676151060527676</v>
      </c>
      <c r="H34" s="367">
        <v>1985</v>
      </c>
      <c r="I34" s="839">
        <f t="shared" si="3"/>
        <v>34.230039662010689</v>
      </c>
      <c r="J34" s="367">
        <v>1066</v>
      </c>
      <c r="K34" s="839">
        <f t="shared" si="4"/>
        <v>18.382479737885841</v>
      </c>
      <c r="L34" s="367">
        <f t="shared" si="5"/>
        <v>5799</v>
      </c>
      <c r="M34" s="839">
        <f t="shared" si="6"/>
        <v>100</v>
      </c>
    </row>
    <row r="35" spans="1:13" s="841" customFormat="1" x14ac:dyDescent="0.25">
      <c r="A35" s="374" t="s">
        <v>72</v>
      </c>
      <c r="B35" s="367">
        <v>415</v>
      </c>
      <c r="C35" s="839">
        <f t="shared" si="0"/>
        <v>7.1403991741225052</v>
      </c>
      <c r="D35" s="367">
        <v>1042</v>
      </c>
      <c r="E35" s="839">
        <f t="shared" si="1"/>
        <v>17.92842395044735</v>
      </c>
      <c r="F35" s="367">
        <v>1284</v>
      </c>
      <c r="G35" s="839">
        <f t="shared" si="2"/>
        <v>22.092222986923606</v>
      </c>
      <c r="H35" s="367">
        <v>1849</v>
      </c>
      <c r="I35" s="839">
        <f t="shared" si="3"/>
        <v>31.813489332415688</v>
      </c>
      <c r="J35" s="367">
        <v>1222</v>
      </c>
      <c r="K35" s="839">
        <f t="shared" si="4"/>
        <v>21.025464556090849</v>
      </c>
      <c r="L35" s="367">
        <f t="shared" si="5"/>
        <v>5812</v>
      </c>
      <c r="M35" s="839">
        <f t="shared" si="6"/>
        <v>100</v>
      </c>
    </row>
    <row r="36" spans="1:13" s="841" customFormat="1" x14ac:dyDescent="0.25">
      <c r="A36" s="374" t="s">
        <v>27</v>
      </c>
      <c r="B36" s="367">
        <v>488</v>
      </c>
      <c r="C36" s="839">
        <f t="shared" si="0"/>
        <v>7.7251860060155133</v>
      </c>
      <c r="D36" s="367">
        <v>1144</v>
      </c>
      <c r="E36" s="839">
        <f t="shared" si="1"/>
        <v>18.109862276397024</v>
      </c>
      <c r="F36" s="367">
        <v>1439</v>
      </c>
      <c r="G36" s="839">
        <f t="shared" si="2"/>
        <v>22.779800538230173</v>
      </c>
      <c r="H36" s="367">
        <v>1905</v>
      </c>
      <c r="I36" s="839">
        <f t="shared" si="3"/>
        <v>30.156719962007283</v>
      </c>
      <c r="J36" s="367">
        <v>1341</v>
      </c>
      <c r="K36" s="839">
        <f t="shared" si="4"/>
        <v>21.228431217350007</v>
      </c>
      <c r="L36" s="367">
        <v>6317</v>
      </c>
      <c r="M36" s="839">
        <f t="shared" si="6"/>
        <v>100</v>
      </c>
    </row>
    <row r="37" spans="1:13" s="841" customFormat="1" x14ac:dyDescent="0.25">
      <c r="A37" s="374" t="s">
        <v>30</v>
      </c>
      <c r="B37" s="367">
        <v>540</v>
      </c>
      <c r="C37" s="839">
        <f t="shared" si="0"/>
        <v>7.7742585660811976</v>
      </c>
      <c r="D37" s="367">
        <v>1453</v>
      </c>
      <c r="E37" s="839">
        <f t="shared" si="1"/>
        <v>20.91851425280737</v>
      </c>
      <c r="F37" s="367">
        <v>1568</v>
      </c>
      <c r="G37" s="839">
        <f t="shared" si="2"/>
        <v>22.57414339188022</v>
      </c>
      <c r="H37" s="367">
        <v>2005</v>
      </c>
      <c r="I37" s="839">
        <f t="shared" si="3"/>
        <v>28.86553412035704</v>
      </c>
      <c r="J37" s="367">
        <v>1380</v>
      </c>
      <c r="K37" s="839">
        <f t="shared" si="4"/>
        <v>19.867549668874172</v>
      </c>
      <c r="L37" s="367">
        <v>6946</v>
      </c>
      <c r="M37" s="839">
        <f t="shared" si="6"/>
        <v>100</v>
      </c>
    </row>
    <row r="38" spans="1:13" s="841" customFormat="1" x14ac:dyDescent="0.25">
      <c r="A38" s="374" t="s">
        <v>31</v>
      </c>
      <c r="B38" s="367">
        <v>487</v>
      </c>
      <c r="C38" s="839">
        <f t="shared" si="0"/>
        <v>6.4180284659989457</v>
      </c>
      <c r="D38" s="367">
        <v>1653</v>
      </c>
      <c r="E38" s="839">
        <f t="shared" si="1"/>
        <v>21.784396415392727</v>
      </c>
      <c r="F38" s="367">
        <v>1813</v>
      </c>
      <c r="G38" s="839">
        <f t="shared" si="2"/>
        <v>23.892988929889299</v>
      </c>
      <c r="H38" s="367">
        <v>2167</v>
      </c>
      <c r="I38" s="839">
        <f t="shared" si="3"/>
        <v>28.558249868212972</v>
      </c>
      <c r="J38" s="367">
        <v>1468</v>
      </c>
      <c r="K38" s="839">
        <f t="shared" si="4"/>
        <v>19.346336320506062</v>
      </c>
      <c r="L38" s="367">
        <v>7588</v>
      </c>
      <c r="M38" s="839">
        <f t="shared" si="6"/>
        <v>100</v>
      </c>
    </row>
    <row r="39" spans="1:13" s="841" customFormat="1" x14ac:dyDescent="0.25">
      <c r="A39" s="374" t="s">
        <v>149</v>
      </c>
      <c r="B39" s="10" t="s">
        <v>123</v>
      </c>
      <c r="C39" s="10" t="s">
        <v>123</v>
      </c>
      <c r="D39" s="10" t="s">
        <v>123</v>
      </c>
      <c r="E39" s="10" t="s">
        <v>123</v>
      </c>
      <c r="F39" s="10" t="s">
        <v>123</v>
      </c>
      <c r="G39" s="10" t="s">
        <v>123</v>
      </c>
      <c r="H39" s="10" t="s">
        <v>123</v>
      </c>
      <c r="I39" s="10" t="s">
        <v>123</v>
      </c>
      <c r="J39" s="10" t="s">
        <v>123</v>
      </c>
      <c r="K39" s="10" t="s">
        <v>123</v>
      </c>
      <c r="L39" s="10" t="s">
        <v>123</v>
      </c>
      <c r="M39" s="10" t="s">
        <v>123</v>
      </c>
    </row>
    <row r="40" spans="1:13" s="841" customFormat="1" x14ac:dyDescent="0.25">
      <c r="A40" s="374" t="s">
        <v>152</v>
      </c>
      <c r="B40" s="10" t="s">
        <v>123</v>
      </c>
      <c r="C40" s="10" t="s">
        <v>123</v>
      </c>
      <c r="D40" s="10" t="s">
        <v>123</v>
      </c>
      <c r="E40" s="10" t="s">
        <v>123</v>
      </c>
      <c r="F40" s="10" t="s">
        <v>123</v>
      </c>
      <c r="G40" s="10" t="s">
        <v>123</v>
      </c>
      <c r="H40" s="10" t="s">
        <v>123</v>
      </c>
      <c r="I40" s="10" t="s">
        <v>123</v>
      </c>
      <c r="J40" s="10" t="s">
        <v>123</v>
      </c>
      <c r="K40" s="10" t="s">
        <v>123</v>
      </c>
      <c r="L40" s="10" t="s">
        <v>123</v>
      </c>
      <c r="M40" s="10" t="s">
        <v>123</v>
      </c>
    </row>
    <row r="41" spans="1:13" s="841" customFormat="1" x14ac:dyDescent="0.25">
      <c r="A41" s="374" t="s">
        <v>163</v>
      </c>
      <c r="B41" s="367">
        <v>824</v>
      </c>
      <c r="C41" s="839">
        <f>B41/L41*100</f>
        <v>7.8618452437744484</v>
      </c>
      <c r="D41" s="367">
        <v>2437</v>
      </c>
      <c r="E41" s="839">
        <f>D41/L41*100</f>
        <v>23.251598129949432</v>
      </c>
      <c r="F41" s="367">
        <v>2661</v>
      </c>
      <c r="G41" s="839">
        <f>F41/L41*100</f>
        <v>25.388798778742487</v>
      </c>
      <c r="H41" s="367">
        <v>2994</v>
      </c>
      <c r="I41" s="839">
        <f>H41/L41*100</f>
        <v>28.565976528957158</v>
      </c>
      <c r="J41" s="367">
        <v>1564</v>
      </c>
      <c r="K41" s="839">
        <f>J41/L41*100</f>
        <v>14.922240244251503</v>
      </c>
      <c r="L41" s="367">
        <v>10481</v>
      </c>
      <c r="M41" s="839">
        <f>L41/L41*100</f>
        <v>100</v>
      </c>
    </row>
    <row r="42" spans="1:13" ht="6" customHeight="1" x14ac:dyDescent="0.25">
      <c r="A42" s="821"/>
      <c r="B42" s="732"/>
      <c r="C42" s="716"/>
      <c r="D42" s="118"/>
      <c r="E42" s="118"/>
      <c r="F42" s="118"/>
      <c r="G42" s="118"/>
      <c r="H42" s="118"/>
      <c r="I42" s="716"/>
      <c r="J42" s="118"/>
      <c r="K42" s="118"/>
      <c r="L42" s="118"/>
      <c r="M42" s="118"/>
    </row>
    <row r="43" spans="1:13" ht="15" customHeight="1" x14ac:dyDescent="0.25">
      <c r="A43" s="1159" t="s">
        <v>29</v>
      </c>
      <c r="B43" s="971"/>
      <c r="C43" s="971"/>
      <c r="D43" s="971"/>
      <c r="E43" s="971"/>
      <c r="F43" s="971"/>
      <c r="G43" s="971"/>
      <c r="H43" s="971"/>
      <c r="I43" s="971"/>
      <c r="J43" s="971"/>
      <c r="K43" s="971"/>
      <c r="L43" s="971"/>
      <c r="M43" s="971"/>
    </row>
    <row r="44" spans="1:13" x14ac:dyDescent="0.25">
      <c r="L44" s="841"/>
    </row>
  </sheetData>
  <mergeCells count="12">
    <mergeCell ref="A1:B1"/>
    <mergeCell ref="A2:B2"/>
    <mergeCell ref="F1:H1"/>
    <mergeCell ref="A43:M43"/>
    <mergeCell ref="A3:M3"/>
    <mergeCell ref="B4:C4"/>
    <mergeCell ref="D4:E4"/>
    <mergeCell ref="F4:G4"/>
    <mergeCell ref="H4:I4"/>
    <mergeCell ref="J4:K4"/>
    <mergeCell ref="L4:M4"/>
    <mergeCell ref="A4:A5"/>
  </mergeCells>
  <hyperlinks>
    <hyperlink ref="F1:H1" location="Tabellförteckning!A1" display="Tillbaka till innehållsföreckningen "/>
  </hyperlinks>
  <pageMargins left="0.75" right="0.75" top="1" bottom="1" header="0.5" footer="0.5"/>
  <pageSetup paperSize="9" scale="88" orientation="portrait" r:id="rId1"/>
  <headerFooter alignWithMargins="0"/>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6.6640625" style="721" customWidth="1"/>
    <col min="2" max="2" width="8.6640625" style="841" customWidth="1"/>
    <col min="3" max="3" width="6.6640625" style="306" customWidth="1"/>
    <col min="4" max="4" width="8.6640625" style="841" customWidth="1"/>
    <col min="5" max="5" width="6.6640625" style="306" customWidth="1"/>
    <col min="6" max="6" width="8.6640625" style="841" customWidth="1"/>
    <col min="7" max="7" width="6.6640625" style="306" customWidth="1"/>
    <col min="8" max="8" width="8.6640625" style="841" customWidth="1"/>
    <col min="9" max="9" width="6.6640625" style="306" customWidth="1"/>
    <col min="10" max="10" width="8.6640625" style="841" customWidth="1"/>
    <col min="11" max="11" width="6.6640625" style="306" customWidth="1"/>
    <col min="12" max="12" width="8.6640625" style="841" customWidth="1"/>
    <col min="13" max="13" width="6.6640625" style="306" customWidth="1"/>
    <col min="14" max="16384" width="8.88671875" style="306"/>
  </cols>
  <sheetData>
    <row r="1" spans="1:13" ht="30" customHeight="1" x14ac:dyDescent="0.3">
      <c r="A1" s="986"/>
      <c r="B1" s="979"/>
      <c r="F1" s="974" t="s">
        <v>397</v>
      </c>
      <c r="G1" s="975"/>
      <c r="H1" s="975"/>
      <c r="J1" s="974"/>
      <c r="K1" s="975"/>
      <c r="L1" s="975"/>
    </row>
    <row r="2" spans="1:13" ht="6" customHeight="1" x14ac:dyDescent="0.25">
      <c r="A2" s="986"/>
      <c r="B2" s="979"/>
    </row>
    <row r="3" spans="1:13" ht="30.75" customHeight="1" x14ac:dyDescent="0.25">
      <c r="A3" s="985" t="s">
        <v>720</v>
      </c>
      <c r="B3" s="985"/>
      <c r="C3" s="985"/>
      <c r="D3" s="985"/>
      <c r="E3" s="985"/>
      <c r="F3" s="985"/>
      <c r="G3" s="985"/>
      <c r="H3" s="985"/>
      <c r="I3" s="985"/>
      <c r="J3" s="985"/>
      <c r="K3" s="985"/>
      <c r="L3" s="985"/>
      <c r="M3" s="985"/>
    </row>
    <row r="4" spans="1:13" ht="15.75" customHeight="1" x14ac:dyDescent="0.3">
      <c r="A4" s="1147" t="s">
        <v>100</v>
      </c>
      <c r="B4" s="1126" t="s">
        <v>341</v>
      </c>
      <c r="C4" s="1126"/>
      <c r="D4" s="1126" t="s">
        <v>342</v>
      </c>
      <c r="E4" s="1126"/>
      <c r="F4" s="1126" t="s">
        <v>343</v>
      </c>
      <c r="G4" s="1126"/>
      <c r="H4" s="1126" t="s">
        <v>344</v>
      </c>
      <c r="I4" s="1126"/>
      <c r="J4" s="1126" t="s">
        <v>345</v>
      </c>
      <c r="K4" s="1126"/>
      <c r="L4" s="1126" t="s">
        <v>105</v>
      </c>
      <c r="M4" s="1126"/>
    </row>
    <row r="5" spans="1:13" ht="15" customHeight="1" x14ac:dyDescent="0.25">
      <c r="A5" s="1147"/>
      <c r="B5" s="367" t="s">
        <v>67</v>
      </c>
      <c r="C5" s="755" t="s">
        <v>102</v>
      </c>
      <c r="D5" s="367" t="s">
        <v>67</v>
      </c>
      <c r="E5" s="755" t="s">
        <v>102</v>
      </c>
      <c r="F5" s="367" t="s">
        <v>67</v>
      </c>
      <c r="G5" s="755" t="s">
        <v>102</v>
      </c>
      <c r="H5" s="367" t="s">
        <v>67</v>
      </c>
      <c r="I5" s="755" t="s">
        <v>102</v>
      </c>
      <c r="J5" s="367" t="s">
        <v>67</v>
      </c>
      <c r="K5" s="755" t="s">
        <v>102</v>
      </c>
      <c r="L5" s="367" t="s">
        <v>67</v>
      </c>
      <c r="M5" s="755" t="s">
        <v>102</v>
      </c>
    </row>
    <row r="6" spans="1:13" ht="6" customHeight="1" x14ac:dyDescent="0.25">
      <c r="A6" s="294"/>
      <c r="B6" s="295"/>
      <c r="C6" s="294"/>
      <c r="D6" s="295"/>
      <c r="E6" s="294"/>
      <c r="F6" s="295"/>
      <c r="G6" s="294"/>
      <c r="H6" s="295"/>
      <c r="I6" s="294"/>
      <c r="J6" s="295"/>
      <c r="K6" s="294"/>
      <c r="L6" s="295"/>
      <c r="M6" s="294"/>
    </row>
    <row r="7" spans="1:13" x14ac:dyDescent="0.25">
      <c r="A7" s="721">
        <v>1975</v>
      </c>
      <c r="B7" s="367">
        <v>12</v>
      </c>
      <c r="C7" s="845">
        <f t="shared" ref="C7:C38" si="0">B7/L7*100</f>
        <v>1.153846153846154</v>
      </c>
      <c r="D7" s="367">
        <v>229</v>
      </c>
      <c r="E7" s="845">
        <f t="shared" ref="E7:E38" si="1">D7/L7*100</f>
        <v>22.01923076923077</v>
      </c>
      <c r="F7" s="367">
        <v>321</v>
      </c>
      <c r="G7" s="845">
        <f t="shared" ref="G7:G38" si="2">F7/L7*100</f>
        <v>30.865384615384617</v>
      </c>
      <c r="H7" s="367">
        <v>419</v>
      </c>
      <c r="I7" s="845">
        <f t="shared" ref="I7:I38" si="3">H7/L7*100</f>
        <v>40.28846153846154</v>
      </c>
      <c r="J7" s="367">
        <v>59</v>
      </c>
      <c r="K7" s="845">
        <f t="shared" ref="K7:K38" si="4">J7/L7*100</f>
        <v>5.6730769230769234</v>
      </c>
      <c r="L7" s="367">
        <f t="shared" ref="L7:L36" si="5">B7+D7+F7+H7+J7</f>
        <v>1040</v>
      </c>
      <c r="M7" s="845">
        <f t="shared" ref="M7:M38" si="6">L7/L7*100</f>
        <v>100</v>
      </c>
    </row>
    <row r="8" spans="1:13" x14ac:dyDescent="0.25">
      <c r="A8" s="721">
        <v>1976</v>
      </c>
      <c r="B8" s="367">
        <v>10</v>
      </c>
      <c r="C8" s="845">
        <f t="shared" si="0"/>
        <v>0.72780203784570596</v>
      </c>
      <c r="D8" s="367">
        <v>261</v>
      </c>
      <c r="E8" s="845">
        <f t="shared" si="1"/>
        <v>18.995633187772924</v>
      </c>
      <c r="F8" s="367">
        <v>443</v>
      </c>
      <c r="G8" s="845">
        <f t="shared" si="2"/>
        <v>32.241630276564777</v>
      </c>
      <c r="H8" s="367">
        <v>605</v>
      </c>
      <c r="I8" s="845">
        <f t="shared" si="3"/>
        <v>44.032023289665212</v>
      </c>
      <c r="J8" s="367">
        <v>55</v>
      </c>
      <c r="K8" s="845">
        <f t="shared" si="4"/>
        <v>4.0029112081513833</v>
      </c>
      <c r="L8" s="367">
        <f t="shared" si="5"/>
        <v>1374</v>
      </c>
      <c r="M8" s="845">
        <f t="shared" si="6"/>
        <v>100</v>
      </c>
    </row>
    <row r="9" spans="1:13" x14ac:dyDescent="0.25">
      <c r="A9" s="721">
        <v>1977</v>
      </c>
      <c r="B9" s="367">
        <v>5</v>
      </c>
      <c r="C9" s="845">
        <f t="shared" si="0"/>
        <v>0.35038542396636296</v>
      </c>
      <c r="D9" s="367">
        <v>324</v>
      </c>
      <c r="E9" s="845">
        <f t="shared" si="1"/>
        <v>22.704975473020323</v>
      </c>
      <c r="F9" s="367">
        <v>408</v>
      </c>
      <c r="G9" s="845">
        <f t="shared" si="2"/>
        <v>28.591450595655221</v>
      </c>
      <c r="H9" s="367">
        <v>615</v>
      </c>
      <c r="I9" s="845">
        <f t="shared" si="3"/>
        <v>43.097407147862647</v>
      </c>
      <c r="J9" s="367">
        <v>75</v>
      </c>
      <c r="K9" s="845">
        <f t="shared" si="4"/>
        <v>5.2557813594954448</v>
      </c>
      <c r="L9" s="367">
        <f t="shared" si="5"/>
        <v>1427</v>
      </c>
      <c r="M9" s="845">
        <f t="shared" si="6"/>
        <v>100</v>
      </c>
    </row>
    <row r="10" spans="1:13" x14ac:dyDescent="0.25">
      <c r="A10" s="721">
        <v>1978</v>
      </c>
      <c r="B10" s="367">
        <v>8</v>
      </c>
      <c r="C10" s="845">
        <f t="shared" si="0"/>
        <v>0.97205346294046169</v>
      </c>
      <c r="D10" s="367">
        <v>107</v>
      </c>
      <c r="E10" s="845">
        <f t="shared" si="1"/>
        <v>13.001215066828674</v>
      </c>
      <c r="F10" s="367">
        <v>195</v>
      </c>
      <c r="G10" s="845">
        <f t="shared" si="2"/>
        <v>23.693803159173754</v>
      </c>
      <c r="H10" s="367">
        <v>447</v>
      </c>
      <c r="I10" s="845">
        <f t="shared" si="3"/>
        <v>54.313487241798299</v>
      </c>
      <c r="J10" s="367">
        <v>66</v>
      </c>
      <c r="K10" s="845">
        <f t="shared" si="4"/>
        <v>8.019441069258809</v>
      </c>
      <c r="L10" s="367">
        <f t="shared" si="5"/>
        <v>823</v>
      </c>
      <c r="M10" s="845">
        <f t="shared" si="6"/>
        <v>100</v>
      </c>
    </row>
    <row r="11" spans="1:13" x14ac:dyDescent="0.25">
      <c r="A11" s="721">
        <v>1979</v>
      </c>
      <c r="B11" s="367">
        <v>9</v>
      </c>
      <c r="C11" s="845">
        <f t="shared" si="0"/>
        <v>1.0135135135135136</v>
      </c>
      <c r="D11" s="367">
        <v>120</v>
      </c>
      <c r="E11" s="845">
        <f t="shared" si="1"/>
        <v>13.513513513513514</v>
      </c>
      <c r="F11" s="367">
        <v>208</v>
      </c>
      <c r="G11" s="845">
        <f t="shared" si="2"/>
        <v>23.423423423423422</v>
      </c>
      <c r="H11" s="367">
        <v>473</v>
      </c>
      <c r="I11" s="845">
        <f t="shared" si="3"/>
        <v>53.265765765765771</v>
      </c>
      <c r="J11" s="367">
        <v>78</v>
      </c>
      <c r="K11" s="845">
        <f t="shared" si="4"/>
        <v>8.7837837837837842</v>
      </c>
      <c r="L11" s="367">
        <f t="shared" si="5"/>
        <v>888</v>
      </c>
      <c r="M11" s="845">
        <f t="shared" si="6"/>
        <v>100</v>
      </c>
    </row>
    <row r="12" spans="1:13" x14ac:dyDescent="0.25">
      <c r="A12" s="721">
        <v>1980</v>
      </c>
      <c r="B12" s="367">
        <v>11</v>
      </c>
      <c r="C12" s="845">
        <f t="shared" si="0"/>
        <v>0.9874326750448833</v>
      </c>
      <c r="D12" s="367">
        <v>165</v>
      </c>
      <c r="E12" s="845">
        <f t="shared" si="1"/>
        <v>14.811490125673249</v>
      </c>
      <c r="F12" s="367">
        <v>304</v>
      </c>
      <c r="G12" s="845">
        <f t="shared" si="2"/>
        <v>27.289048473967686</v>
      </c>
      <c r="H12" s="367">
        <v>558</v>
      </c>
      <c r="I12" s="845">
        <f t="shared" si="3"/>
        <v>50.089766606822259</v>
      </c>
      <c r="J12" s="367">
        <v>76</v>
      </c>
      <c r="K12" s="845">
        <f t="shared" si="4"/>
        <v>6.8222621184919214</v>
      </c>
      <c r="L12" s="367">
        <f t="shared" si="5"/>
        <v>1114</v>
      </c>
      <c r="M12" s="845">
        <f t="shared" si="6"/>
        <v>100</v>
      </c>
    </row>
    <row r="13" spans="1:13" x14ac:dyDescent="0.25">
      <c r="A13" s="721">
        <v>1981</v>
      </c>
      <c r="B13" s="367">
        <v>18</v>
      </c>
      <c r="C13" s="845">
        <f t="shared" si="0"/>
        <v>1.2667135819845179</v>
      </c>
      <c r="D13" s="367">
        <v>151</v>
      </c>
      <c r="E13" s="845">
        <f t="shared" si="1"/>
        <v>10.626319493314568</v>
      </c>
      <c r="F13" s="367">
        <v>323</v>
      </c>
      <c r="G13" s="845">
        <f t="shared" si="2"/>
        <v>22.730471498944404</v>
      </c>
      <c r="H13" s="367">
        <v>797</v>
      </c>
      <c r="I13" s="845">
        <f t="shared" si="3"/>
        <v>56.087262491203383</v>
      </c>
      <c r="J13" s="367">
        <v>132</v>
      </c>
      <c r="K13" s="845">
        <f t="shared" si="4"/>
        <v>9.2892329345531319</v>
      </c>
      <c r="L13" s="367">
        <f t="shared" si="5"/>
        <v>1421</v>
      </c>
      <c r="M13" s="845">
        <f t="shared" si="6"/>
        <v>100</v>
      </c>
    </row>
    <row r="14" spans="1:13" x14ac:dyDescent="0.25">
      <c r="A14" s="721">
        <v>1982</v>
      </c>
      <c r="B14" s="367">
        <v>19</v>
      </c>
      <c r="C14" s="845">
        <f t="shared" si="0"/>
        <v>1.0656197420078519</v>
      </c>
      <c r="D14" s="367">
        <v>183</v>
      </c>
      <c r="E14" s="845">
        <f t="shared" si="1"/>
        <v>10.263600673022994</v>
      </c>
      <c r="F14" s="367">
        <v>388</v>
      </c>
      <c r="G14" s="845">
        <f t="shared" si="2"/>
        <v>21.761076836791922</v>
      </c>
      <c r="H14" s="367">
        <v>1017</v>
      </c>
      <c r="I14" s="845">
        <f t="shared" si="3"/>
        <v>57.038698822209753</v>
      </c>
      <c r="J14" s="367">
        <v>176</v>
      </c>
      <c r="K14" s="845">
        <f t="shared" si="4"/>
        <v>9.8710039259674716</v>
      </c>
      <c r="L14" s="367">
        <f t="shared" si="5"/>
        <v>1783</v>
      </c>
      <c r="M14" s="845">
        <f t="shared" si="6"/>
        <v>100</v>
      </c>
    </row>
    <row r="15" spans="1:13" x14ac:dyDescent="0.25">
      <c r="A15" s="721">
        <v>1983</v>
      </c>
      <c r="B15" s="367">
        <v>11</v>
      </c>
      <c r="C15" s="845">
        <f t="shared" si="0"/>
        <v>0.69974554707379133</v>
      </c>
      <c r="D15" s="367">
        <v>156</v>
      </c>
      <c r="E15" s="845">
        <f t="shared" si="1"/>
        <v>9.9236641221374047</v>
      </c>
      <c r="F15" s="367">
        <v>353</v>
      </c>
      <c r="G15" s="845">
        <f t="shared" si="2"/>
        <v>22.455470737913487</v>
      </c>
      <c r="H15" s="367">
        <v>916</v>
      </c>
      <c r="I15" s="845">
        <f t="shared" si="3"/>
        <v>58.269720101781175</v>
      </c>
      <c r="J15" s="367">
        <v>136</v>
      </c>
      <c r="K15" s="845">
        <f t="shared" si="4"/>
        <v>8.6513994910941463</v>
      </c>
      <c r="L15" s="367">
        <f t="shared" si="5"/>
        <v>1572</v>
      </c>
      <c r="M15" s="845">
        <f t="shared" si="6"/>
        <v>100</v>
      </c>
    </row>
    <row r="16" spans="1:13" ht="13.5" customHeight="1" x14ac:dyDescent="0.25">
      <c r="A16" s="721">
        <v>1984</v>
      </c>
      <c r="B16" s="367">
        <v>6</v>
      </c>
      <c r="C16" s="845">
        <f t="shared" si="0"/>
        <v>0.40187541862022769</v>
      </c>
      <c r="D16" s="367">
        <v>120</v>
      </c>
      <c r="E16" s="845">
        <f t="shared" si="1"/>
        <v>8.0375083724045542</v>
      </c>
      <c r="F16" s="367">
        <v>294</v>
      </c>
      <c r="G16" s="845">
        <f t="shared" si="2"/>
        <v>19.691895512391159</v>
      </c>
      <c r="H16" s="367">
        <v>881</v>
      </c>
      <c r="I16" s="845">
        <f t="shared" si="3"/>
        <v>59.008707300736774</v>
      </c>
      <c r="J16" s="367">
        <v>192</v>
      </c>
      <c r="K16" s="845">
        <f t="shared" si="4"/>
        <v>12.860013395847286</v>
      </c>
      <c r="L16" s="367">
        <f t="shared" si="5"/>
        <v>1493</v>
      </c>
      <c r="M16" s="845">
        <f t="shared" si="6"/>
        <v>100</v>
      </c>
    </row>
    <row r="17" spans="1:13" x14ac:dyDescent="0.25">
      <c r="A17" s="721">
        <v>1985</v>
      </c>
      <c r="B17" s="367">
        <v>5</v>
      </c>
      <c r="C17" s="845">
        <f t="shared" si="0"/>
        <v>0.2932551319648094</v>
      </c>
      <c r="D17" s="367">
        <v>113</v>
      </c>
      <c r="E17" s="845">
        <f t="shared" si="1"/>
        <v>6.6275659824046915</v>
      </c>
      <c r="F17" s="367">
        <v>295</v>
      </c>
      <c r="G17" s="845">
        <f t="shared" si="2"/>
        <v>17.302052785923756</v>
      </c>
      <c r="H17" s="367">
        <v>1072</v>
      </c>
      <c r="I17" s="845">
        <f t="shared" si="3"/>
        <v>62.873900293255133</v>
      </c>
      <c r="J17" s="367">
        <v>220</v>
      </c>
      <c r="K17" s="845">
        <f t="shared" si="4"/>
        <v>12.903225806451612</v>
      </c>
      <c r="L17" s="367">
        <f t="shared" si="5"/>
        <v>1705</v>
      </c>
      <c r="M17" s="845">
        <f t="shared" si="6"/>
        <v>100</v>
      </c>
    </row>
    <row r="18" spans="1:13" x14ac:dyDescent="0.25">
      <c r="A18" s="721">
        <v>1986</v>
      </c>
      <c r="B18" s="367">
        <v>2</v>
      </c>
      <c r="C18" s="845">
        <f t="shared" si="0"/>
        <v>0.11702750146284377</v>
      </c>
      <c r="D18" s="367">
        <v>84</v>
      </c>
      <c r="E18" s="845">
        <f t="shared" si="1"/>
        <v>4.9151550614394388</v>
      </c>
      <c r="F18" s="367">
        <v>322</v>
      </c>
      <c r="G18" s="845">
        <f t="shared" si="2"/>
        <v>18.841427735517847</v>
      </c>
      <c r="H18" s="367">
        <v>1076</v>
      </c>
      <c r="I18" s="845">
        <f t="shared" si="3"/>
        <v>62.96079578700995</v>
      </c>
      <c r="J18" s="367">
        <v>225</v>
      </c>
      <c r="K18" s="845">
        <f t="shared" si="4"/>
        <v>13.165593914569923</v>
      </c>
      <c r="L18" s="367">
        <f t="shared" si="5"/>
        <v>1709</v>
      </c>
      <c r="M18" s="845">
        <f t="shared" si="6"/>
        <v>100</v>
      </c>
    </row>
    <row r="19" spans="1:13" x14ac:dyDescent="0.25">
      <c r="A19" s="721">
        <v>1987</v>
      </c>
      <c r="B19" s="367">
        <v>11</v>
      </c>
      <c r="C19" s="845">
        <f t="shared" si="0"/>
        <v>0.62893081761006298</v>
      </c>
      <c r="D19" s="367">
        <v>93</v>
      </c>
      <c r="E19" s="845">
        <f t="shared" si="1"/>
        <v>5.3173241852487134</v>
      </c>
      <c r="F19" s="367">
        <v>281</v>
      </c>
      <c r="G19" s="845">
        <f t="shared" si="2"/>
        <v>16.066323613493424</v>
      </c>
      <c r="H19" s="367">
        <v>1129</v>
      </c>
      <c r="I19" s="845">
        <f t="shared" si="3"/>
        <v>64.551172098341908</v>
      </c>
      <c r="J19" s="367">
        <v>235</v>
      </c>
      <c r="K19" s="845">
        <f t="shared" si="4"/>
        <v>13.436249285305891</v>
      </c>
      <c r="L19" s="367">
        <f t="shared" si="5"/>
        <v>1749</v>
      </c>
      <c r="M19" s="845">
        <f t="shared" si="6"/>
        <v>100</v>
      </c>
    </row>
    <row r="20" spans="1:13" x14ac:dyDescent="0.25">
      <c r="A20" s="721">
        <v>1988</v>
      </c>
      <c r="B20" s="367">
        <v>8</v>
      </c>
      <c r="C20" s="845">
        <f t="shared" si="0"/>
        <v>0.42083114150447132</v>
      </c>
      <c r="D20" s="367">
        <v>91</v>
      </c>
      <c r="E20" s="845">
        <f t="shared" si="1"/>
        <v>4.7869542346133613</v>
      </c>
      <c r="F20" s="367">
        <v>256</v>
      </c>
      <c r="G20" s="845">
        <f t="shared" si="2"/>
        <v>13.466596528143082</v>
      </c>
      <c r="H20" s="367">
        <v>1239</v>
      </c>
      <c r="I20" s="845">
        <f t="shared" si="3"/>
        <v>65.176223040504993</v>
      </c>
      <c r="J20" s="367">
        <v>307</v>
      </c>
      <c r="K20" s="845">
        <f t="shared" si="4"/>
        <v>16.149395055234088</v>
      </c>
      <c r="L20" s="367">
        <f t="shared" si="5"/>
        <v>1901</v>
      </c>
      <c r="M20" s="845">
        <f t="shared" si="6"/>
        <v>100</v>
      </c>
    </row>
    <row r="21" spans="1:13" x14ac:dyDescent="0.25">
      <c r="A21" s="721">
        <v>1989</v>
      </c>
      <c r="B21" s="367">
        <v>5</v>
      </c>
      <c r="C21" s="845">
        <f t="shared" si="0"/>
        <v>0.28901734104046239</v>
      </c>
      <c r="D21" s="367">
        <v>82</v>
      </c>
      <c r="E21" s="845">
        <f t="shared" si="1"/>
        <v>4.7398843930635834</v>
      </c>
      <c r="F21" s="367">
        <v>235</v>
      </c>
      <c r="G21" s="845">
        <f t="shared" si="2"/>
        <v>13.583815028901732</v>
      </c>
      <c r="H21" s="367">
        <v>1088</v>
      </c>
      <c r="I21" s="845">
        <f t="shared" si="3"/>
        <v>62.890173410404628</v>
      </c>
      <c r="J21" s="367">
        <v>320</v>
      </c>
      <c r="K21" s="845">
        <f t="shared" si="4"/>
        <v>18.497109826589593</v>
      </c>
      <c r="L21" s="367">
        <f t="shared" si="5"/>
        <v>1730</v>
      </c>
      <c r="M21" s="845">
        <f t="shared" si="6"/>
        <v>100</v>
      </c>
    </row>
    <row r="22" spans="1:13" s="844" customFormat="1" x14ac:dyDescent="0.25">
      <c r="A22" s="812">
        <v>1990</v>
      </c>
      <c r="B22" s="367">
        <v>3</v>
      </c>
      <c r="C22" s="845">
        <f t="shared" si="0"/>
        <v>0.16242555495397942</v>
      </c>
      <c r="D22" s="367">
        <v>57</v>
      </c>
      <c r="E22" s="845">
        <f t="shared" si="1"/>
        <v>3.0860855441256092</v>
      </c>
      <c r="F22" s="367">
        <v>218</v>
      </c>
      <c r="G22" s="845">
        <f t="shared" si="2"/>
        <v>11.802923659989171</v>
      </c>
      <c r="H22" s="367">
        <v>1223</v>
      </c>
      <c r="I22" s="845">
        <f t="shared" si="3"/>
        <v>66.215484569572283</v>
      </c>
      <c r="J22" s="367">
        <v>346</v>
      </c>
      <c r="K22" s="845">
        <f t="shared" si="4"/>
        <v>18.733080671358959</v>
      </c>
      <c r="L22" s="367">
        <f t="shared" si="5"/>
        <v>1847</v>
      </c>
      <c r="M22" s="845">
        <f t="shared" si="6"/>
        <v>100</v>
      </c>
    </row>
    <row r="23" spans="1:13" x14ac:dyDescent="0.25">
      <c r="A23" s="721">
        <v>1991</v>
      </c>
      <c r="B23" s="367">
        <v>8</v>
      </c>
      <c r="C23" s="845">
        <f t="shared" si="0"/>
        <v>0.41580041580041582</v>
      </c>
      <c r="D23" s="367">
        <v>65</v>
      </c>
      <c r="E23" s="845">
        <f t="shared" si="1"/>
        <v>3.3783783783783785</v>
      </c>
      <c r="F23" s="367">
        <v>206</v>
      </c>
      <c r="G23" s="845">
        <f t="shared" si="2"/>
        <v>10.706860706860708</v>
      </c>
      <c r="H23" s="367">
        <v>1226</v>
      </c>
      <c r="I23" s="845">
        <f t="shared" si="3"/>
        <v>63.721413721413725</v>
      </c>
      <c r="J23" s="367">
        <v>419</v>
      </c>
      <c r="K23" s="845">
        <f t="shared" si="4"/>
        <v>21.777546777546778</v>
      </c>
      <c r="L23" s="367">
        <f t="shared" si="5"/>
        <v>1924</v>
      </c>
      <c r="M23" s="845">
        <f t="shared" si="6"/>
        <v>100</v>
      </c>
    </row>
    <row r="24" spans="1:13" x14ac:dyDescent="0.25">
      <c r="A24" s="721">
        <v>1992</v>
      </c>
      <c r="B24" s="367">
        <v>10</v>
      </c>
      <c r="C24" s="845">
        <f t="shared" si="0"/>
        <v>0.4589261128958238</v>
      </c>
      <c r="D24" s="367">
        <v>81</v>
      </c>
      <c r="E24" s="845">
        <f t="shared" si="1"/>
        <v>3.7173015144561727</v>
      </c>
      <c r="F24" s="367">
        <v>226</v>
      </c>
      <c r="G24" s="845">
        <f t="shared" si="2"/>
        <v>10.371730151445616</v>
      </c>
      <c r="H24" s="367">
        <v>1404</v>
      </c>
      <c r="I24" s="845">
        <f t="shared" si="3"/>
        <v>64.433226250573654</v>
      </c>
      <c r="J24" s="367">
        <v>458</v>
      </c>
      <c r="K24" s="845">
        <f t="shared" si="4"/>
        <v>21.018815970628729</v>
      </c>
      <c r="L24" s="367">
        <f t="shared" si="5"/>
        <v>2179</v>
      </c>
      <c r="M24" s="845">
        <f t="shared" si="6"/>
        <v>100</v>
      </c>
    </row>
    <row r="25" spans="1:13" x14ac:dyDescent="0.25">
      <c r="A25" s="721">
        <v>1993</v>
      </c>
      <c r="B25" s="367">
        <v>14</v>
      </c>
      <c r="C25" s="845">
        <f t="shared" si="0"/>
        <v>0.55710306406685239</v>
      </c>
      <c r="D25" s="367">
        <v>101</v>
      </c>
      <c r="E25" s="845">
        <f t="shared" si="1"/>
        <v>4.0191006764822923</v>
      </c>
      <c r="F25" s="367">
        <v>257</v>
      </c>
      <c r="G25" s="845">
        <f t="shared" si="2"/>
        <v>10.226820533227219</v>
      </c>
      <c r="H25" s="367">
        <v>1566</v>
      </c>
      <c r="I25" s="845">
        <f t="shared" si="3"/>
        <v>62.315957023477921</v>
      </c>
      <c r="J25" s="367">
        <v>575</v>
      </c>
      <c r="K25" s="845">
        <f t="shared" si="4"/>
        <v>22.881018702745724</v>
      </c>
      <c r="L25" s="367">
        <f t="shared" si="5"/>
        <v>2513</v>
      </c>
      <c r="M25" s="845">
        <f t="shared" si="6"/>
        <v>100</v>
      </c>
    </row>
    <row r="26" spans="1:13" ht="13.5" customHeight="1" x14ac:dyDescent="0.25">
      <c r="A26" s="721">
        <v>1994</v>
      </c>
      <c r="B26" s="367">
        <v>23</v>
      </c>
      <c r="C26" s="845">
        <f t="shared" si="0"/>
        <v>0.69465418302627602</v>
      </c>
      <c r="D26" s="367">
        <v>132</v>
      </c>
      <c r="E26" s="845">
        <f t="shared" si="1"/>
        <v>3.9867109634551494</v>
      </c>
      <c r="F26" s="367">
        <v>342</v>
      </c>
      <c r="G26" s="845">
        <f t="shared" si="2"/>
        <v>10.329205678042888</v>
      </c>
      <c r="H26" s="367">
        <v>2017</v>
      </c>
      <c r="I26" s="845">
        <f t="shared" si="3"/>
        <v>60.918151615826034</v>
      </c>
      <c r="J26" s="367">
        <v>797</v>
      </c>
      <c r="K26" s="845">
        <f t="shared" si="4"/>
        <v>24.071277559649655</v>
      </c>
      <c r="L26" s="367">
        <f t="shared" si="5"/>
        <v>3311</v>
      </c>
      <c r="M26" s="845">
        <f t="shared" si="6"/>
        <v>100</v>
      </c>
    </row>
    <row r="27" spans="1:13" x14ac:dyDescent="0.25">
      <c r="A27" s="721">
        <v>1995</v>
      </c>
      <c r="B27" s="367">
        <v>43</v>
      </c>
      <c r="C27" s="845">
        <f t="shared" si="0"/>
        <v>1.1659436008676789</v>
      </c>
      <c r="D27" s="367">
        <v>163</v>
      </c>
      <c r="E27" s="845">
        <f t="shared" si="1"/>
        <v>4.4197396963123641</v>
      </c>
      <c r="F27" s="367">
        <v>372</v>
      </c>
      <c r="G27" s="845">
        <f t="shared" si="2"/>
        <v>10.086767895878525</v>
      </c>
      <c r="H27" s="367">
        <v>2230</v>
      </c>
      <c r="I27" s="845">
        <f t="shared" si="3"/>
        <v>60.466377440347074</v>
      </c>
      <c r="J27" s="367">
        <v>880</v>
      </c>
      <c r="K27" s="845">
        <f t="shared" si="4"/>
        <v>23.861171366594363</v>
      </c>
      <c r="L27" s="367">
        <f t="shared" si="5"/>
        <v>3688</v>
      </c>
      <c r="M27" s="845">
        <f t="shared" si="6"/>
        <v>100</v>
      </c>
    </row>
    <row r="28" spans="1:13" x14ac:dyDescent="0.25">
      <c r="A28" s="721">
        <v>1996</v>
      </c>
      <c r="B28" s="367">
        <v>69</v>
      </c>
      <c r="C28" s="845">
        <f t="shared" si="0"/>
        <v>1.7402269861286255</v>
      </c>
      <c r="D28" s="367">
        <v>216</v>
      </c>
      <c r="E28" s="845">
        <f t="shared" si="1"/>
        <v>5.4476670870113493</v>
      </c>
      <c r="F28" s="367">
        <v>402</v>
      </c>
      <c r="G28" s="845">
        <f t="shared" si="2"/>
        <v>10.138713745271122</v>
      </c>
      <c r="H28" s="367">
        <v>2230</v>
      </c>
      <c r="I28" s="845">
        <f t="shared" si="3"/>
        <v>56.242118537200504</v>
      </c>
      <c r="J28" s="367">
        <v>1048</v>
      </c>
      <c r="K28" s="845">
        <f t="shared" si="4"/>
        <v>26.431273644388398</v>
      </c>
      <c r="L28" s="367">
        <f t="shared" si="5"/>
        <v>3965</v>
      </c>
      <c r="M28" s="845">
        <f t="shared" si="6"/>
        <v>100</v>
      </c>
    </row>
    <row r="29" spans="1:13" x14ac:dyDescent="0.25">
      <c r="A29" s="721">
        <v>1997</v>
      </c>
      <c r="B29" s="367">
        <v>98</v>
      </c>
      <c r="C29" s="845">
        <f t="shared" si="0"/>
        <v>2.2425629290617848</v>
      </c>
      <c r="D29" s="367">
        <v>362</v>
      </c>
      <c r="E29" s="845">
        <f t="shared" si="1"/>
        <v>8.2837528604118997</v>
      </c>
      <c r="F29" s="367">
        <v>593</v>
      </c>
      <c r="G29" s="845">
        <f t="shared" si="2"/>
        <v>13.569794050343251</v>
      </c>
      <c r="H29" s="367">
        <v>2296</v>
      </c>
      <c r="I29" s="845">
        <f t="shared" si="3"/>
        <v>52.540045766590396</v>
      </c>
      <c r="J29" s="367">
        <v>1021</v>
      </c>
      <c r="K29" s="845">
        <f t="shared" si="4"/>
        <v>23.363844393592679</v>
      </c>
      <c r="L29" s="367">
        <f t="shared" si="5"/>
        <v>4370</v>
      </c>
      <c r="M29" s="845">
        <f t="shared" si="6"/>
        <v>100</v>
      </c>
    </row>
    <row r="30" spans="1:13" x14ac:dyDescent="0.25">
      <c r="A30" s="721">
        <v>1998</v>
      </c>
      <c r="B30" s="367">
        <v>90</v>
      </c>
      <c r="C30" s="845">
        <f t="shared" si="0"/>
        <v>1.9222554463904313</v>
      </c>
      <c r="D30" s="367">
        <v>382</v>
      </c>
      <c r="E30" s="845">
        <f t="shared" si="1"/>
        <v>8.1589064502349427</v>
      </c>
      <c r="F30" s="367">
        <v>661</v>
      </c>
      <c r="G30" s="845">
        <f t="shared" si="2"/>
        <v>14.117898334045279</v>
      </c>
      <c r="H30" s="367">
        <v>2341</v>
      </c>
      <c r="I30" s="845">
        <f t="shared" si="3"/>
        <v>50</v>
      </c>
      <c r="J30" s="367">
        <v>1208</v>
      </c>
      <c r="K30" s="845">
        <f t="shared" si="4"/>
        <v>25.800939769329347</v>
      </c>
      <c r="L30" s="367">
        <f t="shared" si="5"/>
        <v>4682</v>
      </c>
      <c r="M30" s="845">
        <f t="shared" si="6"/>
        <v>100</v>
      </c>
    </row>
    <row r="31" spans="1:13" s="844" customFormat="1" x14ac:dyDescent="0.25">
      <c r="A31" s="812">
        <v>1999</v>
      </c>
      <c r="B31" s="367">
        <v>106</v>
      </c>
      <c r="C31" s="845">
        <f t="shared" si="0"/>
        <v>2.1681325424422173</v>
      </c>
      <c r="D31" s="367">
        <v>377</v>
      </c>
      <c r="E31" s="845">
        <f t="shared" si="1"/>
        <v>7.7111883820822253</v>
      </c>
      <c r="F31" s="367">
        <v>634</v>
      </c>
      <c r="G31" s="845">
        <f t="shared" si="2"/>
        <v>12.967887093475147</v>
      </c>
      <c r="H31" s="367">
        <v>2402</v>
      </c>
      <c r="I31" s="845">
        <f t="shared" si="3"/>
        <v>49.130701574964206</v>
      </c>
      <c r="J31" s="367">
        <v>1370</v>
      </c>
      <c r="K31" s="845">
        <f t="shared" si="4"/>
        <v>28.022090407036202</v>
      </c>
      <c r="L31" s="367">
        <f t="shared" si="5"/>
        <v>4889</v>
      </c>
      <c r="M31" s="845">
        <f t="shared" si="6"/>
        <v>100</v>
      </c>
    </row>
    <row r="32" spans="1:13" s="844" customFormat="1" x14ac:dyDescent="0.25">
      <c r="A32" s="721">
        <v>2000</v>
      </c>
      <c r="B32" s="367">
        <v>125</v>
      </c>
      <c r="C32" s="845">
        <f t="shared" si="0"/>
        <v>2.5890637945318975</v>
      </c>
      <c r="D32" s="367">
        <v>431</v>
      </c>
      <c r="E32" s="845">
        <f t="shared" si="1"/>
        <v>8.9270919635459816</v>
      </c>
      <c r="F32" s="367">
        <v>713</v>
      </c>
      <c r="G32" s="845">
        <f t="shared" si="2"/>
        <v>14.768019884009941</v>
      </c>
      <c r="H32" s="367">
        <v>2290</v>
      </c>
      <c r="I32" s="845">
        <f t="shared" si="3"/>
        <v>47.431648715824359</v>
      </c>
      <c r="J32" s="367">
        <v>1269</v>
      </c>
      <c r="K32" s="845">
        <f t="shared" si="4"/>
        <v>26.284175642087821</v>
      </c>
      <c r="L32" s="367">
        <f t="shared" si="5"/>
        <v>4828</v>
      </c>
      <c r="M32" s="845">
        <f t="shared" si="6"/>
        <v>100</v>
      </c>
    </row>
    <row r="33" spans="1:13" s="844" customFormat="1" x14ac:dyDescent="0.25">
      <c r="A33" s="812">
        <v>2001</v>
      </c>
      <c r="B33" s="367">
        <v>138</v>
      </c>
      <c r="C33" s="845">
        <f t="shared" si="0"/>
        <v>2.72189349112426</v>
      </c>
      <c r="D33" s="367">
        <v>527</v>
      </c>
      <c r="E33" s="845">
        <f t="shared" si="1"/>
        <v>10.394477317554241</v>
      </c>
      <c r="F33" s="367">
        <v>747</v>
      </c>
      <c r="G33" s="845">
        <f t="shared" si="2"/>
        <v>14.733727810650887</v>
      </c>
      <c r="H33" s="367">
        <v>2217</v>
      </c>
      <c r="I33" s="845">
        <f t="shared" si="3"/>
        <v>43.727810650887569</v>
      </c>
      <c r="J33" s="367">
        <v>1441</v>
      </c>
      <c r="K33" s="845">
        <f t="shared" si="4"/>
        <v>28.42209072978304</v>
      </c>
      <c r="L33" s="367">
        <f t="shared" si="5"/>
        <v>5070</v>
      </c>
      <c r="M33" s="845">
        <f t="shared" si="6"/>
        <v>100</v>
      </c>
    </row>
    <row r="34" spans="1:13" s="844" customFormat="1" x14ac:dyDescent="0.25">
      <c r="A34" s="812">
        <v>2002</v>
      </c>
      <c r="B34" s="367">
        <v>162</v>
      </c>
      <c r="C34" s="845">
        <f t="shared" si="0"/>
        <v>2.8591599011648428</v>
      </c>
      <c r="D34" s="367">
        <v>554</v>
      </c>
      <c r="E34" s="845">
        <f t="shared" si="1"/>
        <v>9.7776208965760691</v>
      </c>
      <c r="F34" s="367">
        <v>874</v>
      </c>
      <c r="G34" s="845">
        <f t="shared" si="2"/>
        <v>15.42534415813625</v>
      </c>
      <c r="H34" s="367">
        <v>2505</v>
      </c>
      <c r="I34" s="845">
        <f t="shared" si="3"/>
        <v>44.211083656900811</v>
      </c>
      <c r="J34" s="367">
        <v>1571</v>
      </c>
      <c r="K34" s="845">
        <f t="shared" si="4"/>
        <v>27.726791387222029</v>
      </c>
      <c r="L34" s="367">
        <f t="shared" si="5"/>
        <v>5666</v>
      </c>
      <c r="M34" s="845">
        <f t="shared" si="6"/>
        <v>100</v>
      </c>
    </row>
    <row r="35" spans="1:13" s="844" customFormat="1" x14ac:dyDescent="0.25">
      <c r="A35" s="812">
        <v>2003</v>
      </c>
      <c r="B35" s="367">
        <v>142</v>
      </c>
      <c r="C35" s="845">
        <f t="shared" si="0"/>
        <v>2.4092297251442143</v>
      </c>
      <c r="D35" s="367">
        <v>549</v>
      </c>
      <c r="E35" s="845">
        <f t="shared" si="1"/>
        <v>9.3145571767899558</v>
      </c>
      <c r="F35" s="367">
        <v>833</v>
      </c>
      <c r="G35" s="845">
        <f t="shared" si="2"/>
        <v>14.133016627078385</v>
      </c>
      <c r="H35" s="367">
        <v>2565</v>
      </c>
      <c r="I35" s="845">
        <f t="shared" si="3"/>
        <v>43.518832711231759</v>
      </c>
      <c r="J35" s="367">
        <v>1805</v>
      </c>
      <c r="K35" s="845">
        <f t="shared" si="4"/>
        <v>30.624363759755685</v>
      </c>
      <c r="L35" s="367">
        <f t="shared" si="5"/>
        <v>5894</v>
      </c>
      <c r="M35" s="845">
        <f t="shared" si="6"/>
        <v>100</v>
      </c>
    </row>
    <row r="36" spans="1:13" s="844" customFormat="1" x14ac:dyDescent="0.25">
      <c r="A36" s="812">
        <v>2004</v>
      </c>
      <c r="B36" s="367">
        <v>174</v>
      </c>
      <c r="C36" s="845">
        <f t="shared" si="0"/>
        <v>2.7081712062256806</v>
      </c>
      <c r="D36" s="367">
        <v>579</v>
      </c>
      <c r="E36" s="845">
        <f t="shared" si="1"/>
        <v>9.0116731517509727</v>
      </c>
      <c r="F36" s="367">
        <v>978</v>
      </c>
      <c r="G36" s="845">
        <f t="shared" si="2"/>
        <v>15.221789883268483</v>
      </c>
      <c r="H36" s="367">
        <v>2688</v>
      </c>
      <c r="I36" s="845">
        <f t="shared" si="3"/>
        <v>41.836575875486382</v>
      </c>
      <c r="J36" s="367">
        <v>2006</v>
      </c>
      <c r="K36" s="845">
        <f t="shared" si="4"/>
        <v>31.221789883268482</v>
      </c>
      <c r="L36" s="367">
        <f t="shared" si="5"/>
        <v>6425</v>
      </c>
      <c r="M36" s="845">
        <f t="shared" si="6"/>
        <v>100</v>
      </c>
    </row>
    <row r="37" spans="1:13" s="844" customFormat="1" x14ac:dyDescent="0.25">
      <c r="A37" s="812">
        <v>2005</v>
      </c>
      <c r="B37" s="367">
        <v>138</v>
      </c>
      <c r="C37" s="845">
        <f t="shared" si="0"/>
        <v>2.0776874435411021</v>
      </c>
      <c r="D37" s="367">
        <v>661</v>
      </c>
      <c r="E37" s="845">
        <f t="shared" si="1"/>
        <v>9.9518217404396268</v>
      </c>
      <c r="F37" s="367">
        <v>1039</v>
      </c>
      <c r="G37" s="845">
        <f t="shared" si="2"/>
        <v>15.642878651008733</v>
      </c>
      <c r="H37" s="367">
        <v>2693</v>
      </c>
      <c r="I37" s="845">
        <f t="shared" si="3"/>
        <v>40.545016561276725</v>
      </c>
      <c r="J37" s="367">
        <v>2111</v>
      </c>
      <c r="K37" s="845">
        <f t="shared" si="4"/>
        <v>31.782595603733814</v>
      </c>
      <c r="L37" s="367">
        <v>6642</v>
      </c>
      <c r="M37" s="845">
        <f t="shared" si="6"/>
        <v>100</v>
      </c>
    </row>
    <row r="38" spans="1:13" s="844" customFormat="1" x14ac:dyDescent="0.25">
      <c r="A38" s="812">
        <v>2006</v>
      </c>
      <c r="B38" s="367">
        <v>119</v>
      </c>
      <c r="C38" s="845">
        <f t="shared" si="0"/>
        <v>1.5701279852223249</v>
      </c>
      <c r="D38" s="367">
        <v>706</v>
      </c>
      <c r="E38" s="845">
        <f t="shared" si="1"/>
        <v>9.3152130887979947</v>
      </c>
      <c r="F38" s="367">
        <v>1116</v>
      </c>
      <c r="G38" s="845">
        <f t="shared" si="2"/>
        <v>14.72489774376567</v>
      </c>
      <c r="H38" s="367">
        <v>3042</v>
      </c>
      <c r="I38" s="845">
        <f t="shared" si="3"/>
        <v>40.137221269296738</v>
      </c>
      <c r="J38" s="367">
        <v>2596</v>
      </c>
      <c r="K38" s="845">
        <f t="shared" si="4"/>
        <v>34.252539912917271</v>
      </c>
      <c r="L38" s="367">
        <v>7579</v>
      </c>
      <c r="M38" s="845">
        <f t="shared" si="6"/>
        <v>100</v>
      </c>
    </row>
    <row r="39" spans="1:13" s="841" customFormat="1" x14ac:dyDescent="0.25">
      <c r="A39" s="812">
        <v>2007</v>
      </c>
      <c r="B39" s="10" t="s">
        <v>123</v>
      </c>
      <c r="C39" s="10" t="s">
        <v>123</v>
      </c>
      <c r="D39" s="10" t="s">
        <v>123</v>
      </c>
      <c r="E39" s="10" t="s">
        <v>123</v>
      </c>
      <c r="F39" s="10" t="s">
        <v>123</v>
      </c>
      <c r="G39" s="10" t="s">
        <v>123</v>
      </c>
      <c r="H39" s="10" t="s">
        <v>123</v>
      </c>
      <c r="I39" s="10" t="s">
        <v>123</v>
      </c>
      <c r="J39" s="10" t="s">
        <v>123</v>
      </c>
      <c r="K39" s="10" t="s">
        <v>123</v>
      </c>
      <c r="L39" s="10" t="s">
        <v>123</v>
      </c>
      <c r="M39" s="10" t="s">
        <v>123</v>
      </c>
    </row>
    <row r="40" spans="1:13" s="841" customFormat="1" x14ac:dyDescent="0.25">
      <c r="A40" s="812">
        <v>2008</v>
      </c>
      <c r="B40" s="10" t="s">
        <v>123</v>
      </c>
      <c r="C40" s="10" t="s">
        <v>123</v>
      </c>
      <c r="D40" s="10" t="s">
        <v>123</v>
      </c>
      <c r="E40" s="10" t="s">
        <v>123</v>
      </c>
      <c r="F40" s="10" t="s">
        <v>123</v>
      </c>
      <c r="G40" s="10" t="s">
        <v>123</v>
      </c>
      <c r="H40" s="10" t="s">
        <v>123</v>
      </c>
      <c r="I40" s="10" t="s">
        <v>123</v>
      </c>
      <c r="J40" s="10" t="s">
        <v>123</v>
      </c>
      <c r="K40" s="10" t="s">
        <v>123</v>
      </c>
      <c r="L40" s="10" t="s">
        <v>123</v>
      </c>
      <c r="M40" s="10" t="s">
        <v>123</v>
      </c>
    </row>
    <row r="41" spans="1:13" s="844" customFormat="1" x14ac:dyDescent="0.25">
      <c r="A41" s="812">
        <v>2009</v>
      </c>
      <c r="B41" s="367">
        <v>80</v>
      </c>
      <c r="C41" s="845">
        <f>B41/L41*100</f>
        <v>1.0636883393165801</v>
      </c>
      <c r="D41" s="367">
        <v>572</v>
      </c>
      <c r="E41" s="845">
        <f>D41/L41*100</f>
        <v>7.6053716261135484</v>
      </c>
      <c r="F41" s="367">
        <v>1164</v>
      </c>
      <c r="G41" s="845">
        <f>F41/L41*100</f>
        <v>15.476665337056241</v>
      </c>
      <c r="H41" s="367">
        <v>3093</v>
      </c>
      <c r="I41" s="845">
        <f>H41/L41*100</f>
        <v>41.124850418827286</v>
      </c>
      <c r="J41" s="367">
        <v>2612</v>
      </c>
      <c r="K41" s="845">
        <f>J41/L41*100</f>
        <v>34.729424278686345</v>
      </c>
      <c r="L41" s="367">
        <v>7521</v>
      </c>
      <c r="M41" s="845">
        <f>L41/L41*100</f>
        <v>100</v>
      </c>
    </row>
    <row r="42" spans="1:13" ht="6" customHeight="1" x14ac:dyDescent="0.25">
      <c r="A42" s="731"/>
      <c r="B42" s="809"/>
      <c r="C42" s="118"/>
      <c r="D42" s="809"/>
      <c r="E42" s="118"/>
      <c r="F42" s="809"/>
      <c r="G42" s="118"/>
      <c r="H42" s="809"/>
      <c r="I42" s="843"/>
      <c r="J42" s="809"/>
      <c r="K42" s="118"/>
      <c r="L42" s="809"/>
      <c r="M42" s="118"/>
    </row>
    <row r="43" spans="1:13" ht="15" customHeight="1" x14ac:dyDescent="0.25">
      <c r="A43" s="1159" t="s">
        <v>29</v>
      </c>
      <c r="B43" s="971"/>
      <c r="C43" s="971"/>
      <c r="D43" s="971"/>
      <c r="E43" s="971"/>
      <c r="F43" s="971"/>
      <c r="G43" s="971"/>
      <c r="H43" s="971"/>
      <c r="I43" s="971"/>
      <c r="J43" s="971"/>
      <c r="K43" s="971"/>
      <c r="L43" s="971"/>
      <c r="M43" s="971"/>
    </row>
    <row r="44" spans="1:13" x14ac:dyDescent="0.25">
      <c r="A44" s="374"/>
    </row>
    <row r="45" spans="1:13" x14ac:dyDescent="0.25">
      <c r="A45" s="374"/>
    </row>
  </sheetData>
  <mergeCells count="13">
    <mergeCell ref="A1:B1"/>
    <mergeCell ref="A2:B2"/>
    <mergeCell ref="J1:L1"/>
    <mergeCell ref="F1:H1"/>
    <mergeCell ref="A43:M43"/>
    <mergeCell ref="A3:M3"/>
    <mergeCell ref="B4:C4"/>
    <mergeCell ref="D4:E4"/>
    <mergeCell ref="F4:G4"/>
    <mergeCell ref="H4:I4"/>
    <mergeCell ref="J4:K4"/>
    <mergeCell ref="L4:M4"/>
    <mergeCell ref="A4:A5"/>
  </mergeCells>
  <hyperlinks>
    <hyperlink ref="F1:H1" location="Tabellförteckning!A1" display="Tillbaka till innehållsföreckningen "/>
  </hyperlinks>
  <pageMargins left="0.75" right="0.75" top="1" bottom="1" header="0.5" footer="0.5"/>
  <pageSetup paperSize="9" scale="88" orientation="portrait" r:id="rId1"/>
  <headerFooter alignWithMargins="0"/>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6.6640625" style="721" customWidth="1"/>
    <col min="2" max="2" width="8.6640625" style="306" customWidth="1"/>
    <col min="3" max="3" width="6.6640625" style="306" customWidth="1"/>
    <col min="4" max="4" width="8.6640625" style="306" customWidth="1"/>
    <col min="5" max="5" width="6.6640625" style="306" customWidth="1"/>
    <col min="6" max="6" width="8.6640625" style="306" customWidth="1"/>
    <col min="7" max="7" width="6.6640625" style="306" customWidth="1"/>
    <col min="8" max="8" width="8.6640625" style="306" customWidth="1"/>
    <col min="9" max="9" width="6.6640625" style="306" customWidth="1"/>
    <col min="10" max="10" width="8.6640625" style="306" customWidth="1"/>
    <col min="11" max="11" width="6.6640625" style="306" customWidth="1"/>
    <col min="12" max="12" width="8.6640625" style="306" customWidth="1"/>
    <col min="13" max="13" width="6.6640625" style="306" customWidth="1"/>
    <col min="14" max="16384" width="8.88671875" style="306"/>
  </cols>
  <sheetData>
    <row r="1" spans="1:13" ht="30" customHeight="1" x14ac:dyDescent="0.3">
      <c r="A1" s="986"/>
      <c r="B1" s="979"/>
      <c r="F1" s="974" t="s">
        <v>397</v>
      </c>
      <c r="G1" s="975"/>
      <c r="H1" s="975"/>
    </row>
    <row r="2" spans="1:13" ht="6" customHeight="1" x14ac:dyDescent="0.25">
      <c r="A2" s="986"/>
      <c r="B2" s="979"/>
    </row>
    <row r="3" spans="1:13" ht="15" customHeight="1" x14ac:dyDescent="0.25">
      <c r="A3" s="985" t="s">
        <v>346</v>
      </c>
      <c r="B3" s="985"/>
      <c r="C3" s="985"/>
      <c r="D3" s="985"/>
      <c r="E3" s="985"/>
      <c r="F3" s="985"/>
      <c r="G3" s="985"/>
      <c r="H3" s="985"/>
      <c r="I3" s="985"/>
      <c r="J3" s="985"/>
      <c r="K3" s="985"/>
      <c r="L3" s="985"/>
      <c r="M3" s="985"/>
    </row>
    <row r="4" spans="1:13" ht="15" customHeight="1" x14ac:dyDescent="0.3">
      <c r="A4" s="1147" t="s">
        <v>100</v>
      </c>
      <c r="B4" s="1126" t="s">
        <v>341</v>
      </c>
      <c r="C4" s="1126"/>
      <c r="D4" s="1126" t="s">
        <v>342</v>
      </c>
      <c r="E4" s="1126"/>
      <c r="F4" s="1126" t="s">
        <v>343</v>
      </c>
      <c r="G4" s="1126"/>
      <c r="H4" s="1126" t="s">
        <v>344</v>
      </c>
      <c r="I4" s="1126"/>
      <c r="J4" s="1126" t="s">
        <v>345</v>
      </c>
      <c r="K4" s="1126"/>
      <c r="L4" s="1126" t="s">
        <v>105</v>
      </c>
      <c r="M4" s="1126"/>
    </row>
    <row r="5" spans="1:13" ht="15" customHeight="1" x14ac:dyDescent="0.25">
      <c r="A5" s="1147"/>
      <c r="B5" s="755" t="s">
        <v>67</v>
      </c>
      <c r="C5" s="846" t="s">
        <v>102</v>
      </c>
      <c r="D5" s="755" t="s">
        <v>67</v>
      </c>
      <c r="E5" s="755" t="s">
        <v>102</v>
      </c>
      <c r="F5" s="755" t="s">
        <v>67</v>
      </c>
      <c r="G5" s="755" t="s">
        <v>102</v>
      </c>
      <c r="H5" s="755" t="s">
        <v>67</v>
      </c>
      <c r="I5" s="755" t="s">
        <v>102</v>
      </c>
      <c r="J5" s="755" t="s">
        <v>67</v>
      </c>
      <c r="K5" s="755" t="s">
        <v>102</v>
      </c>
      <c r="L5" s="755" t="s">
        <v>67</v>
      </c>
      <c r="M5" s="755" t="s">
        <v>102</v>
      </c>
    </row>
    <row r="6" spans="1:13" ht="6" customHeight="1" x14ac:dyDescent="0.25">
      <c r="A6" s="731"/>
      <c r="B6" s="118"/>
      <c r="C6" s="118"/>
      <c r="D6" s="118"/>
      <c r="E6" s="118"/>
      <c r="F6" s="118"/>
      <c r="G6" s="118"/>
      <c r="H6" s="118"/>
      <c r="I6" s="118"/>
      <c r="J6" s="118"/>
      <c r="K6" s="118"/>
      <c r="L6" s="118"/>
      <c r="M6" s="118"/>
    </row>
    <row r="7" spans="1:13" x14ac:dyDescent="0.25">
      <c r="A7" s="721">
        <v>1975</v>
      </c>
      <c r="B7" s="91">
        <v>1</v>
      </c>
      <c r="C7" s="845">
        <f t="shared" ref="C7:C38" si="0">B7/L7*100</f>
        <v>1.2987012987012987</v>
      </c>
      <c r="D7" s="91">
        <v>13</v>
      </c>
      <c r="E7" s="845">
        <f t="shared" ref="E7:E38" si="1">D7/L7*100</f>
        <v>16.883116883116884</v>
      </c>
      <c r="F7" s="91">
        <v>34</v>
      </c>
      <c r="G7" s="845">
        <f t="shared" ref="G7:G38" si="2">F7/L7*100</f>
        <v>44.155844155844157</v>
      </c>
      <c r="H7" s="91">
        <v>28</v>
      </c>
      <c r="I7" s="845">
        <f t="shared" ref="I7:I38" si="3">H7/L7*100</f>
        <v>36.363636363636367</v>
      </c>
      <c r="J7" s="91">
        <v>1</v>
      </c>
      <c r="K7" s="845">
        <f t="shared" ref="K7:K38" si="4">J7/L7*100</f>
        <v>1.2987012987012987</v>
      </c>
      <c r="L7" s="367">
        <f t="shared" ref="L7:L36" si="5">B7+D7+F7+H7+J7</f>
        <v>77</v>
      </c>
      <c r="M7" s="845">
        <f t="shared" ref="M7:M38" si="6">L7/L7*100</f>
        <v>100</v>
      </c>
    </row>
    <row r="8" spans="1:13" x14ac:dyDescent="0.25">
      <c r="A8" s="721">
        <v>1976</v>
      </c>
      <c r="B8" s="91">
        <v>1</v>
      </c>
      <c r="C8" s="845">
        <f t="shared" si="0"/>
        <v>0.71942446043165476</v>
      </c>
      <c r="D8" s="91">
        <v>23</v>
      </c>
      <c r="E8" s="845">
        <f t="shared" si="1"/>
        <v>16.546762589928058</v>
      </c>
      <c r="F8" s="91">
        <v>72</v>
      </c>
      <c r="G8" s="845">
        <f t="shared" si="2"/>
        <v>51.798561151079134</v>
      </c>
      <c r="H8" s="91">
        <v>42</v>
      </c>
      <c r="I8" s="845">
        <f t="shared" si="3"/>
        <v>30.215827338129497</v>
      </c>
      <c r="J8" s="91">
        <v>1</v>
      </c>
      <c r="K8" s="845">
        <f t="shared" si="4"/>
        <v>0.71942446043165476</v>
      </c>
      <c r="L8" s="367">
        <f t="shared" si="5"/>
        <v>139</v>
      </c>
      <c r="M8" s="845">
        <f t="shared" si="6"/>
        <v>100</v>
      </c>
    </row>
    <row r="9" spans="1:13" x14ac:dyDescent="0.25">
      <c r="A9" s="721">
        <v>1977</v>
      </c>
      <c r="B9" s="91">
        <v>3</v>
      </c>
      <c r="C9" s="845">
        <f t="shared" si="0"/>
        <v>1.9230769230769231</v>
      </c>
      <c r="D9" s="91">
        <v>19</v>
      </c>
      <c r="E9" s="845">
        <f t="shared" si="1"/>
        <v>12.179487179487179</v>
      </c>
      <c r="F9" s="91">
        <v>67</v>
      </c>
      <c r="G9" s="845">
        <f t="shared" si="2"/>
        <v>42.948717948717949</v>
      </c>
      <c r="H9" s="91">
        <v>65</v>
      </c>
      <c r="I9" s="845">
        <f t="shared" si="3"/>
        <v>41.666666666666671</v>
      </c>
      <c r="J9" s="91">
        <v>2</v>
      </c>
      <c r="K9" s="845">
        <f t="shared" si="4"/>
        <v>1.2820512820512819</v>
      </c>
      <c r="L9" s="367">
        <f t="shared" si="5"/>
        <v>156</v>
      </c>
      <c r="M9" s="845">
        <f t="shared" si="6"/>
        <v>100</v>
      </c>
    </row>
    <row r="10" spans="1:13" x14ac:dyDescent="0.25">
      <c r="A10" s="721">
        <v>1978</v>
      </c>
      <c r="B10" s="91">
        <v>4</v>
      </c>
      <c r="C10" s="845">
        <f t="shared" si="0"/>
        <v>1.8264840182648401</v>
      </c>
      <c r="D10" s="91">
        <v>21</v>
      </c>
      <c r="E10" s="845">
        <f t="shared" si="1"/>
        <v>9.5890410958904102</v>
      </c>
      <c r="F10" s="91">
        <v>73</v>
      </c>
      <c r="G10" s="845">
        <f t="shared" si="2"/>
        <v>33.333333333333329</v>
      </c>
      <c r="H10" s="91">
        <v>120</v>
      </c>
      <c r="I10" s="845">
        <f t="shared" si="3"/>
        <v>54.794520547945204</v>
      </c>
      <c r="J10" s="91">
        <v>1</v>
      </c>
      <c r="K10" s="845">
        <f t="shared" si="4"/>
        <v>0.45662100456621002</v>
      </c>
      <c r="L10" s="367">
        <f t="shared" si="5"/>
        <v>219</v>
      </c>
      <c r="M10" s="845">
        <f t="shared" si="6"/>
        <v>100</v>
      </c>
    </row>
    <row r="11" spans="1:13" x14ac:dyDescent="0.25">
      <c r="A11" s="721">
        <v>1979</v>
      </c>
      <c r="B11" s="91">
        <v>0</v>
      </c>
      <c r="C11" s="845">
        <f t="shared" si="0"/>
        <v>0</v>
      </c>
      <c r="D11" s="91">
        <v>13</v>
      </c>
      <c r="E11" s="845">
        <f t="shared" si="1"/>
        <v>7.5144508670520231</v>
      </c>
      <c r="F11" s="91">
        <v>53</v>
      </c>
      <c r="G11" s="845">
        <f t="shared" si="2"/>
        <v>30.635838150289018</v>
      </c>
      <c r="H11" s="91">
        <v>104</v>
      </c>
      <c r="I11" s="845">
        <f t="shared" si="3"/>
        <v>60.115606936416185</v>
      </c>
      <c r="J11" s="91">
        <v>3</v>
      </c>
      <c r="K11" s="845">
        <f t="shared" si="4"/>
        <v>1.7341040462427744</v>
      </c>
      <c r="L11" s="367">
        <f t="shared" si="5"/>
        <v>173</v>
      </c>
      <c r="M11" s="845">
        <f t="shared" si="6"/>
        <v>100</v>
      </c>
    </row>
    <row r="12" spans="1:13" x14ac:dyDescent="0.25">
      <c r="A12" s="721">
        <v>1980</v>
      </c>
      <c r="B12" s="91">
        <v>1</v>
      </c>
      <c r="C12" s="845">
        <f t="shared" si="0"/>
        <v>0.26809651474530832</v>
      </c>
      <c r="D12" s="91">
        <v>33</v>
      </c>
      <c r="E12" s="845">
        <f t="shared" si="1"/>
        <v>8.8471849865951739</v>
      </c>
      <c r="F12" s="91">
        <v>103</v>
      </c>
      <c r="G12" s="845">
        <f t="shared" si="2"/>
        <v>27.613941018766759</v>
      </c>
      <c r="H12" s="91">
        <v>224</v>
      </c>
      <c r="I12" s="845">
        <f t="shared" si="3"/>
        <v>60.053619302949059</v>
      </c>
      <c r="J12" s="91">
        <v>12</v>
      </c>
      <c r="K12" s="845">
        <f t="shared" si="4"/>
        <v>3.2171581769436997</v>
      </c>
      <c r="L12" s="367">
        <f t="shared" si="5"/>
        <v>373</v>
      </c>
      <c r="M12" s="845">
        <f t="shared" si="6"/>
        <v>100</v>
      </c>
    </row>
    <row r="13" spans="1:13" x14ac:dyDescent="0.25">
      <c r="A13" s="721">
        <v>1981</v>
      </c>
      <c r="B13" s="91">
        <v>2</v>
      </c>
      <c r="C13" s="845">
        <f t="shared" si="0"/>
        <v>0.54200542005420049</v>
      </c>
      <c r="D13" s="91">
        <v>14</v>
      </c>
      <c r="E13" s="845">
        <f t="shared" si="1"/>
        <v>3.7940379403794036</v>
      </c>
      <c r="F13" s="91">
        <v>72</v>
      </c>
      <c r="G13" s="845">
        <f t="shared" si="2"/>
        <v>19.512195121951219</v>
      </c>
      <c r="H13" s="91">
        <v>267</v>
      </c>
      <c r="I13" s="845">
        <f t="shared" si="3"/>
        <v>72.357723577235774</v>
      </c>
      <c r="J13" s="91">
        <v>14</v>
      </c>
      <c r="K13" s="845">
        <f t="shared" si="4"/>
        <v>3.7940379403794036</v>
      </c>
      <c r="L13" s="367">
        <f t="shared" si="5"/>
        <v>369</v>
      </c>
      <c r="M13" s="845">
        <f t="shared" si="6"/>
        <v>100</v>
      </c>
    </row>
    <row r="14" spans="1:13" x14ac:dyDescent="0.25">
      <c r="A14" s="721">
        <v>1982</v>
      </c>
      <c r="B14" s="91">
        <v>0</v>
      </c>
      <c r="C14" s="845">
        <f t="shared" si="0"/>
        <v>0</v>
      </c>
      <c r="D14" s="91">
        <v>14</v>
      </c>
      <c r="E14" s="845">
        <f t="shared" si="1"/>
        <v>4.946996466431095</v>
      </c>
      <c r="F14" s="91">
        <v>62</v>
      </c>
      <c r="G14" s="845">
        <f t="shared" si="2"/>
        <v>21.908127208480565</v>
      </c>
      <c r="H14" s="91">
        <v>195</v>
      </c>
      <c r="I14" s="845">
        <f t="shared" si="3"/>
        <v>68.904593639575978</v>
      </c>
      <c r="J14" s="91">
        <v>12</v>
      </c>
      <c r="K14" s="845">
        <f t="shared" si="4"/>
        <v>4.2402826855123674</v>
      </c>
      <c r="L14" s="367">
        <f t="shared" si="5"/>
        <v>283</v>
      </c>
      <c r="M14" s="845">
        <f t="shared" si="6"/>
        <v>100</v>
      </c>
    </row>
    <row r="15" spans="1:13" x14ac:dyDescent="0.25">
      <c r="A15" s="721">
        <v>1983</v>
      </c>
      <c r="B15" s="91">
        <v>4</v>
      </c>
      <c r="C15" s="845">
        <f t="shared" si="0"/>
        <v>1.6528925619834711</v>
      </c>
      <c r="D15" s="91">
        <v>9</v>
      </c>
      <c r="E15" s="845">
        <f t="shared" si="1"/>
        <v>3.71900826446281</v>
      </c>
      <c r="F15" s="91">
        <v>53</v>
      </c>
      <c r="G15" s="845">
        <f t="shared" si="2"/>
        <v>21.900826446280991</v>
      </c>
      <c r="H15" s="91">
        <v>170</v>
      </c>
      <c r="I15" s="845">
        <f t="shared" si="3"/>
        <v>70.247933884297524</v>
      </c>
      <c r="J15" s="91">
        <v>6</v>
      </c>
      <c r="K15" s="845">
        <f t="shared" si="4"/>
        <v>2.4793388429752068</v>
      </c>
      <c r="L15" s="367">
        <f t="shared" si="5"/>
        <v>242</v>
      </c>
      <c r="M15" s="845">
        <f t="shared" si="6"/>
        <v>100</v>
      </c>
    </row>
    <row r="16" spans="1:13" x14ac:dyDescent="0.25">
      <c r="A16" s="721">
        <v>1984</v>
      </c>
      <c r="B16" s="91">
        <v>0</v>
      </c>
      <c r="C16" s="845">
        <f t="shared" si="0"/>
        <v>0</v>
      </c>
      <c r="D16" s="91">
        <v>8</v>
      </c>
      <c r="E16" s="845">
        <f t="shared" si="1"/>
        <v>5</v>
      </c>
      <c r="F16" s="91">
        <v>32</v>
      </c>
      <c r="G16" s="845">
        <f t="shared" si="2"/>
        <v>20</v>
      </c>
      <c r="H16" s="91">
        <v>118</v>
      </c>
      <c r="I16" s="845">
        <f t="shared" si="3"/>
        <v>73.75</v>
      </c>
      <c r="J16" s="91">
        <v>2</v>
      </c>
      <c r="K16" s="845">
        <f t="shared" si="4"/>
        <v>1.25</v>
      </c>
      <c r="L16" s="367">
        <f t="shared" si="5"/>
        <v>160</v>
      </c>
      <c r="M16" s="845">
        <f t="shared" si="6"/>
        <v>100</v>
      </c>
    </row>
    <row r="17" spans="1:13" x14ac:dyDescent="0.25">
      <c r="A17" s="721">
        <v>1985</v>
      </c>
      <c r="B17" s="91">
        <v>2</v>
      </c>
      <c r="C17" s="845">
        <f t="shared" si="0"/>
        <v>0.94786729857819907</v>
      </c>
      <c r="D17" s="91">
        <v>2</v>
      </c>
      <c r="E17" s="845">
        <f t="shared" si="1"/>
        <v>0.94786729857819907</v>
      </c>
      <c r="F17" s="91">
        <v>23</v>
      </c>
      <c r="G17" s="845">
        <f t="shared" si="2"/>
        <v>10.900473933649289</v>
      </c>
      <c r="H17" s="91">
        <v>174</v>
      </c>
      <c r="I17" s="845">
        <f t="shared" si="3"/>
        <v>82.464454976303315</v>
      </c>
      <c r="J17" s="91">
        <v>10</v>
      </c>
      <c r="K17" s="845">
        <f t="shared" si="4"/>
        <v>4.7393364928909953</v>
      </c>
      <c r="L17" s="367">
        <f t="shared" si="5"/>
        <v>211</v>
      </c>
      <c r="M17" s="845">
        <f t="shared" si="6"/>
        <v>100</v>
      </c>
    </row>
    <row r="18" spans="1:13" x14ac:dyDescent="0.25">
      <c r="A18" s="721">
        <v>1986</v>
      </c>
      <c r="B18" s="91">
        <v>0</v>
      </c>
      <c r="C18" s="845">
        <f t="shared" si="0"/>
        <v>0</v>
      </c>
      <c r="D18" s="91">
        <v>5</v>
      </c>
      <c r="E18" s="845">
        <f t="shared" si="1"/>
        <v>2.9069767441860463</v>
      </c>
      <c r="F18" s="91">
        <v>22</v>
      </c>
      <c r="G18" s="845">
        <f t="shared" si="2"/>
        <v>12.790697674418606</v>
      </c>
      <c r="H18" s="91">
        <v>136</v>
      </c>
      <c r="I18" s="845">
        <f t="shared" si="3"/>
        <v>79.069767441860463</v>
      </c>
      <c r="J18" s="91">
        <v>9</v>
      </c>
      <c r="K18" s="845">
        <f t="shared" si="4"/>
        <v>5.2325581395348841</v>
      </c>
      <c r="L18" s="367">
        <f t="shared" si="5"/>
        <v>172</v>
      </c>
      <c r="M18" s="845">
        <f t="shared" si="6"/>
        <v>100</v>
      </c>
    </row>
    <row r="19" spans="1:13" x14ac:dyDescent="0.25">
      <c r="A19" s="721">
        <v>1987</v>
      </c>
      <c r="B19" s="91">
        <v>0</v>
      </c>
      <c r="C19" s="845">
        <f t="shared" si="0"/>
        <v>0</v>
      </c>
      <c r="D19" s="91">
        <v>13</v>
      </c>
      <c r="E19" s="845">
        <f t="shared" si="1"/>
        <v>5.0980392156862742</v>
      </c>
      <c r="F19" s="91">
        <v>34</v>
      </c>
      <c r="G19" s="845">
        <f t="shared" si="2"/>
        <v>13.333333333333334</v>
      </c>
      <c r="H19" s="91">
        <v>192</v>
      </c>
      <c r="I19" s="845">
        <f t="shared" si="3"/>
        <v>75.294117647058826</v>
      </c>
      <c r="J19" s="91">
        <v>16</v>
      </c>
      <c r="K19" s="845">
        <f t="shared" si="4"/>
        <v>6.2745098039215685</v>
      </c>
      <c r="L19" s="367">
        <f t="shared" si="5"/>
        <v>255</v>
      </c>
      <c r="M19" s="845">
        <f t="shared" si="6"/>
        <v>100</v>
      </c>
    </row>
    <row r="20" spans="1:13" x14ac:dyDescent="0.25">
      <c r="A20" s="721">
        <v>1988</v>
      </c>
      <c r="B20" s="91">
        <v>0</v>
      </c>
      <c r="C20" s="845">
        <f t="shared" si="0"/>
        <v>0</v>
      </c>
      <c r="D20" s="91">
        <v>6</v>
      </c>
      <c r="E20" s="845">
        <f t="shared" si="1"/>
        <v>2.2304832713754648</v>
      </c>
      <c r="F20" s="91">
        <v>45</v>
      </c>
      <c r="G20" s="845">
        <f t="shared" si="2"/>
        <v>16.728624535315987</v>
      </c>
      <c r="H20" s="91">
        <v>197</v>
      </c>
      <c r="I20" s="845">
        <f t="shared" si="3"/>
        <v>73.234200743494426</v>
      </c>
      <c r="J20" s="91">
        <v>21</v>
      </c>
      <c r="K20" s="845">
        <f t="shared" si="4"/>
        <v>7.8066914498141262</v>
      </c>
      <c r="L20" s="367">
        <f t="shared" si="5"/>
        <v>269</v>
      </c>
      <c r="M20" s="845">
        <f t="shared" si="6"/>
        <v>100</v>
      </c>
    </row>
    <row r="21" spans="1:13" x14ac:dyDescent="0.25">
      <c r="A21" s="721">
        <v>1989</v>
      </c>
      <c r="B21" s="91">
        <v>0</v>
      </c>
      <c r="C21" s="845">
        <f t="shared" si="0"/>
        <v>0</v>
      </c>
      <c r="D21" s="91">
        <v>5</v>
      </c>
      <c r="E21" s="845">
        <f t="shared" si="1"/>
        <v>1.5060240963855422</v>
      </c>
      <c r="F21" s="91">
        <v>51</v>
      </c>
      <c r="G21" s="845">
        <f t="shared" si="2"/>
        <v>15.361445783132529</v>
      </c>
      <c r="H21" s="91">
        <v>261</v>
      </c>
      <c r="I21" s="845">
        <f t="shared" si="3"/>
        <v>78.614457831325296</v>
      </c>
      <c r="J21" s="91">
        <v>15</v>
      </c>
      <c r="K21" s="845">
        <f t="shared" si="4"/>
        <v>4.5180722891566267</v>
      </c>
      <c r="L21" s="367">
        <f t="shared" si="5"/>
        <v>332</v>
      </c>
      <c r="M21" s="845">
        <f t="shared" si="6"/>
        <v>100</v>
      </c>
    </row>
    <row r="22" spans="1:13" x14ac:dyDescent="0.25">
      <c r="A22" s="721">
        <v>1990</v>
      </c>
      <c r="B22" s="91">
        <v>2</v>
      </c>
      <c r="C22" s="845">
        <f t="shared" si="0"/>
        <v>0.625</v>
      </c>
      <c r="D22" s="91">
        <v>10</v>
      </c>
      <c r="E22" s="845">
        <f t="shared" si="1"/>
        <v>3.125</v>
      </c>
      <c r="F22" s="91">
        <v>37</v>
      </c>
      <c r="G22" s="845">
        <f t="shared" si="2"/>
        <v>11.5625</v>
      </c>
      <c r="H22" s="91">
        <v>244</v>
      </c>
      <c r="I22" s="845">
        <f t="shared" si="3"/>
        <v>76.25</v>
      </c>
      <c r="J22" s="91">
        <v>27</v>
      </c>
      <c r="K22" s="845">
        <f t="shared" si="4"/>
        <v>8.4375</v>
      </c>
      <c r="L22" s="367">
        <f t="shared" si="5"/>
        <v>320</v>
      </c>
      <c r="M22" s="845">
        <f t="shared" si="6"/>
        <v>100</v>
      </c>
    </row>
    <row r="23" spans="1:13" x14ac:dyDescent="0.25">
      <c r="A23" s="721">
        <v>1991</v>
      </c>
      <c r="B23" s="91">
        <v>3</v>
      </c>
      <c r="C23" s="845">
        <f t="shared" si="0"/>
        <v>0.64794816414686829</v>
      </c>
      <c r="D23" s="91">
        <v>18</v>
      </c>
      <c r="E23" s="845">
        <f t="shared" si="1"/>
        <v>3.8876889848812093</v>
      </c>
      <c r="F23" s="91">
        <v>73</v>
      </c>
      <c r="G23" s="845">
        <f t="shared" si="2"/>
        <v>15.766738660907128</v>
      </c>
      <c r="H23" s="91">
        <v>329</v>
      </c>
      <c r="I23" s="845">
        <f t="shared" si="3"/>
        <v>71.058315334773212</v>
      </c>
      <c r="J23" s="91">
        <v>40</v>
      </c>
      <c r="K23" s="845">
        <f t="shared" si="4"/>
        <v>8.639308855291576</v>
      </c>
      <c r="L23" s="367">
        <f t="shared" si="5"/>
        <v>463</v>
      </c>
      <c r="M23" s="845">
        <f t="shared" si="6"/>
        <v>100</v>
      </c>
    </row>
    <row r="24" spans="1:13" x14ac:dyDescent="0.25">
      <c r="A24" s="721">
        <v>1992</v>
      </c>
      <c r="B24" s="91">
        <v>6</v>
      </c>
      <c r="C24" s="845">
        <f t="shared" si="0"/>
        <v>1.001669449081803</v>
      </c>
      <c r="D24" s="91">
        <v>16</v>
      </c>
      <c r="E24" s="845">
        <f t="shared" si="1"/>
        <v>2.671118530884808</v>
      </c>
      <c r="F24" s="91">
        <v>79</v>
      </c>
      <c r="G24" s="845">
        <f t="shared" si="2"/>
        <v>13.18864774624374</v>
      </c>
      <c r="H24" s="91">
        <v>447</v>
      </c>
      <c r="I24" s="845">
        <f t="shared" si="3"/>
        <v>74.624373956594326</v>
      </c>
      <c r="J24" s="91">
        <v>51</v>
      </c>
      <c r="K24" s="845">
        <f t="shared" si="4"/>
        <v>8.514190317195327</v>
      </c>
      <c r="L24" s="367">
        <f t="shared" si="5"/>
        <v>599</v>
      </c>
      <c r="M24" s="845">
        <f t="shared" si="6"/>
        <v>100</v>
      </c>
    </row>
    <row r="25" spans="1:13" x14ac:dyDescent="0.25">
      <c r="A25" s="721">
        <v>1993</v>
      </c>
      <c r="B25" s="91">
        <v>2</v>
      </c>
      <c r="C25" s="845">
        <f t="shared" si="0"/>
        <v>0.33670033670033667</v>
      </c>
      <c r="D25" s="91">
        <v>24</v>
      </c>
      <c r="E25" s="845">
        <f t="shared" si="1"/>
        <v>4.0404040404040407</v>
      </c>
      <c r="F25" s="91">
        <v>60</v>
      </c>
      <c r="G25" s="845">
        <f t="shared" si="2"/>
        <v>10.1010101010101</v>
      </c>
      <c r="H25" s="91">
        <v>420</v>
      </c>
      <c r="I25" s="845">
        <f t="shared" si="3"/>
        <v>70.707070707070713</v>
      </c>
      <c r="J25" s="91">
        <v>88</v>
      </c>
      <c r="K25" s="845">
        <f t="shared" si="4"/>
        <v>14.814814814814813</v>
      </c>
      <c r="L25" s="367">
        <f t="shared" si="5"/>
        <v>594</v>
      </c>
      <c r="M25" s="845">
        <f t="shared" si="6"/>
        <v>100</v>
      </c>
    </row>
    <row r="26" spans="1:13" x14ac:dyDescent="0.25">
      <c r="A26" s="721">
        <v>1994</v>
      </c>
      <c r="B26" s="91">
        <v>5</v>
      </c>
      <c r="C26" s="845">
        <f t="shared" si="0"/>
        <v>0.63613231552162841</v>
      </c>
      <c r="D26" s="91">
        <v>26</v>
      </c>
      <c r="E26" s="845">
        <f t="shared" si="1"/>
        <v>3.3078880407124678</v>
      </c>
      <c r="F26" s="91">
        <v>92</v>
      </c>
      <c r="G26" s="845">
        <f t="shared" si="2"/>
        <v>11.704834605597965</v>
      </c>
      <c r="H26" s="91">
        <v>550</v>
      </c>
      <c r="I26" s="845">
        <f t="shared" si="3"/>
        <v>69.974554707379127</v>
      </c>
      <c r="J26" s="91">
        <v>113</v>
      </c>
      <c r="K26" s="845">
        <f t="shared" si="4"/>
        <v>14.376590330788805</v>
      </c>
      <c r="L26" s="367">
        <f t="shared" si="5"/>
        <v>786</v>
      </c>
      <c r="M26" s="845">
        <f t="shared" si="6"/>
        <v>100</v>
      </c>
    </row>
    <row r="27" spans="1:13" x14ac:dyDescent="0.25">
      <c r="A27" s="721">
        <v>1995</v>
      </c>
      <c r="B27" s="91">
        <v>8</v>
      </c>
      <c r="C27" s="845">
        <f t="shared" si="0"/>
        <v>1.07095046854083</v>
      </c>
      <c r="D27" s="91">
        <v>30</v>
      </c>
      <c r="E27" s="845">
        <f t="shared" si="1"/>
        <v>4.0160642570281126</v>
      </c>
      <c r="F27" s="91">
        <v>86</v>
      </c>
      <c r="G27" s="845">
        <f t="shared" si="2"/>
        <v>11.512717536813923</v>
      </c>
      <c r="H27" s="91">
        <v>508</v>
      </c>
      <c r="I27" s="845">
        <f t="shared" si="3"/>
        <v>68.005354752342711</v>
      </c>
      <c r="J27" s="91">
        <v>115</v>
      </c>
      <c r="K27" s="845">
        <f t="shared" si="4"/>
        <v>15.394912985274431</v>
      </c>
      <c r="L27" s="367">
        <f t="shared" si="5"/>
        <v>747</v>
      </c>
      <c r="M27" s="845">
        <f t="shared" si="6"/>
        <v>100</v>
      </c>
    </row>
    <row r="28" spans="1:13" x14ac:dyDescent="0.25">
      <c r="A28" s="721">
        <v>1996</v>
      </c>
      <c r="B28" s="91">
        <v>3</v>
      </c>
      <c r="C28" s="845">
        <f t="shared" si="0"/>
        <v>0.35046728971962615</v>
      </c>
      <c r="D28" s="91">
        <v>50</v>
      </c>
      <c r="E28" s="845">
        <f t="shared" si="1"/>
        <v>5.8411214953271031</v>
      </c>
      <c r="F28" s="91">
        <v>88</v>
      </c>
      <c r="G28" s="845">
        <f t="shared" si="2"/>
        <v>10.2803738317757</v>
      </c>
      <c r="H28" s="91">
        <v>557</v>
      </c>
      <c r="I28" s="845">
        <f t="shared" si="3"/>
        <v>65.070093457943926</v>
      </c>
      <c r="J28" s="91">
        <v>158</v>
      </c>
      <c r="K28" s="845">
        <f t="shared" si="4"/>
        <v>18.457943925233643</v>
      </c>
      <c r="L28" s="367">
        <f t="shared" si="5"/>
        <v>856</v>
      </c>
      <c r="M28" s="845">
        <f t="shared" si="6"/>
        <v>100</v>
      </c>
    </row>
    <row r="29" spans="1:13" x14ac:dyDescent="0.25">
      <c r="A29" s="721">
        <v>1997</v>
      </c>
      <c r="B29" s="91">
        <v>20</v>
      </c>
      <c r="C29" s="845">
        <f t="shared" si="0"/>
        <v>2.3866348448687349</v>
      </c>
      <c r="D29" s="91">
        <v>55</v>
      </c>
      <c r="E29" s="845">
        <f t="shared" si="1"/>
        <v>6.5632458233890221</v>
      </c>
      <c r="F29" s="91">
        <v>134</v>
      </c>
      <c r="G29" s="845">
        <f t="shared" si="2"/>
        <v>15.990453460620524</v>
      </c>
      <c r="H29" s="91">
        <v>510</v>
      </c>
      <c r="I29" s="845">
        <f t="shared" si="3"/>
        <v>60.859188544152744</v>
      </c>
      <c r="J29" s="91">
        <v>119</v>
      </c>
      <c r="K29" s="845">
        <f t="shared" si="4"/>
        <v>14.200477326968974</v>
      </c>
      <c r="L29" s="367">
        <f t="shared" si="5"/>
        <v>838</v>
      </c>
      <c r="M29" s="845">
        <f t="shared" si="6"/>
        <v>100</v>
      </c>
    </row>
    <row r="30" spans="1:13" x14ac:dyDescent="0.25">
      <c r="A30" s="721">
        <v>1998</v>
      </c>
      <c r="B30" s="91">
        <v>11</v>
      </c>
      <c r="C30" s="845">
        <f t="shared" si="0"/>
        <v>1.2290502793296088</v>
      </c>
      <c r="D30" s="91">
        <v>56</v>
      </c>
      <c r="E30" s="845">
        <f t="shared" si="1"/>
        <v>6.2569832402234642</v>
      </c>
      <c r="F30" s="91">
        <v>137</v>
      </c>
      <c r="G30" s="845">
        <f t="shared" si="2"/>
        <v>15.307262569832403</v>
      </c>
      <c r="H30" s="91">
        <v>531</v>
      </c>
      <c r="I30" s="845">
        <f t="shared" si="3"/>
        <v>59.329608938547487</v>
      </c>
      <c r="J30" s="91">
        <v>160</v>
      </c>
      <c r="K30" s="845">
        <f t="shared" si="4"/>
        <v>17.877094972067038</v>
      </c>
      <c r="L30" s="367">
        <f t="shared" si="5"/>
        <v>895</v>
      </c>
      <c r="M30" s="845">
        <f t="shared" si="6"/>
        <v>100</v>
      </c>
    </row>
    <row r="31" spans="1:13" x14ac:dyDescent="0.25">
      <c r="A31" s="721">
        <v>1999</v>
      </c>
      <c r="B31" s="91">
        <v>2</v>
      </c>
      <c r="C31" s="845">
        <f t="shared" si="0"/>
        <v>0.21008403361344538</v>
      </c>
      <c r="D31" s="91">
        <v>63</v>
      </c>
      <c r="E31" s="845">
        <f t="shared" si="1"/>
        <v>6.6176470588235299</v>
      </c>
      <c r="F31" s="91">
        <v>171</v>
      </c>
      <c r="G31" s="845">
        <f t="shared" si="2"/>
        <v>17.962184873949578</v>
      </c>
      <c r="H31" s="91">
        <v>526</v>
      </c>
      <c r="I31" s="845">
        <f t="shared" si="3"/>
        <v>55.252100840336141</v>
      </c>
      <c r="J31" s="91">
        <v>190</v>
      </c>
      <c r="K31" s="845">
        <f t="shared" si="4"/>
        <v>19.957983193277311</v>
      </c>
      <c r="L31" s="367">
        <f t="shared" si="5"/>
        <v>952</v>
      </c>
      <c r="M31" s="845">
        <f t="shared" si="6"/>
        <v>100</v>
      </c>
    </row>
    <row r="32" spans="1:13" x14ac:dyDescent="0.25">
      <c r="A32" s="721">
        <v>2000</v>
      </c>
      <c r="B32" s="91">
        <v>10</v>
      </c>
      <c r="C32" s="845">
        <f t="shared" si="0"/>
        <v>1.0493179433368309</v>
      </c>
      <c r="D32" s="91">
        <v>63</v>
      </c>
      <c r="E32" s="845">
        <f t="shared" si="1"/>
        <v>6.6107030430220357</v>
      </c>
      <c r="F32" s="91">
        <v>142</v>
      </c>
      <c r="G32" s="845">
        <f t="shared" si="2"/>
        <v>14.900314795383002</v>
      </c>
      <c r="H32" s="91">
        <v>530</v>
      </c>
      <c r="I32" s="845">
        <f t="shared" si="3"/>
        <v>55.613850996852044</v>
      </c>
      <c r="J32" s="91">
        <v>208</v>
      </c>
      <c r="K32" s="845">
        <f t="shared" si="4"/>
        <v>21.825813221406086</v>
      </c>
      <c r="L32" s="367">
        <f t="shared" si="5"/>
        <v>953</v>
      </c>
      <c r="M32" s="845">
        <f t="shared" si="6"/>
        <v>100</v>
      </c>
    </row>
    <row r="33" spans="1:13" x14ac:dyDescent="0.25">
      <c r="A33" s="721">
        <v>2001</v>
      </c>
      <c r="B33" s="91">
        <v>13</v>
      </c>
      <c r="C33" s="845">
        <f t="shared" si="0"/>
        <v>1.3238289205702647</v>
      </c>
      <c r="D33" s="91">
        <v>70</v>
      </c>
      <c r="E33" s="845">
        <f t="shared" si="1"/>
        <v>7.1283095723014247</v>
      </c>
      <c r="F33" s="91">
        <v>162</v>
      </c>
      <c r="G33" s="845">
        <f t="shared" si="2"/>
        <v>16.4969450101833</v>
      </c>
      <c r="H33" s="91">
        <v>534</v>
      </c>
      <c r="I33" s="845">
        <f t="shared" si="3"/>
        <v>54.378818737270876</v>
      </c>
      <c r="J33" s="91">
        <v>203</v>
      </c>
      <c r="K33" s="845">
        <f t="shared" si="4"/>
        <v>20.672097759674134</v>
      </c>
      <c r="L33" s="367">
        <f t="shared" si="5"/>
        <v>982</v>
      </c>
      <c r="M33" s="845">
        <f t="shared" si="6"/>
        <v>100</v>
      </c>
    </row>
    <row r="34" spans="1:13" x14ac:dyDescent="0.25">
      <c r="A34" s="721">
        <v>2002</v>
      </c>
      <c r="B34" s="91">
        <v>3</v>
      </c>
      <c r="C34" s="845">
        <f t="shared" si="0"/>
        <v>0.31545741324921134</v>
      </c>
      <c r="D34" s="91">
        <v>49</v>
      </c>
      <c r="E34" s="845">
        <f t="shared" si="1"/>
        <v>5.1524710830704521</v>
      </c>
      <c r="F34" s="91">
        <v>186</v>
      </c>
      <c r="G34" s="845">
        <f t="shared" si="2"/>
        <v>19.558359621451103</v>
      </c>
      <c r="H34" s="91">
        <v>507</v>
      </c>
      <c r="I34" s="845">
        <f t="shared" si="3"/>
        <v>53.312302839116718</v>
      </c>
      <c r="J34" s="91">
        <v>206</v>
      </c>
      <c r="K34" s="845">
        <f t="shared" si="4"/>
        <v>21.661409043112513</v>
      </c>
      <c r="L34" s="367">
        <f t="shared" si="5"/>
        <v>951</v>
      </c>
      <c r="M34" s="845">
        <f t="shared" si="6"/>
        <v>100</v>
      </c>
    </row>
    <row r="35" spans="1:13" x14ac:dyDescent="0.25">
      <c r="A35" s="721">
        <v>2003</v>
      </c>
      <c r="B35" s="91">
        <v>3</v>
      </c>
      <c r="C35" s="845">
        <f t="shared" si="0"/>
        <v>0.32188841201716739</v>
      </c>
      <c r="D35" s="91">
        <v>51</v>
      </c>
      <c r="E35" s="845">
        <f t="shared" si="1"/>
        <v>5.4721030042918457</v>
      </c>
      <c r="F35" s="91">
        <v>150</v>
      </c>
      <c r="G35" s="845">
        <f t="shared" si="2"/>
        <v>16.094420600858371</v>
      </c>
      <c r="H35" s="91">
        <v>503</v>
      </c>
      <c r="I35" s="845">
        <f t="shared" si="3"/>
        <v>53.969957081545061</v>
      </c>
      <c r="J35" s="91">
        <v>225</v>
      </c>
      <c r="K35" s="845">
        <f t="shared" si="4"/>
        <v>24.141630901287552</v>
      </c>
      <c r="L35" s="367">
        <f t="shared" si="5"/>
        <v>932</v>
      </c>
      <c r="M35" s="845">
        <f t="shared" si="6"/>
        <v>100</v>
      </c>
    </row>
    <row r="36" spans="1:13" s="91" customFormat="1" x14ac:dyDescent="0.25">
      <c r="A36" s="812">
        <v>2004</v>
      </c>
      <c r="B36" s="91">
        <v>11</v>
      </c>
      <c r="C36" s="91">
        <f t="shared" si="0"/>
        <v>1.1702127659574468</v>
      </c>
      <c r="D36" s="91">
        <v>48</v>
      </c>
      <c r="E36" s="91">
        <f t="shared" si="1"/>
        <v>5.1063829787234036</v>
      </c>
      <c r="F36" s="91">
        <v>182</v>
      </c>
      <c r="G36" s="91">
        <f t="shared" si="2"/>
        <v>19.361702127659576</v>
      </c>
      <c r="H36" s="91">
        <v>483</v>
      </c>
      <c r="I36" s="91">
        <f t="shared" si="3"/>
        <v>51.382978723404257</v>
      </c>
      <c r="J36" s="91">
        <v>216</v>
      </c>
      <c r="K36" s="91">
        <f t="shared" si="4"/>
        <v>22.978723404255319</v>
      </c>
      <c r="L36" s="367">
        <f t="shared" si="5"/>
        <v>940</v>
      </c>
      <c r="M36" s="91">
        <f t="shared" si="6"/>
        <v>100</v>
      </c>
    </row>
    <row r="37" spans="1:13" s="91" customFormat="1" x14ac:dyDescent="0.25">
      <c r="A37" s="812">
        <v>2005</v>
      </c>
      <c r="B37" s="91">
        <v>4</v>
      </c>
      <c r="C37" s="91">
        <f t="shared" si="0"/>
        <v>0.42598509052183176</v>
      </c>
      <c r="D37" s="91">
        <v>53</v>
      </c>
      <c r="E37" s="91">
        <f t="shared" si="1"/>
        <v>5.6443024494142708</v>
      </c>
      <c r="F37" s="91">
        <v>159</v>
      </c>
      <c r="G37" s="91">
        <f t="shared" si="2"/>
        <v>16.932907348242811</v>
      </c>
      <c r="H37" s="91">
        <v>473</v>
      </c>
      <c r="I37" s="91">
        <f t="shared" si="3"/>
        <v>50.372736954206601</v>
      </c>
      <c r="J37" s="91">
        <v>250</v>
      </c>
      <c r="K37" s="91">
        <f t="shared" si="4"/>
        <v>26.624068157614484</v>
      </c>
      <c r="L37" s="367">
        <v>939</v>
      </c>
      <c r="M37" s="91">
        <f t="shared" si="6"/>
        <v>100</v>
      </c>
    </row>
    <row r="38" spans="1:13" s="91" customFormat="1" x14ac:dyDescent="0.25">
      <c r="A38" s="812">
        <v>2006</v>
      </c>
      <c r="B38" s="91">
        <v>7</v>
      </c>
      <c r="C38" s="91">
        <f t="shared" si="0"/>
        <v>0.61457418788410889</v>
      </c>
      <c r="D38" s="91">
        <v>55</v>
      </c>
      <c r="E38" s="91">
        <f t="shared" si="1"/>
        <v>4.8287971905179985</v>
      </c>
      <c r="F38" s="91">
        <v>195</v>
      </c>
      <c r="G38" s="91">
        <f t="shared" si="2"/>
        <v>17.120280948200175</v>
      </c>
      <c r="H38" s="91">
        <v>608</v>
      </c>
      <c r="I38" s="91">
        <f t="shared" si="3"/>
        <v>53.380158033362605</v>
      </c>
      <c r="J38" s="91">
        <v>274</v>
      </c>
      <c r="K38" s="91">
        <f t="shared" si="4"/>
        <v>24.056189640035118</v>
      </c>
      <c r="L38" s="367">
        <v>1139</v>
      </c>
      <c r="M38" s="91">
        <f t="shared" si="6"/>
        <v>100</v>
      </c>
    </row>
    <row r="39" spans="1:13" s="841" customFormat="1" x14ac:dyDescent="0.25">
      <c r="A39" s="812">
        <v>2007</v>
      </c>
      <c r="B39" s="10" t="s">
        <v>123</v>
      </c>
      <c r="C39" s="10" t="s">
        <v>123</v>
      </c>
      <c r="D39" s="10" t="s">
        <v>123</v>
      </c>
      <c r="E39" s="10" t="s">
        <v>123</v>
      </c>
      <c r="F39" s="10" t="s">
        <v>123</v>
      </c>
      <c r="G39" s="10" t="s">
        <v>123</v>
      </c>
      <c r="H39" s="10" t="s">
        <v>123</v>
      </c>
      <c r="I39" s="10" t="s">
        <v>123</v>
      </c>
      <c r="J39" s="10" t="s">
        <v>123</v>
      </c>
      <c r="K39" s="10" t="s">
        <v>123</v>
      </c>
      <c r="L39" s="10" t="s">
        <v>123</v>
      </c>
      <c r="M39" s="10" t="s">
        <v>123</v>
      </c>
    </row>
    <row r="40" spans="1:13" s="841" customFormat="1" x14ac:dyDescent="0.25">
      <c r="A40" s="812">
        <v>2008</v>
      </c>
      <c r="B40" s="10" t="s">
        <v>123</v>
      </c>
      <c r="C40" s="10" t="s">
        <v>123</v>
      </c>
      <c r="D40" s="10" t="s">
        <v>123</v>
      </c>
      <c r="E40" s="10" t="s">
        <v>123</v>
      </c>
      <c r="F40" s="10" t="s">
        <v>123</v>
      </c>
      <c r="G40" s="10" t="s">
        <v>123</v>
      </c>
      <c r="H40" s="10" t="s">
        <v>123</v>
      </c>
      <c r="I40" s="10" t="s">
        <v>123</v>
      </c>
      <c r="J40" s="10" t="s">
        <v>123</v>
      </c>
      <c r="K40" s="10" t="s">
        <v>123</v>
      </c>
      <c r="L40" s="10" t="s">
        <v>123</v>
      </c>
      <c r="M40" s="10" t="s">
        <v>123</v>
      </c>
    </row>
    <row r="41" spans="1:13" s="91" customFormat="1" x14ac:dyDescent="0.25">
      <c r="A41" s="812">
        <v>2009</v>
      </c>
      <c r="B41" s="91">
        <v>16</v>
      </c>
      <c r="C41" s="91">
        <f>B41/L41*100</f>
        <v>1.2913640032284099</v>
      </c>
      <c r="D41" s="91">
        <v>87</v>
      </c>
      <c r="E41" s="91">
        <f>D41/L41*100</f>
        <v>7.021791767554479</v>
      </c>
      <c r="F41" s="91">
        <v>219</v>
      </c>
      <c r="G41" s="91">
        <f>F41/L41*100</f>
        <v>17.675544794188863</v>
      </c>
      <c r="H41" s="91">
        <v>617</v>
      </c>
      <c r="I41" s="91">
        <f>H41/L41*100</f>
        <v>49.798224374495561</v>
      </c>
      <c r="J41" s="91">
        <v>300</v>
      </c>
      <c r="K41" s="91">
        <f>J41/L41*100</f>
        <v>24.213075060532688</v>
      </c>
      <c r="L41" s="367">
        <v>1239</v>
      </c>
      <c r="M41" s="91">
        <f>L41/L41*100</f>
        <v>100</v>
      </c>
    </row>
    <row r="42" spans="1:13" ht="6" customHeight="1" x14ac:dyDescent="0.25">
      <c r="A42" s="731"/>
      <c r="B42" s="118"/>
      <c r="C42" s="118"/>
      <c r="D42" s="118"/>
      <c r="E42" s="118"/>
      <c r="F42" s="118"/>
      <c r="G42" s="118"/>
      <c r="H42" s="118"/>
      <c r="I42" s="118"/>
      <c r="J42" s="118"/>
      <c r="K42" s="118"/>
      <c r="L42" s="118"/>
      <c r="M42" s="118"/>
    </row>
    <row r="43" spans="1:13" ht="15" customHeight="1" x14ac:dyDescent="0.25">
      <c r="A43" s="1159" t="s">
        <v>29</v>
      </c>
      <c r="B43" s="971"/>
      <c r="C43" s="971"/>
      <c r="D43" s="971"/>
      <c r="E43" s="971"/>
      <c r="F43" s="971"/>
      <c r="G43" s="971"/>
      <c r="H43" s="971"/>
      <c r="I43" s="971"/>
      <c r="J43" s="971"/>
      <c r="K43" s="971"/>
      <c r="L43" s="971"/>
      <c r="M43" s="971"/>
    </row>
    <row r="44" spans="1:13" x14ac:dyDescent="0.25">
      <c r="A44" s="374"/>
      <c r="L44" s="844"/>
    </row>
    <row r="45" spans="1:13" x14ac:dyDescent="0.25">
      <c r="A45" s="374"/>
    </row>
    <row r="46" spans="1:13" x14ac:dyDescent="0.25">
      <c r="A46" s="374"/>
    </row>
    <row r="47" spans="1:13" x14ac:dyDescent="0.25">
      <c r="A47" s="374"/>
    </row>
  </sheetData>
  <mergeCells count="12">
    <mergeCell ref="A1:B1"/>
    <mergeCell ref="A2:B2"/>
    <mergeCell ref="F1:H1"/>
    <mergeCell ref="A3:M3"/>
    <mergeCell ref="A43:M43"/>
    <mergeCell ref="J4:K4"/>
    <mergeCell ref="L4:M4"/>
    <mergeCell ref="B4:C4"/>
    <mergeCell ref="D4:E4"/>
    <mergeCell ref="F4:G4"/>
    <mergeCell ref="H4:I4"/>
    <mergeCell ref="A4:A5"/>
  </mergeCells>
  <hyperlinks>
    <hyperlink ref="F1:H1" location="Tabellförteckning!A1" display="Tillbaka till innehållsföreckningen "/>
  </hyperlinks>
  <pageMargins left="0.75" right="0.75" top="1" bottom="1" header="0.5" footer="0.5"/>
  <pageSetup paperSize="9" scale="88" orientation="portrait" r:id="rId1"/>
  <headerFooter alignWithMargins="0"/>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6.6640625" style="306" customWidth="1"/>
    <col min="2" max="2" width="8.6640625" style="306" customWidth="1"/>
    <col min="3" max="3" width="6.6640625" style="306" customWidth="1"/>
    <col min="4" max="4" width="8.6640625" style="306" customWidth="1"/>
    <col min="5" max="5" width="6.6640625" style="755" customWidth="1"/>
    <col min="6" max="6" width="8.6640625" style="306" customWidth="1"/>
    <col min="7" max="7" width="6.6640625" style="306" customWidth="1"/>
    <col min="8" max="8" width="8.6640625" style="306" customWidth="1"/>
    <col min="9" max="9" width="6.6640625" style="306" customWidth="1"/>
    <col min="10" max="16384" width="8.88671875" style="306"/>
  </cols>
  <sheetData>
    <row r="1" spans="1:9" ht="30" customHeight="1" x14ac:dyDescent="0.3">
      <c r="A1" s="1108"/>
      <c r="B1" s="979"/>
      <c r="F1" s="974" t="s">
        <v>397</v>
      </c>
      <c r="G1" s="975"/>
      <c r="H1" s="975"/>
    </row>
    <row r="2" spans="1:9" ht="6" customHeight="1" x14ac:dyDescent="0.25">
      <c r="A2" s="1108"/>
      <c r="B2" s="979"/>
    </row>
    <row r="3" spans="1:9" ht="30" customHeight="1" x14ac:dyDescent="0.25">
      <c r="A3" s="1150" t="s">
        <v>585</v>
      </c>
      <c r="B3" s="1150"/>
      <c r="C3" s="1150"/>
      <c r="D3" s="1150"/>
      <c r="E3" s="1150"/>
      <c r="F3" s="1150"/>
      <c r="G3" s="1150"/>
      <c r="H3" s="1150"/>
      <c r="I3" s="1150"/>
    </row>
    <row r="4" spans="1:9" ht="15" customHeight="1" x14ac:dyDescent="0.25">
      <c r="A4" s="1147" t="s">
        <v>100</v>
      </c>
      <c r="B4" s="1126" t="s">
        <v>4</v>
      </c>
      <c r="C4" s="1126"/>
      <c r="D4" s="1126" t="s">
        <v>133</v>
      </c>
      <c r="E4" s="1126"/>
      <c r="F4" s="1126" t="s">
        <v>134</v>
      </c>
      <c r="G4" s="1126"/>
      <c r="H4" s="1126" t="s">
        <v>212</v>
      </c>
      <c r="I4" s="1126"/>
    </row>
    <row r="5" spans="1:9" ht="15" customHeight="1" x14ac:dyDescent="0.25">
      <c r="A5" s="1147"/>
      <c r="B5" s="755" t="s">
        <v>67</v>
      </c>
      <c r="C5" s="755" t="s">
        <v>102</v>
      </c>
      <c r="D5" s="755" t="s">
        <v>67</v>
      </c>
      <c r="E5" s="755" t="s">
        <v>102</v>
      </c>
      <c r="F5" s="755" t="s">
        <v>67</v>
      </c>
      <c r="G5" s="755" t="s">
        <v>102</v>
      </c>
      <c r="H5" s="755" t="s">
        <v>67</v>
      </c>
      <c r="I5" s="755" t="s">
        <v>102</v>
      </c>
    </row>
    <row r="6" spans="1:9" ht="6" customHeight="1" x14ac:dyDescent="0.25">
      <c r="A6" s="296"/>
      <c r="B6" s="294"/>
      <c r="C6" s="294"/>
      <c r="D6" s="294"/>
      <c r="E6" s="294"/>
      <c r="F6" s="294"/>
      <c r="G6" s="294"/>
      <c r="H6" s="294"/>
      <c r="I6" s="144"/>
    </row>
    <row r="7" spans="1:9" x14ac:dyDescent="0.25">
      <c r="A7" s="374">
        <v>1975</v>
      </c>
      <c r="B7" s="367">
        <v>1337</v>
      </c>
      <c r="C7" s="842">
        <f t="shared" ref="C7:C38" si="0">B7/H7*100</f>
        <v>57.505376344086024</v>
      </c>
      <c r="D7" s="367">
        <v>1040</v>
      </c>
      <c r="E7" s="842">
        <f t="shared" ref="E7:E38" si="1">D7/H7*100</f>
        <v>44.731182795698928</v>
      </c>
      <c r="F7" s="91">
        <v>77</v>
      </c>
      <c r="G7" s="842">
        <f t="shared" ref="G7:G38" si="2">F7/H7*100</f>
        <v>3.3118279569892475</v>
      </c>
      <c r="H7" s="367">
        <v>2325</v>
      </c>
      <c r="I7" s="842">
        <v>100</v>
      </c>
    </row>
    <row r="8" spans="1:9" x14ac:dyDescent="0.25">
      <c r="A8" s="374">
        <v>1976</v>
      </c>
      <c r="B8" s="367">
        <v>1118</v>
      </c>
      <c r="C8" s="842">
        <f t="shared" si="0"/>
        <v>47.073684210526316</v>
      </c>
      <c r="D8" s="367">
        <v>1374</v>
      </c>
      <c r="E8" s="842">
        <f t="shared" si="1"/>
        <v>57.852631578947367</v>
      </c>
      <c r="F8" s="91">
        <v>139</v>
      </c>
      <c r="G8" s="842">
        <f t="shared" si="2"/>
        <v>5.852631578947368</v>
      </c>
      <c r="H8" s="367">
        <v>2375</v>
      </c>
      <c r="I8" s="842">
        <v>100</v>
      </c>
    </row>
    <row r="9" spans="1:9" x14ac:dyDescent="0.25">
      <c r="A9" s="374">
        <v>1977</v>
      </c>
      <c r="B9" s="367">
        <v>1272</v>
      </c>
      <c r="C9" s="842">
        <f t="shared" si="0"/>
        <v>50.137958218368148</v>
      </c>
      <c r="D9" s="367">
        <v>1427</v>
      </c>
      <c r="E9" s="842">
        <f t="shared" si="1"/>
        <v>56.247536460386286</v>
      </c>
      <c r="F9" s="91">
        <v>156</v>
      </c>
      <c r="G9" s="842">
        <f t="shared" si="2"/>
        <v>6.1489948758376034</v>
      </c>
      <c r="H9" s="367">
        <v>2537</v>
      </c>
      <c r="I9" s="842">
        <v>100</v>
      </c>
    </row>
    <row r="10" spans="1:9" x14ac:dyDescent="0.25">
      <c r="A10" s="374">
        <v>1978</v>
      </c>
      <c r="B10" s="367">
        <v>1577</v>
      </c>
      <c r="C10" s="842">
        <f t="shared" si="0"/>
        <v>61.385753211366293</v>
      </c>
      <c r="D10" s="367">
        <v>823</v>
      </c>
      <c r="E10" s="842">
        <f t="shared" si="1"/>
        <v>32.035811599844301</v>
      </c>
      <c r="F10" s="91">
        <v>219</v>
      </c>
      <c r="G10" s="842">
        <f t="shared" si="2"/>
        <v>8.5247177890229668</v>
      </c>
      <c r="H10" s="367">
        <v>2569</v>
      </c>
      <c r="I10" s="842">
        <v>100</v>
      </c>
    </row>
    <row r="11" spans="1:9" x14ac:dyDescent="0.25">
      <c r="A11" s="374">
        <v>1979</v>
      </c>
      <c r="B11" s="367">
        <v>1622</v>
      </c>
      <c r="C11" s="842">
        <f t="shared" si="0"/>
        <v>62.432640492686687</v>
      </c>
      <c r="D11" s="367">
        <v>888</v>
      </c>
      <c r="E11" s="842">
        <f t="shared" si="1"/>
        <v>34.18013856812933</v>
      </c>
      <c r="F11" s="91">
        <v>173</v>
      </c>
      <c r="G11" s="842">
        <f t="shared" si="2"/>
        <v>6.6589684372594302</v>
      </c>
      <c r="H11" s="367">
        <v>2598</v>
      </c>
      <c r="I11" s="842">
        <v>100</v>
      </c>
    </row>
    <row r="12" spans="1:9" x14ac:dyDescent="0.25">
      <c r="A12" s="374">
        <v>1980</v>
      </c>
      <c r="B12" s="367">
        <v>2924</v>
      </c>
      <c r="C12" s="842">
        <f t="shared" si="0"/>
        <v>69.289099526066352</v>
      </c>
      <c r="D12" s="367">
        <v>1114</v>
      </c>
      <c r="E12" s="842">
        <f t="shared" si="1"/>
        <v>26.398104265402843</v>
      </c>
      <c r="F12" s="91">
        <v>373</v>
      </c>
      <c r="G12" s="842">
        <f t="shared" si="2"/>
        <v>8.8388625592417061</v>
      </c>
      <c r="H12" s="367">
        <v>4220</v>
      </c>
      <c r="I12" s="842">
        <v>100</v>
      </c>
    </row>
    <row r="13" spans="1:9" x14ac:dyDescent="0.25">
      <c r="A13" s="374">
        <v>1981</v>
      </c>
      <c r="B13" s="367">
        <v>4371</v>
      </c>
      <c r="C13" s="842">
        <f t="shared" si="0"/>
        <v>74.794661190965101</v>
      </c>
      <c r="D13" s="367">
        <v>1421</v>
      </c>
      <c r="E13" s="842">
        <f t="shared" si="1"/>
        <v>24.315537303216974</v>
      </c>
      <c r="F13" s="91">
        <v>369</v>
      </c>
      <c r="G13" s="842">
        <f t="shared" si="2"/>
        <v>6.3141683778234095</v>
      </c>
      <c r="H13" s="367">
        <v>5844</v>
      </c>
      <c r="I13" s="842">
        <v>100</v>
      </c>
    </row>
    <row r="14" spans="1:9" x14ac:dyDescent="0.25">
      <c r="A14" s="374">
        <v>1982</v>
      </c>
      <c r="B14" s="367">
        <v>4456</v>
      </c>
      <c r="C14" s="842">
        <f t="shared" si="0"/>
        <v>73.181146329446548</v>
      </c>
      <c r="D14" s="367">
        <v>1783</v>
      </c>
      <c r="E14" s="842">
        <f t="shared" si="1"/>
        <v>29.282312366562653</v>
      </c>
      <c r="F14" s="91">
        <v>283</v>
      </c>
      <c r="G14" s="842">
        <f t="shared" si="2"/>
        <v>4.647725406470685</v>
      </c>
      <c r="H14" s="367">
        <v>6089</v>
      </c>
      <c r="I14" s="842">
        <v>100</v>
      </c>
    </row>
    <row r="15" spans="1:9" x14ac:dyDescent="0.25">
      <c r="A15" s="374">
        <v>1983</v>
      </c>
      <c r="B15" s="367">
        <v>3584</v>
      </c>
      <c r="C15" s="842">
        <f t="shared" si="0"/>
        <v>70.76011846001974</v>
      </c>
      <c r="D15" s="367">
        <v>1572</v>
      </c>
      <c r="E15" s="842">
        <f t="shared" si="1"/>
        <v>31.0365251727542</v>
      </c>
      <c r="F15" s="91">
        <v>242</v>
      </c>
      <c r="G15" s="842">
        <f t="shared" si="2"/>
        <v>4.7778874629812433</v>
      </c>
      <c r="H15" s="367">
        <v>5065</v>
      </c>
      <c r="I15" s="842">
        <v>100</v>
      </c>
    </row>
    <row r="16" spans="1:9" x14ac:dyDescent="0.25">
      <c r="A16" s="374">
        <v>1984</v>
      </c>
      <c r="B16" s="367">
        <v>3258</v>
      </c>
      <c r="C16" s="842">
        <f t="shared" si="0"/>
        <v>70.733825445071645</v>
      </c>
      <c r="D16" s="367">
        <v>1493</v>
      </c>
      <c r="E16" s="842">
        <f t="shared" si="1"/>
        <v>32.41424229266174</v>
      </c>
      <c r="F16" s="91">
        <v>160</v>
      </c>
      <c r="G16" s="842">
        <f t="shared" si="2"/>
        <v>3.4737299174989147</v>
      </c>
      <c r="H16" s="367">
        <v>4606</v>
      </c>
      <c r="I16" s="842">
        <v>100</v>
      </c>
    </row>
    <row r="17" spans="1:9" x14ac:dyDescent="0.25">
      <c r="A17" s="374">
        <v>1985</v>
      </c>
      <c r="B17" s="367">
        <v>2811</v>
      </c>
      <c r="C17" s="842">
        <f t="shared" si="0"/>
        <v>61.28188358404185</v>
      </c>
      <c r="D17" s="367">
        <v>1705</v>
      </c>
      <c r="E17" s="842">
        <f t="shared" si="1"/>
        <v>37.170263788968825</v>
      </c>
      <c r="F17" s="91">
        <v>211</v>
      </c>
      <c r="G17" s="842">
        <f t="shared" si="2"/>
        <v>4.5999563985175493</v>
      </c>
      <c r="H17" s="367">
        <v>4587</v>
      </c>
      <c r="I17" s="842">
        <v>100</v>
      </c>
    </row>
    <row r="18" spans="1:9" x14ac:dyDescent="0.25">
      <c r="A18" s="374">
        <v>1986</v>
      </c>
      <c r="B18" s="367">
        <v>3256</v>
      </c>
      <c r="C18" s="842">
        <f t="shared" si="0"/>
        <v>65.658398870740058</v>
      </c>
      <c r="D18" s="367">
        <v>1709</v>
      </c>
      <c r="E18" s="842">
        <f t="shared" si="1"/>
        <v>34.462593264771122</v>
      </c>
      <c r="F18" s="91">
        <v>172</v>
      </c>
      <c r="G18" s="842">
        <f t="shared" si="2"/>
        <v>3.4684412179874973</v>
      </c>
      <c r="H18" s="367">
        <v>4959</v>
      </c>
      <c r="I18" s="842">
        <v>100</v>
      </c>
    </row>
    <row r="19" spans="1:9" x14ac:dyDescent="0.25">
      <c r="A19" s="374">
        <v>1987</v>
      </c>
      <c r="B19" s="367">
        <v>3167</v>
      </c>
      <c r="C19" s="842">
        <f t="shared" si="0"/>
        <v>64.461632403826584</v>
      </c>
      <c r="D19" s="367">
        <v>1749</v>
      </c>
      <c r="E19" s="842">
        <f t="shared" si="1"/>
        <v>35.599430083452063</v>
      </c>
      <c r="F19" s="91">
        <v>255</v>
      </c>
      <c r="G19" s="842">
        <f t="shared" si="2"/>
        <v>5.1903114186851207</v>
      </c>
      <c r="H19" s="367">
        <v>4913</v>
      </c>
      <c r="I19" s="842">
        <v>100</v>
      </c>
    </row>
    <row r="20" spans="1:9" x14ac:dyDescent="0.25">
      <c r="A20" s="374">
        <v>1988</v>
      </c>
      <c r="B20" s="367">
        <v>2996</v>
      </c>
      <c r="C20" s="842">
        <f t="shared" si="0"/>
        <v>60.269563468115074</v>
      </c>
      <c r="D20" s="367">
        <v>1901</v>
      </c>
      <c r="E20" s="842">
        <f t="shared" si="1"/>
        <v>38.241802454234559</v>
      </c>
      <c r="F20" s="91">
        <v>269</v>
      </c>
      <c r="G20" s="842">
        <f t="shared" si="2"/>
        <v>5.4113860390263531</v>
      </c>
      <c r="H20" s="367">
        <v>4971</v>
      </c>
      <c r="I20" s="842">
        <v>100</v>
      </c>
    </row>
    <row r="21" spans="1:9" x14ac:dyDescent="0.25">
      <c r="A21" s="374">
        <v>1989</v>
      </c>
      <c r="B21" s="367">
        <v>3468</v>
      </c>
      <c r="C21" s="842">
        <f t="shared" si="0"/>
        <v>68</v>
      </c>
      <c r="D21" s="367">
        <v>1730</v>
      </c>
      <c r="E21" s="842">
        <f t="shared" si="1"/>
        <v>33.921568627450981</v>
      </c>
      <c r="F21" s="91">
        <v>332</v>
      </c>
      <c r="G21" s="842">
        <f t="shared" si="2"/>
        <v>6.5098039215686274</v>
      </c>
      <c r="H21" s="367">
        <v>5100</v>
      </c>
      <c r="I21" s="842">
        <v>100</v>
      </c>
    </row>
    <row r="22" spans="1:9" x14ac:dyDescent="0.25">
      <c r="A22" s="374">
        <v>1990</v>
      </c>
      <c r="B22" s="367">
        <v>3382</v>
      </c>
      <c r="C22" s="842">
        <f t="shared" si="0"/>
        <v>62.146269753767001</v>
      </c>
      <c r="D22" s="367">
        <v>1847</v>
      </c>
      <c r="E22" s="842">
        <f t="shared" si="1"/>
        <v>33.939728041161338</v>
      </c>
      <c r="F22" s="91">
        <v>320</v>
      </c>
      <c r="G22" s="842">
        <f t="shared" si="2"/>
        <v>5.880191106210952</v>
      </c>
      <c r="H22" s="367">
        <v>5442</v>
      </c>
      <c r="I22" s="842">
        <v>100</v>
      </c>
    </row>
    <row r="23" spans="1:9" x14ac:dyDescent="0.25">
      <c r="A23" s="374">
        <v>1991</v>
      </c>
      <c r="B23" s="367">
        <v>3356</v>
      </c>
      <c r="C23" s="842">
        <f t="shared" si="0"/>
        <v>58.507670850767092</v>
      </c>
      <c r="D23" s="367">
        <v>1924</v>
      </c>
      <c r="E23" s="842">
        <f t="shared" si="1"/>
        <v>33.542538354253836</v>
      </c>
      <c r="F23" s="91">
        <v>463</v>
      </c>
      <c r="G23" s="842">
        <f t="shared" si="2"/>
        <v>8.0718270571827055</v>
      </c>
      <c r="H23" s="367">
        <v>5736</v>
      </c>
      <c r="I23" s="842">
        <v>100</v>
      </c>
    </row>
    <row r="24" spans="1:9" x14ac:dyDescent="0.25">
      <c r="A24" s="374">
        <v>1992</v>
      </c>
      <c r="B24" s="367">
        <v>3520</v>
      </c>
      <c r="C24" s="842">
        <f t="shared" si="0"/>
        <v>55.564325177584848</v>
      </c>
      <c r="D24" s="367">
        <v>2179</v>
      </c>
      <c r="E24" s="842">
        <f t="shared" si="1"/>
        <v>34.396211523283348</v>
      </c>
      <c r="F24" s="91">
        <v>599</v>
      </c>
      <c r="G24" s="842">
        <f t="shared" si="2"/>
        <v>9.4554064719810587</v>
      </c>
      <c r="H24" s="367">
        <v>6335</v>
      </c>
      <c r="I24" s="842">
        <v>100</v>
      </c>
    </row>
    <row r="25" spans="1:9" x14ac:dyDescent="0.25">
      <c r="A25" s="374">
        <v>1993</v>
      </c>
      <c r="B25" s="367">
        <v>2673</v>
      </c>
      <c r="C25" s="842">
        <f t="shared" si="0"/>
        <v>44.954591321897077</v>
      </c>
      <c r="D25" s="367">
        <v>2513</v>
      </c>
      <c r="E25" s="842">
        <f t="shared" si="1"/>
        <v>42.263706693575514</v>
      </c>
      <c r="F25" s="91">
        <v>594</v>
      </c>
      <c r="G25" s="842">
        <f t="shared" si="2"/>
        <v>9.9899091826437942</v>
      </c>
      <c r="H25" s="367">
        <v>5946</v>
      </c>
      <c r="I25" s="842">
        <v>100</v>
      </c>
    </row>
    <row r="26" spans="1:9" x14ac:dyDescent="0.25">
      <c r="A26" s="374">
        <v>1994</v>
      </c>
      <c r="B26" s="367">
        <v>3040</v>
      </c>
      <c r="C26" s="842">
        <f t="shared" si="0"/>
        <v>42.696629213483142</v>
      </c>
      <c r="D26" s="367">
        <v>3311</v>
      </c>
      <c r="E26" s="842">
        <f t="shared" si="1"/>
        <v>46.502808988764045</v>
      </c>
      <c r="F26" s="91">
        <v>786</v>
      </c>
      <c r="G26" s="842">
        <f t="shared" si="2"/>
        <v>11.039325842696629</v>
      </c>
      <c r="H26" s="367">
        <v>7120</v>
      </c>
      <c r="I26" s="842">
        <v>100</v>
      </c>
    </row>
    <row r="27" spans="1:9" x14ac:dyDescent="0.25">
      <c r="A27" s="374">
        <v>1995</v>
      </c>
      <c r="B27" s="367">
        <v>3339</v>
      </c>
      <c r="C27" s="842">
        <f t="shared" si="0"/>
        <v>42.63278855975485</v>
      </c>
      <c r="D27" s="367">
        <v>3688</v>
      </c>
      <c r="E27" s="842">
        <f t="shared" si="1"/>
        <v>47.088866189989787</v>
      </c>
      <c r="F27" s="91">
        <v>747</v>
      </c>
      <c r="G27" s="842">
        <f t="shared" si="2"/>
        <v>9.5377936670071488</v>
      </c>
      <c r="H27" s="367">
        <v>7832</v>
      </c>
      <c r="I27" s="842">
        <v>100</v>
      </c>
    </row>
    <row r="28" spans="1:9" x14ac:dyDescent="0.25">
      <c r="A28" s="374">
        <v>1996</v>
      </c>
      <c r="B28" s="367">
        <v>3325</v>
      </c>
      <c r="C28" s="842">
        <f t="shared" si="0"/>
        <v>40.400972053462944</v>
      </c>
      <c r="D28" s="367">
        <v>3965</v>
      </c>
      <c r="E28" s="842">
        <f t="shared" si="1"/>
        <v>48.177399756986631</v>
      </c>
      <c r="F28" s="91">
        <v>856</v>
      </c>
      <c r="G28" s="842">
        <f t="shared" si="2"/>
        <v>10.40097205346294</v>
      </c>
      <c r="H28" s="367">
        <v>8230</v>
      </c>
      <c r="I28" s="842">
        <v>100</v>
      </c>
    </row>
    <row r="29" spans="1:9" x14ac:dyDescent="0.25">
      <c r="A29" s="374">
        <v>1997</v>
      </c>
      <c r="B29" s="367">
        <v>4023</v>
      </c>
      <c r="C29" s="842">
        <f t="shared" si="0"/>
        <v>42.575933961265747</v>
      </c>
      <c r="D29" s="367">
        <v>4370</v>
      </c>
      <c r="E29" s="842">
        <f t="shared" si="1"/>
        <v>46.248280241295376</v>
      </c>
      <c r="F29" s="91">
        <v>838</v>
      </c>
      <c r="G29" s="842">
        <f t="shared" si="2"/>
        <v>8.8686633506191139</v>
      </c>
      <c r="H29" s="367">
        <v>9449</v>
      </c>
      <c r="I29" s="842">
        <v>100</v>
      </c>
    </row>
    <row r="30" spans="1:9" x14ac:dyDescent="0.25">
      <c r="A30" s="374">
        <v>1998</v>
      </c>
      <c r="B30" s="367">
        <v>4372</v>
      </c>
      <c r="C30" s="842">
        <f t="shared" si="0"/>
        <v>43.0993690851735</v>
      </c>
      <c r="D30" s="367">
        <v>4682</v>
      </c>
      <c r="E30" s="842">
        <f t="shared" si="1"/>
        <v>46.155362776025235</v>
      </c>
      <c r="F30" s="91">
        <v>895</v>
      </c>
      <c r="G30" s="842">
        <f t="shared" si="2"/>
        <v>8.8229495268138809</v>
      </c>
      <c r="H30" s="367">
        <v>10144</v>
      </c>
      <c r="I30" s="842">
        <v>100</v>
      </c>
    </row>
    <row r="31" spans="1:9" x14ac:dyDescent="0.25">
      <c r="A31" s="374">
        <v>1999</v>
      </c>
      <c r="B31" s="367">
        <v>4746</v>
      </c>
      <c r="C31" s="842">
        <f t="shared" si="0"/>
        <v>44.062761117816358</v>
      </c>
      <c r="D31" s="367">
        <v>4889</v>
      </c>
      <c r="E31" s="842">
        <f t="shared" si="1"/>
        <v>45.390400148547023</v>
      </c>
      <c r="F31" s="91">
        <v>952</v>
      </c>
      <c r="G31" s="842">
        <f t="shared" si="2"/>
        <v>8.8385479528363202</v>
      </c>
      <c r="H31" s="367">
        <v>10771</v>
      </c>
      <c r="I31" s="842">
        <v>100</v>
      </c>
    </row>
    <row r="32" spans="1:9" x14ac:dyDescent="0.25">
      <c r="A32" s="374">
        <v>2000</v>
      </c>
      <c r="B32" s="367">
        <v>5021</v>
      </c>
      <c r="C32" s="842">
        <f t="shared" si="0"/>
        <v>44.331626346459473</v>
      </c>
      <c r="D32" s="367">
        <v>4828</v>
      </c>
      <c r="E32" s="842">
        <f t="shared" si="1"/>
        <v>42.627582553416914</v>
      </c>
      <c r="F32" s="91">
        <v>953</v>
      </c>
      <c r="G32" s="842">
        <f t="shared" si="2"/>
        <v>8.4142680558008127</v>
      </c>
      <c r="H32" s="367">
        <v>11326</v>
      </c>
      <c r="I32" s="842">
        <v>100</v>
      </c>
    </row>
    <row r="33" spans="1:9" x14ac:dyDescent="0.25">
      <c r="A33" s="374" t="s">
        <v>39</v>
      </c>
      <c r="B33" s="367">
        <v>5054</v>
      </c>
      <c r="C33" s="842">
        <f t="shared" si="0"/>
        <v>41.022727272727273</v>
      </c>
      <c r="D33" s="367">
        <v>5070</v>
      </c>
      <c r="E33" s="842">
        <f t="shared" si="1"/>
        <v>41.152597402597401</v>
      </c>
      <c r="F33" s="91">
        <v>982</v>
      </c>
      <c r="G33" s="842">
        <f t="shared" si="2"/>
        <v>7.970779220779221</v>
      </c>
      <c r="H33" s="367">
        <v>12320</v>
      </c>
      <c r="I33" s="842">
        <v>100</v>
      </c>
    </row>
    <row r="34" spans="1:9" x14ac:dyDescent="0.25">
      <c r="A34" s="374" t="s">
        <v>125</v>
      </c>
      <c r="B34" s="367">
        <v>5799</v>
      </c>
      <c r="C34" s="842">
        <f t="shared" si="0"/>
        <v>41.746454538910086</v>
      </c>
      <c r="D34" s="367">
        <v>5666</v>
      </c>
      <c r="E34" s="842">
        <f t="shared" si="1"/>
        <v>40.789000071989058</v>
      </c>
      <c r="F34" s="91">
        <v>951</v>
      </c>
      <c r="G34" s="842">
        <f t="shared" si="2"/>
        <v>6.8461593837736663</v>
      </c>
      <c r="H34" s="367">
        <v>13891</v>
      </c>
      <c r="I34" s="842">
        <v>100</v>
      </c>
    </row>
    <row r="35" spans="1:9" x14ac:dyDescent="0.25">
      <c r="A35" s="374" t="s">
        <v>72</v>
      </c>
      <c r="B35" s="367">
        <v>5812</v>
      </c>
      <c r="C35" s="842">
        <f t="shared" si="0"/>
        <v>40.107653026016152</v>
      </c>
      <c r="D35" s="367">
        <v>5894</v>
      </c>
      <c r="E35" s="842">
        <f t="shared" si="1"/>
        <v>40.673521496101031</v>
      </c>
      <c r="F35" s="91">
        <v>932</v>
      </c>
      <c r="G35" s="842">
        <f t="shared" si="2"/>
        <v>6.4315782209647372</v>
      </c>
      <c r="H35" s="367">
        <v>14491</v>
      </c>
      <c r="I35" s="842">
        <v>100</v>
      </c>
    </row>
    <row r="36" spans="1:9" x14ac:dyDescent="0.25">
      <c r="A36" s="374" t="s">
        <v>27</v>
      </c>
      <c r="B36" s="367">
        <v>6317</v>
      </c>
      <c r="C36" s="842">
        <f t="shared" si="0"/>
        <v>42.757547042100988</v>
      </c>
      <c r="D36" s="367">
        <v>6425</v>
      </c>
      <c r="E36" s="842">
        <f t="shared" si="1"/>
        <v>43.488560985515093</v>
      </c>
      <c r="F36" s="91">
        <v>940</v>
      </c>
      <c r="G36" s="842">
        <f t="shared" si="2"/>
        <v>6.3625287667524022</v>
      </c>
      <c r="H36" s="367">
        <v>14774</v>
      </c>
      <c r="I36" s="842">
        <v>100</v>
      </c>
    </row>
    <row r="37" spans="1:9" x14ac:dyDescent="0.25">
      <c r="A37" s="374" t="s">
        <v>30</v>
      </c>
      <c r="B37" s="367">
        <v>6946</v>
      </c>
      <c r="C37" s="842">
        <f t="shared" si="0"/>
        <v>43.748819046419349</v>
      </c>
      <c r="D37" s="367">
        <v>6642</v>
      </c>
      <c r="E37" s="842">
        <f t="shared" si="1"/>
        <v>41.834099640990111</v>
      </c>
      <c r="F37" s="91">
        <v>939</v>
      </c>
      <c r="G37" s="842">
        <f t="shared" si="2"/>
        <v>5.9142155319014931</v>
      </c>
      <c r="H37" s="367">
        <v>15877</v>
      </c>
      <c r="I37" s="842">
        <v>100</v>
      </c>
    </row>
    <row r="38" spans="1:9" x14ac:dyDescent="0.25">
      <c r="A38" s="374" t="s">
        <v>31</v>
      </c>
      <c r="B38" s="367">
        <v>7588</v>
      </c>
      <c r="C38" s="842">
        <f t="shared" si="0"/>
        <v>43.067143424711958</v>
      </c>
      <c r="D38" s="367">
        <v>7579</v>
      </c>
      <c r="E38" s="842">
        <f t="shared" si="1"/>
        <v>43.016062205573533</v>
      </c>
      <c r="F38" s="91">
        <v>1139</v>
      </c>
      <c r="G38" s="842">
        <f t="shared" si="2"/>
        <v>6.4646120665190985</v>
      </c>
      <c r="H38" s="367">
        <v>17619</v>
      </c>
      <c r="I38" s="842">
        <v>100</v>
      </c>
    </row>
    <row r="39" spans="1:9" x14ac:dyDescent="0.25">
      <c r="A39" s="374" t="s">
        <v>149</v>
      </c>
      <c r="B39" s="10" t="s">
        <v>123</v>
      </c>
      <c r="C39" s="10" t="s">
        <v>123</v>
      </c>
      <c r="D39" s="10" t="s">
        <v>123</v>
      </c>
      <c r="E39" s="10" t="s">
        <v>123</v>
      </c>
      <c r="F39" s="10" t="s">
        <v>123</v>
      </c>
      <c r="G39" s="10" t="s">
        <v>123</v>
      </c>
      <c r="H39" s="10" t="s">
        <v>123</v>
      </c>
      <c r="I39" s="10" t="s">
        <v>123</v>
      </c>
    </row>
    <row r="40" spans="1:9" x14ac:dyDescent="0.25">
      <c r="A40" s="374" t="s">
        <v>152</v>
      </c>
      <c r="B40" s="10" t="s">
        <v>123</v>
      </c>
      <c r="C40" s="10" t="s">
        <v>123</v>
      </c>
      <c r="D40" s="10" t="s">
        <v>123</v>
      </c>
      <c r="E40" s="10" t="s">
        <v>123</v>
      </c>
      <c r="F40" s="10" t="s">
        <v>123</v>
      </c>
      <c r="G40" s="10" t="s">
        <v>123</v>
      </c>
      <c r="H40" s="10" t="s">
        <v>123</v>
      </c>
      <c r="I40" s="10" t="s">
        <v>123</v>
      </c>
    </row>
    <row r="41" spans="1:9" x14ac:dyDescent="0.25">
      <c r="A41" s="374" t="s">
        <v>163</v>
      </c>
      <c r="B41" s="367">
        <v>10481</v>
      </c>
      <c r="C41" s="842">
        <f>B41/H41*100</f>
        <v>49.315390768362114</v>
      </c>
      <c r="D41" s="367">
        <v>7521</v>
      </c>
      <c r="E41" s="842">
        <f>D41/H41*100</f>
        <v>35.387945231261469</v>
      </c>
      <c r="F41" s="367">
        <v>1239</v>
      </c>
      <c r="G41" s="842">
        <f>F41/H41*100</f>
        <v>5.8297652096174657</v>
      </c>
      <c r="H41" s="367">
        <v>21253</v>
      </c>
      <c r="I41" s="842">
        <v>100</v>
      </c>
    </row>
    <row r="42" spans="1:9" ht="6" customHeight="1" x14ac:dyDescent="0.25">
      <c r="A42" s="821"/>
      <c r="B42" s="732"/>
      <c r="C42" s="716"/>
      <c r="D42" s="118"/>
      <c r="E42" s="716"/>
      <c r="F42" s="118"/>
      <c r="G42" s="118"/>
      <c r="H42" s="118"/>
      <c r="I42" s="716"/>
    </row>
    <row r="43" spans="1:9" ht="15" customHeight="1" x14ac:dyDescent="0.25">
      <c r="A43" s="971" t="s">
        <v>29</v>
      </c>
      <c r="B43" s="971"/>
      <c r="C43" s="971"/>
      <c r="D43" s="971"/>
      <c r="E43" s="971"/>
      <c r="F43" s="971"/>
      <c r="G43" s="971"/>
      <c r="H43" s="971"/>
      <c r="I43" s="971"/>
    </row>
    <row r="44" spans="1:9" ht="5.25" customHeight="1" x14ac:dyDescent="0.25">
      <c r="A44" s="714"/>
      <c r="B44" s="714"/>
      <c r="C44" s="714"/>
      <c r="D44" s="714"/>
      <c r="E44" s="714"/>
      <c r="F44" s="714"/>
      <c r="G44" s="714"/>
      <c r="H44" s="714"/>
      <c r="I44" s="714"/>
    </row>
    <row r="45" spans="1:9" ht="30" customHeight="1" x14ac:dyDescent="0.25">
      <c r="A45" s="971" t="s">
        <v>119</v>
      </c>
      <c r="B45" s="971"/>
      <c r="C45" s="971"/>
      <c r="D45" s="971"/>
      <c r="E45" s="971"/>
      <c r="F45" s="971"/>
      <c r="G45" s="971"/>
      <c r="H45" s="971"/>
      <c r="I45" s="971"/>
    </row>
  </sheetData>
  <mergeCells count="11">
    <mergeCell ref="A1:B1"/>
    <mergeCell ref="A2:B2"/>
    <mergeCell ref="F1:H1"/>
    <mergeCell ref="A3:I3"/>
    <mergeCell ref="A43:I43"/>
    <mergeCell ref="A45:I45"/>
    <mergeCell ref="D4:E4"/>
    <mergeCell ref="B4:C4"/>
    <mergeCell ref="F4:G4"/>
    <mergeCell ref="H4:I4"/>
    <mergeCell ref="A4:A5"/>
  </mergeCells>
  <hyperlinks>
    <hyperlink ref="F1:H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I14"/>
  <sheetViews>
    <sheetView zoomScaleNormal="100" workbookViewId="0">
      <selection activeCell="Q15" sqref="Q15"/>
    </sheetView>
  </sheetViews>
  <sheetFormatPr defaultColWidth="9.109375" defaultRowHeight="13.2" x14ac:dyDescent="0.25"/>
  <cols>
    <col min="1" max="16384" width="9.109375" style="307"/>
  </cols>
  <sheetData>
    <row r="1" spans="1:9" ht="15" customHeight="1" x14ac:dyDescent="0.25">
      <c r="A1" s="968" t="s">
        <v>533</v>
      </c>
      <c r="B1" s="969"/>
      <c r="C1" s="969"/>
      <c r="D1" s="969"/>
      <c r="E1" s="969"/>
      <c r="F1" s="969"/>
      <c r="G1" s="969"/>
      <c r="H1" s="969"/>
      <c r="I1" s="969"/>
    </row>
    <row r="2" spans="1:9" ht="15" customHeight="1" x14ac:dyDescent="0.25">
      <c r="A2" s="968" t="s">
        <v>538</v>
      </c>
      <c r="B2" s="969"/>
      <c r="C2" s="969"/>
      <c r="D2" s="969"/>
      <c r="E2" s="969"/>
      <c r="F2" s="969"/>
      <c r="G2" s="969"/>
      <c r="H2" s="969"/>
      <c r="I2" s="969"/>
    </row>
    <row r="3" spans="1:9" ht="6" customHeight="1" x14ac:dyDescent="0.25"/>
    <row r="4" spans="1:9" ht="94.5" customHeight="1" x14ac:dyDescent="0.25">
      <c r="A4" s="970" t="s">
        <v>598</v>
      </c>
      <c r="B4" s="970"/>
      <c r="C4" s="970"/>
      <c r="D4" s="970"/>
      <c r="E4" s="970"/>
      <c r="F4" s="970"/>
      <c r="G4" s="970"/>
      <c r="H4" s="970"/>
      <c r="I4" s="970"/>
    </row>
    <row r="5" spans="1:9" ht="6" customHeight="1" x14ac:dyDescent="0.25">
      <c r="A5" s="713"/>
      <c r="B5" s="713"/>
      <c r="C5" s="713"/>
      <c r="D5" s="713"/>
      <c r="E5" s="713"/>
      <c r="F5" s="713"/>
      <c r="G5" s="713"/>
      <c r="H5" s="713"/>
      <c r="I5" s="713"/>
    </row>
    <row r="6" spans="1:9" ht="37.5" customHeight="1" x14ac:dyDescent="0.25">
      <c r="A6" s="970" t="s">
        <v>587</v>
      </c>
      <c r="B6" s="970"/>
      <c r="C6" s="970"/>
      <c r="D6" s="970"/>
      <c r="E6" s="970"/>
      <c r="F6" s="970"/>
      <c r="G6" s="970"/>
      <c r="H6" s="970"/>
      <c r="I6" s="970"/>
    </row>
    <row r="7" spans="1:9" ht="6" customHeight="1" x14ac:dyDescent="0.25">
      <c r="A7" s="713"/>
      <c r="B7" s="713"/>
      <c r="C7" s="713"/>
      <c r="D7" s="713"/>
      <c r="E7" s="713"/>
      <c r="F7" s="713"/>
      <c r="G7" s="713"/>
      <c r="H7" s="713"/>
      <c r="I7" s="713"/>
    </row>
    <row r="8" spans="1:9" ht="94.5" customHeight="1" x14ac:dyDescent="0.25">
      <c r="A8" s="1160" t="s">
        <v>588</v>
      </c>
      <c r="B8" s="1160"/>
      <c r="C8" s="1160"/>
      <c r="D8" s="1160"/>
      <c r="E8" s="1160"/>
      <c r="F8" s="1160"/>
      <c r="G8" s="1160"/>
      <c r="H8" s="1160"/>
      <c r="I8" s="1160"/>
    </row>
    <row r="9" spans="1:9" ht="6" customHeight="1" x14ac:dyDescent="0.25">
      <c r="A9" s="713"/>
      <c r="B9" s="713"/>
      <c r="C9" s="713"/>
      <c r="D9" s="713"/>
      <c r="E9" s="713"/>
      <c r="F9" s="713"/>
      <c r="G9" s="713"/>
      <c r="H9" s="713"/>
      <c r="I9" s="713"/>
    </row>
    <row r="10" spans="1:9" ht="59.25" customHeight="1" x14ac:dyDescent="0.25">
      <c r="A10" s="970" t="s">
        <v>589</v>
      </c>
      <c r="B10" s="970"/>
      <c r="C10" s="970"/>
      <c r="D10" s="970"/>
      <c r="E10" s="970"/>
      <c r="F10" s="970"/>
      <c r="G10" s="970"/>
      <c r="H10" s="970"/>
      <c r="I10" s="970"/>
    </row>
    <row r="11" spans="1:9" ht="6" customHeight="1" x14ac:dyDescent="0.25">
      <c r="A11" s="713"/>
      <c r="B11" s="713"/>
      <c r="C11" s="713"/>
      <c r="D11" s="713"/>
      <c r="E11" s="713"/>
      <c r="F11" s="713"/>
      <c r="G11" s="713"/>
      <c r="H11" s="713"/>
      <c r="I11" s="713"/>
    </row>
    <row r="12" spans="1:9" ht="120.75" customHeight="1" x14ac:dyDescent="0.25">
      <c r="A12" s="970" t="s">
        <v>721</v>
      </c>
      <c r="B12" s="970"/>
      <c r="C12" s="970"/>
      <c r="D12" s="970"/>
      <c r="E12" s="970"/>
      <c r="F12" s="970"/>
      <c r="G12" s="970"/>
      <c r="H12" s="970"/>
      <c r="I12" s="970"/>
    </row>
    <row r="13" spans="1:9" ht="6" customHeight="1" x14ac:dyDescent="0.25">
      <c r="A13" s="713"/>
      <c r="B13" s="713"/>
      <c r="C13" s="713"/>
      <c r="D13" s="713"/>
      <c r="E13" s="713"/>
      <c r="F13" s="713"/>
      <c r="G13" s="713"/>
      <c r="H13" s="713"/>
      <c r="I13" s="713"/>
    </row>
    <row r="14" spans="1:9" ht="63.75" customHeight="1" x14ac:dyDescent="0.25">
      <c r="A14" s="970" t="s">
        <v>599</v>
      </c>
      <c r="B14" s="970"/>
      <c r="C14" s="970"/>
      <c r="D14" s="970"/>
      <c r="E14" s="970"/>
      <c r="F14" s="970"/>
      <c r="G14" s="970"/>
      <c r="H14" s="970"/>
      <c r="I14" s="970"/>
    </row>
  </sheetData>
  <mergeCells count="8">
    <mergeCell ref="A10:I10"/>
    <mergeCell ref="A14:I14"/>
    <mergeCell ref="A1:I1"/>
    <mergeCell ref="A2:I2"/>
    <mergeCell ref="A4:I4"/>
    <mergeCell ref="A6:I6"/>
    <mergeCell ref="A8:I8"/>
    <mergeCell ref="A12:I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I21"/>
  <sheetViews>
    <sheetView topLeftCell="A16" zoomScaleNormal="100" workbookViewId="0">
      <selection activeCell="K33" sqref="K33"/>
    </sheetView>
  </sheetViews>
  <sheetFormatPr defaultColWidth="9.109375" defaultRowHeight="13.2" x14ac:dyDescent="0.25"/>
  <cols>
    <col min="1" max="16384" width="9.109375" style="307"/>
  </cols>
  <sheetData>
    <row r="1" spans="1:9" ht="15" customHeight="1" x14ac:dyDescent="0.25">
      <c r="A1" s="968" t="s">
        <v>529</v>
      </c>
      <c r="B1" s="969"/>
      <c r="C1" s="969"/>
      <c r="D1" s="969"/>
      <c r="E1" s="969"/>
      <c r="F1" s="969"/>
      <c r="G1" s="969"/>
      <c r="H1" s="969"/>
      <c r="I1" s="969"/>
    </row>
    <row r="2" spans="1:9" ht="15" customHeight="1" x14ac:dyDescent="0.25">
      <c r="A2" s="968" t="s">
        <v>531</v>
      </c>
      <c r="B2" s="969"/>
      <c r="C2" s="969"/>
      <c r="D2" s="969"/>
      <c r="E2" s="969"/>
      <c r="F2" s="969"/>
      <c r="G2" s="969"/>
      <c r="H2" s="969"/>
      <c r="I2" s="969"/>
    </row>
    <row r="3" spans="1:9" ht="6" customHeight="1" x14ac:dyDescent="0.25">
      <c r="A3" s="597"/>
    </row>
    <row r="4" spans="1:9" ht="91.5" customHeight="1" x14ac:dyDescent="0.25">
      <c r="A4" s="970" t="s">
        <v>800</v>
      </c>
      <c r="B4" s="971"/>
      <c r="C4" s="971"/>
      <c r="D4" s="971"/>
      <c r="E4" s="971"/>
      <c r="F4" s="971"/>
      <c r="G4" s="971"/>
      <c r="H4" s="971"/>
      <c r="I4" s="971"/>
    </row>
    <row r="5" spans="1:9" ht="6" customHeight="1" x14ac:dyDescent="0.25"/>
    <row r="6" spans="1:9" ht="66" customHeight="1" x14ac:dyDescent="0.25">
      <c r="A6" s="970" t="s">
        <v>676</v>
      </c>
      <c r="B6" s="971"/>
      <c r="C6" s="971"/>
      <c r="D6" s="971"/>
      <c r="E6" s="971"/>
      <c r="F6" s="971"/>
      <c r="G6" s="971"/>
      <c r="H6" s="971"/>
      <c r="I6" s="971"/>
    </row>
    <row r="7" spans="1:9" ht="6" customHeight="1" x14ac:dyDescent="0.25">
      <c r="A7" s="598"/>
      <c r="B7" s="595"/>
      <c r="C7" s="595"/>
      <c r="D7" s="595"/>
      <c r="E7" s="595"/>
      <c r="F7" s="595"/>
      <c r="G7" s="595"/>
      <c r="H7" s="595"/>
      <c r="I7" s="595"/>
    </row>
    <row r="8" spans="1:9" ht="138" customHeight="1" x14ac:dyDescent="0.25">
      <c r="A8" s="970" t="s">
        <v>677</v>
      </c>
      <c r="B8" s="971"/>
      <c r="C8" s="971"/>
      <c r="D8" s="971"/>
      <c r="E8" s="971"/>
      <c r="F8" s="971"/>
      <c r="G8" s="971"/>
      <c r="H8" s="971"/>
      <c r="I8" s="971"/>
    </row>
    <row r="9" spans="1:9" ht="6" customHeight="1" x14ac:dyDescent="0.25">
      <c r="A9" s="598"/>
      <c r="B9" s="595"/>
      <c r="C9" s="595"/>
      <c r="D9" s="595"/>
      <c r="E9" s="595"/>
      <c r="F9" s="595"/>
      <c r="G9" s="595"/>
      <c r="H9" s="595"/>
      <c r="I9" s="595"/>
    </row>
    <row r="10" spans="1:9" ht="48.75" customHeight="1" x14ac:dyDescent="0.25">
      <c r="A10" s="970" t="s">
        <v>671</v>
      </c>
      <c r="B10" s="971"/>
      <c r="C10" s="971"/>
      <c r="D10" s="971"/>
      <c r="E10" s="971"/>
      <c r="F10" s="971"/>
      <c r="G10" s="971"/>
      <c r="H10" s="971"/>
      <c r="I10" s="971"/>
    </row>
    <row r="11" spans="1:9" ht="6" customHeight="1" x14ac:dyDescent="0.25">
      <c r="A11" s="598"/>
      <c r="B11" s="595"/>
      <c r="C11" s="595"/>
      <c r="D11" s="595"/>
      <c r="E11" s="595"/>
      <c r="F11" s="595"/>
      <c r="G11" s="595"/>
      <c r="H11" s="595"/>
      <c r="I11" s="595"/>
    </row>
    <row r="12" spans="1:9" ht="6" customHeight="1" x14ac:dyDescent="0.25">
      <c r="A12" s="598"/>
      <c r="B12" s="595"/>
      <c r="C12" s="595"/>
      <c r="D12" s="595"/>
      <c r="E12" s="595"/>
      <c r="F12" s="595"/>
      <c r="G12" s="595"/>
      <c r="H12" s="595"/>
      <c r="I12" s="595"/>
    </row>
    <row r="13" spans="1:9" ht="96" customHeight="1" x14ac:dyDescent="0.25">
      <c r="A13" s="970" t="s">
        <v>678</v>
      </c>
      <c r="B13" s="971"/>
      <c r="C13" s="971"/>
      <c r="D13" s="971"/>
      <c r="E13" s="971"/>
      <c r="F13" s="971"/>
      <c r="G13" s="971"/>
      <c r="H13" s="971"/>
      <c r="I13" s="971"/>
    </row>
    <row r="14" spans="1:9" ht="6" customHeight="1" x14ac:dyDescent="0.25">
      <c r="A14" s="598"/>
      <c r="B14" s="595"/>
      <c r="C14" s="595"/>
      <c r="D14" s="595"/>
      <c r="E14" s="595"/>
      <c r="F14" s="595"/>
      <c r="G14" s="595"/>
      <c r="H14" s="595"/>
      <c r="I14" s="595"/>
    </row>
    <row r="15" spans="1:9" ht="76.5" customHeight="1" x14ac:dyDescent="0.25">
      <c r="A15" s="970" t="s">
        <v>532</v>
      </c>
      <c r="B15" s="971"/>
      <c r="C15" s="971"/>
      <c r="D15" s="971"/>
      <c r="E15" s="971"/>
      <c r="F15" s="971"/>
      <c r="G15" s="971"/>
      <c r="H15" s="971"/>
      <c r="I15" s="971"/>
    </row>
    <row r="16" spans="1:9" ht="6" customHeight="1" x14ac:dyDescent="0.25">
      <c r="A16" s="598"/>
      <c r="B16" s="595"/>
      <c r="C16" s="595"/>
      <c r="D16" s="595"/>
      <c r="E16" s="595"/>
      <c r="F16" s="595"/>
      <c r="G16" s="595"/>
      <c r="H16" s="595"/>
      <c r="I16" s="595"/>
    </row>
    <row r="17" spans="1:9" ht="90" customHeight="1" x14ac:dyDescent="0.25">
      <c r="A17" s="970" t="s">
        <v>679</v>
      </c>
      <c r="B17" s="971"/>
      <c r="C17" s="971"/>
      <c r="D17" s="971"/>
      <c r="E17" s="971"/>
      <c r="F17" s="971"/>
      <c r="G17" s="971"/>
      <c r="H17" s="971"/>
      <c r="I17" s="971"/>
    </row>
    <row r="18" spans="1:9" ht="6" customHeight="1" x14ac:dyDescent="0.25">
      <c r="A18" s="598"/>
      <c r="B18" s="595"/>
      <c r="C18" s="595"/>
      <c r="D18" s="595"/>
      <c r="E18" s="595"/>
      <c r="F18" s="595"/>
      <c r="G18" s="595"/>
      <c r="H18" s="595"/>
      <c r="I18" s="595"/>
    </row>
    <row r="19" spans="1:9" ht="76.5" customHeight="1" x14ac:dyDescent="0.25">
      <c r="A19" s="970" t="s">
        <v>680</v>
      </c>
      <c r="B19" s="971"/>
      <c r="C19" s="971"/>
      <c r="D19" s="971"/>
      <c r="E19" s="971"/>
      <c r="F19" s="971"/>
      <c r="G19" s="971"/>
      <c r="H19" s="971"/>
      <c r="I19" s="971"/>
    </row>
    <row r="20" spans="1:9" ht="6" customHeight="1" x14ac:dyDescent="0.25">
      <c r="A20" s="598"/>
      <c r="B20" s="595"/>
      <c r="C20" s="595"/>
      <c r="D20" s="595"/>
      <c r="E20" s="595"/>
      <c r="F20" s="595"/>
      <c r="G20" s="595"/>
      <c r="H20" s="595"/>
      <c r="I20" s="595"/>
    </row>
    <row r="21" spans="1:9" ht="49.5" customHeight="1" x14ac:dyDescent="0.25">
      <c r="A21" s="970"/>
      <c r="B21" s="971"/>
      <c r="C21" s="971"/>
      <c r="D21" s="971"/>
      <c r="E21" s="971"/>
      <c r="F21" s="971"/>
      <c r="G21" s="971"/>
      <c r="H21" s="971"/>
      <c r="I21" s="971"/>
    </row>
  </sheetData>
  <mergeCells count="11">
    <mergeCell ref="A1:I1"/>
    <mergeCell ref="A2:I2"/>
    <mergeCell ref="A4:I4"/>
    <mergeCell ref="A6:I6"/>
    <mergeCell ref="A8:I8"/>
    <mergeCell ref="A21:I21"/>
    <mergeCell ref="A10:I10"/>
    <mergeCell ref="A13:I13"/>
    <mergeCell ref="A15:I15"/>
    <mergeCell ref="A17:I17"/>
    <mergeCell ref="A19:I19"/>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6.6640625" style="733" customWidth="1"/>
    <col min="2" max="2" width="9.6640625" style="751" customWidth="1"/>
    <col min="3" max="3" width="6.6640625" style="65" customWidth="1"/>
    <col min="4" max="4" width="9.6640625" style="751" customWidth="1"/>
    <col min="5" max="5" width="6.6640625" style="65" customWidth="1"/>
    <col min="6" max="6" width="9.6640625" style="751" customWidth="1"/>
    <col min="7" max="7" width="6.6640625" style="65" customWidth="1"/>
    <col min="8" max="8" width="12.33203125" style="65" customWidth="1"/>
    <col min="9" max="9" width="9.6640625" style="751" customWidth="1"/>
    <col min="10" max="10" width="12" style="751" customWidth="1"/>
    <col min="11" max="11" width="11.44140625" style="65" customWidth="1"/>
    <col min="12" max="16384" width="8.88671875" style="751"/>
  </cols>
  <sheetData>
    <row r="1" spans="1:11" ht="30" customHeight="1" x14ac:dyDescent="0.3">
      <c r="A1" s="1066"/>
      <c r="B1" s="979"/>
      <c r="F1" s="974" t="s">
        <v>397</v>
      </c>
      <c r="G1" s="975"/>
      <c r="H1" s="975"/>
      <c r="K1" s="751"/>
    </row>
    <row r="2" spans="1:11" ht="6" customHeight="1" x14ac:dyDescent="0.25">
      <c r="A2" s="1066"/>
      <c r="B2" s="979"/>
    </row>
    <row r="3" spans="1:11" ht="30" customHeight="1" x14ac:dyDescent="0.25">
      <c r="A3" s="1068" t="s">
        <v>659</v>
      </c>
      <c r="B3" s="1068"/>
      <c r="C3" s="1068"/>
      <c r="D3" s="1068"/>
      <c r="E3" s="1068"/>
      <c r="F3" s="1068"/>
      <c r="G3" s="1068"/>
      <c r="H3" s="1068"/>
      <c r="I3" s="1068"/>
      <c r="J3" s="1068"/>
      <c r="K3" s="1068"/>
    </row>
    <row r="4" spans="1:11" ht="15" customHeight="1" x14ac:dyDescent="0.25">
      <c r="A4" s="1077" t="s">
        <v>100</v>
      </c>
      <c r="B4" s="1079" t="s">
        <v>115</v>
      </c>
      <c r="C4" s="1079"/>
      <c r="D4" s="1079"/>
      <c r="E4" s="1079"/>
      <c r="F4" s="1079"/>
      <c r="G4" s="1079"/>
      <c r="H4" s="1164" t="s">
        <v>121</v>
      </c>
      <c r="I4" s="1164" t="s">
        <v>32</v>
      </c>
      <c r="J4" s="1164"/>
      <c r="K4" s="1161" t="s">
        <v>347</v>
      </c>
    </row>
    <row r="5" spans="1:11" ht="41.25" customHeight="1" x14ac:dyDescent="0.25">
      <c r="A5" s="1163"/>
      <c r="B5" s="749" t="s">
        <v>2</v>
      </c>
      <c r="C5" s="66" t="s">
        <v>102</v>
      </c>
      <c r="D5" s="749" t="s">
        <v>3</v>
      </c>
      <c r="E5" s="66" t="s">
        <v>102</v>
      </c>
      <c r="F5" s="749" t="s">
        <v>105</v>
      </c>
      <c r="G5" s="66" t="s">
        <v>102</v>
      </c>
      <c r="H5" s="1165"/>
      <c r="I5" s="765" t="s">
        <v>67</v>
      </c>
      <c r="J5" s="765" t="s">
        <v>348</v>
      </c>
      <c r="K5" s="1162"/>
    </row>
    <row r="6" spans="1:11" ht="6" customHeight="1" x14ac:dyDescent="0.25">
      <c r="A6" s="128"/>
      <c r="B6" s="148"/>
      <c r="C6" s="297"/>
      <c r="D6" s="148"/>
      <c r="E6" s="297"/>
      <c r="F6" s="148"/>
      <c r="G6" s="297"/>
      <c r="H6" s="297"/>
      <c r="I6" s="148"/>
      <c r="J6" s="148"/>
      <c r="K6" s="297"/>
    </row>
    <row r="7" spans="1:11" ht="12.75" customHeight="1" x14ac:dyDescent="0.25">
      <c r="A7" s="67">
        <v>1987</v>
      </c>
      <c r="B7" s="78">
        <v>2906</v>
      </c>
      <c r="C7" s="68">
        <v>65.657478535924085</v>
      </c>
      <c r="D7" s="78">
        <v>1520</v>
      </c>
      <c r="E7" s="68">
        <v>34.342521464075915</v>
      </c>
      <c r="F7" s="79">
        <v>4426</v>
      </c>
      <c r="G7" s="68">
        <v>100</v>
      </c>
      <c r="H7" s="69">
        <v>0.2721777851025402</v>
      </c>
      <c r="I7" s="78">
        <v>2573</v>
      </c>
      <c r="J7" s="80">
        <v>100</v>
      </c>
      <c r="K7" s="78">
        <v>2573</v>
      </c>
    </row>
    <row r="8" spans="1:11" ht="12.75" customHeight="1" x14ac:dyDescent="0.25">
      <c r="A8" s="67">
        <v>1988</v>
      </c>
      <c r="B8" s="78">
        <v>3144</v>
      </c>
      <c r="C8" s="68">
        <v>64.6647470176882</v>
      </c>
      <c r="D8" s="78">
        <v>1718</v>
      </c>
      <c r="E8" s="68">
        <v>35.335252982311808</v>
      </c>
      <c r="F8" s="79">
        <v>4862</v>
      </c>
      <c r="G8" s="68">
        <v>100</v>
      </c>
      <c r="H8" s="69">
        <v>0.29633819367791536</v>
      </c>
      <c r="I8" s="78">
        <v>2863</v>
      </c>
      <c r="J8" s="80">
        <v>110.68151086076259</v>
      </c>
      <c r="K8" s="78">
        <v>2146</v>
      </c>
    </row>
    <row r="9" spans="1:11" ht="12.75" customHeight="1" x14ac:dyDescent="0.25">
      <c r="A9" s="67">
        <v>1989</v>
      </c>
      <c r="B9" s="78">
        <v>3283</v>
      </c>
      <c r="C9" s="68">
        <v>65.673134626925389</v>
      </c>
      <c r="D9" s="78">
        <v>1716</v>
      </c>
      <c r="E9" s="68">
        <v>34.326865373074618</v>
      </c>
      <c r="F9" s="79">
        <v>4999</v>
      </c>
      <c r="G9" s="68">
        <v>100</v>
      </c>
      <c r="H9" s="69">
        <v>0.30849245986173068</v>
      </c>
      <c r="I9" s="78">
        <v>2922</v>
      </c>
      <c r="J9" s="80">
        <v>112.05961360396105</v>
      </c>
      <c r="K9" s="78">
        <v>1937</v>
      </c>
    </row>
    <row r="10" spans="1:11" ht="12.75" customHeight="1" x14ac:dyDescent="0.25">
      <c r="A10" s="67">
        <v>1990</v>
      </c>
      <c r="B10" s="78">
        <v>3545</v>
      </c>
      <c r="C10" s="68">
        <v>65.978038339847387</v>
      </c>
      <c r="D10" s="78">
        <v>1828</v>
      </c>
      <c r="E10" s="68">
        <v>34.02196166015262</v>
      </c>
      <c r="F10" s="79">
        <v>5373</v>
      </c>
      <c r="G10" s="68">
        <v>100</v>
      </c>
      <c r="H10" s="69">
        <v>0.32924549286634769</v>
      </c>
      <c r="I10" s="78">
        <v>3183</v>
      </c>
      <c r="J10" s="80">
        <v>121.16540265205724</v>
      </c>
      <c r="K10" s="78">
        <v>1995</v>
      </c>
    </row>
    <row r="11" spans="1:11" ht="12.75" customHeight="1" x14ac:dyDescent="0.25">
      <c r="A11" s="67">
        <v>1991</v>
      </c>
      <c r="B11" s="78">
        <v>3780</v>
      </c>
      <c r="C11" s="68">
        <v>66.130160951714487</v>
      </c>
      <c r="D11" s="78">
        <v>1936</v>
      </c>
      <c r="E11" s="68">
        <v>33.869839048285513</v>
      </c>
      <c r="F11" s="79">
        <v>5716</v>
      </c>
      <c r="G11" s="68">
        <v>100</v>
      </c>
      <c r="H11" s="69">
        <v>0.33805122576097008</v>
      </c>
      <c r="I11" s="78">
        <v>3492</v>
      </c>
      <c r="J11" s="80">
        <v>132.10537967652337</v>
      </c>
      <c r="K11" s="78">
        <v>2102</v>
      </c>
    </row>
    <row r="12" spans="1:11" ht="12.75" customHeight="1" x14ac:dyDescent="0.25">
      <c r="A12" s="67">
        <v>1992</v>
      </c>
      <c r="B12" s="78">
        <v>3969</v>
      </c>
      <c r="C12" s="68">
        <v>67.454112848402445</v>
      </c>
      <c r="D12" s="78">
        <v>1915</v>
      </c>
      <c r="E12" s="68">
        <v>32.545887151597555</v>
      </c>
      <c r="F12" s="79">
        <v>5884</v>
      </c>
      <c r="G12" s="68">
        <v>100</v>
      </c>
      <c r="H12" s="69">
        <v>0.35652049568709571</v>
      </c>
      <c r="I12" s="78">
        <v>3531</v>
      </c>
      <c r="J12" s="80">
        <v>132.84473778803735</v>
      </c>
      <c r="K12" s="78">
        <v>2010</v>
      </c>
    </row>
    <row r="13" spans="1:11" ht="12.75" customHeight="1" x14ac:dyDescent="0.25">
      <c r="A13" s="67">
        <v>1993</v>
      </c>
      <c r="B13" s="78">
        <v>4059</v>
      </c>
      <c r="C13" s="68">
        <v>66.193737769080229</v>
      </c>
      <c r="D13" s="78">
        <v>2073</v>
      </c>
      <c r="E13" s="68">
        <v>33.806262230919764</v>
      </c>
      <c r="F13" s="79">
        <v>6132</v>
      </c>
      <c r="G13" s="68">
        <v>100</v>
      </c>
      <c r="H13" s="69">
        <v>0.36895218062050394</v>
      </c>
      <c r="I13" s="78">
        <v>3700</v>
      </c>
      <c r="J13" s="80">
        <v>138.35775377721581</v>
      </c>
      <c r="K13" s="78">
        <v>2075</v>
      </c>
    </row>
    <row r="14" spans="1:11" ht="12.75" customHeight="1" x14ac:dyDescent="0.25">
      <c r="A14" s="67">
        <v>1994</v>
      </c>
      <c r="B14" s="78">
        <v>4504</v>
      </c>
      <c r="C14" s="68">
        <v>67.354568565874089</v>
      </c>
      <c r="D14" s="78">
        <v>2183</v>
      </c>
      <c r="E14" s="68">
        <v>32.645431434125918</v>
      </c>
      <c r="F14" s="79">
        <v>6687</v>
      </c>
      <c r="G14" s="68">
        <v>100</v>
      </c>
      <c r="H14" s="69">
        <v>0.40675157740171686</v>
      </c>
      <c r="I14" s="78">
        <v>4022</v>
      </c>
      <c r="J14" s="80">
        <v>149.18278891454156</v>
      </c>
      <c r="K14" s="78">
        <v>2268</v>
      </c>
    </row>
    <row r="15" spans="1:11" ht="12.75" customHeight="1" x14ac:dyDescent="0.25">
      <c r="A15" s="67">
        <v>1995</v>
      </c>
      <c r="B15" s="78">
        <v>5021</v>
      </c>
      <c r="C15" s="68">
        <v>67.260549229738785</v>
      </c>
      <c r="D15" s="78">
        <v>2444</v>
      </c>
      <c r="E15" s="68">
        <v>32.739450770261222</v>
      </c>
      <c r="F15" s="79">
        <v>7465</v>
      </c>
      <c r="G15" s="68">
        <v>100</v>
      </c>
      <c r="H15" s="69">
        <v>0.46776582759147906</v>
      </c>
      <c r="I15" s="78">
        <v>4380</v>
      </c>
      <c r="J15" s="80">
        <v>162.07345333231368</v>
      </c>
      <c r="K15" s="78">
        <v>2470</v>
      </c>
    </row>
    <row r="16" spans="1:11" ht="12.75" customHeight="1" x14ac:dyDescent="0.25">
      <c r="A16" s="67" t="s">
        <v>1</v>
      </c>
      <c r="B16" s="78">
        <v>5326</v>
      </c>
      <c r="C16" s="68">
        <v>68.325849903784473</v>
      </c>
      <c r="D16" s="78">
        <v>2469</v>
      </c>
      <c r="E16" s="68">
        <v>31.674150096215527</v>
      </c>
      <c r="F16" s="79">
        <v>7795</v>
      </c>
      <c r="G16" s="68">
        <v>100</v>
      </c>
      <c r="H16" s="69">
        <v>0.49682972284613636</v>
      </c>
      <c r="I16" s="78">
        <v>4653</v>
      </c>
      <c r="J16" s="80">
        <v>172.03896491238717</v>
      </c>
      <c r="K16" s="78">
        <v>2628</v>
      </c>
    </row>
    <row r="17" spans="1:11" ht="12.75" customHeight="1" x14ac:dyDescent="0.25">
      <c r="A17" s="67">
        <v>1997</v>
      </c>
      <c r="B17" s="78">
        <v>6277</v>
      </c>
      <c r="C17" s="68">
        <v>64.511819116135655</v>
      </c>
      <c r="D17" s="78">
        <v>3453</v>
      </c>
      <c r="E17" s="68">
        <v>35.488180883864338</v>
      </c>
      <c r="F17" s="79">
        <v>9730</v>
      </c>
      <c r="G17" s="68">
        <v>100</v>
      </c>
      <c r="H17" s="69">
        <v>0.6354538858364317</v>
      </c>
      <c r="I17" s="78">
        <v>6145</v>
      </c>
      <c r="J17" s="80">
        <v>227.12355939585672</v>
      </c>
      <c r="K17" s="78">
        <v>3901</v>
      </c>
    </row>
    <row r="18" spans="1:11" ht="12.75" customHeight="1" x14ac:dyDescent="0.25">
      <c r="A18" s="67">
        <v>1998</v>
      </c>
      <c r="B18" s="78">
        <v>6277</v>
      </c>
      <c r="C18" s="68">
        <v>63.060076351215585</v>
      </c>
      <c r="D18" s="78">
        <v>3677</v>
      </c>
      <c r="E18" s="68">
        <v>36.939923648784408</v>
      </c>
      <c r="F18" s="79">
        <v>9954</v>
      </c>
      <c r="G18" s="68">
        <v>100</v>
      </c>
      <c r="H18" s="69">
        <v>0.68115099052246209</v>
      </c>
      <c r="I18" s="78">
        <v>6402</v>
      </c>
      <c r="J18" s="80">
        <v>236.4434914215631</v>
      </c>
      <c r="K18" s="78">
        <v>3942</v>
      </c>
    </row>
    <row r="19" spans="1:11" ht="12.75" customHeight="1" x14ac:dyDescent="0.25">
      <c r="A19" s="67">
        <v>1999</v>
      </c>
      <c r="B19" s="78">
        <v>6356</v>
      </c>
      <c r="C19" s="68">
        <v>63.445797564384108</v>
      </c>
      <c r="D19" s="78">
        <v>3662</v>
      </c>
      <c r="E19" s="68">
        <v>36.554202435615892</v>
      </c>
      <c r="F19" s="79">
        <v>10018</v>
      </c>
      <c r="G19" s="68">
        <v>100</v>
      </c>
      <c r="H19" s="69">
        <v>0.69801194103478281</v>
      </c>
      <c r="I19" s="78">
        <v>6464</v>
      </c>
      <c r="J19" s="80">
        <v>238.54193519710466</v>
      </c>
      <c r="K19" s="78">
        <v>3895</v>
      </c>
    </row>
    <row r="20" spans="1:11" ht="12.75" customHeight="1" x14ac:dyDescent="0.25">
      <c r="A20" s="67">
        <v>2000</v>
      </c>
      <c r="B20" s="78">
        <v>6883</v>
      </c>
      <c r="C20" s="68">
        <v>64.063663440059571</v>
      </c>
      <c r="D20" s="78">
        <v>3861</v>
      </c>
      <c r="E20" s="68">
        <v>35.936336559940429</v>
      </c>
      <c r="F20" s="79">
        <v>10744</v>
      </c>
      <c r="G20" s="68">
        <v>100</v>
      </c>
      <c r="H20" s="69">
        <v>0.7603949184330655</v>
      </c>
      <c r="I20" s="78">
        <v>6746</v>
      </c>
      <c r="J20" s="80">
        <v>248.3498200469335</v>
      </c>
      <c r="K20" s="78">
        <v>3917</v>
      </c>
    </row>
    <row r="21" spans="1:11" ht="12.75" customHeight="1" x14ac:dyDescent="0.25">
      <c r="A21" s="67">
        <v>2001</v>
      </c>
      <c r="B21" s="78">
        <v>7276</v>
      </c>
      <c r="C21" s="68">
        <v>63.757448300035044</v>
      </c>
      <c r="D21" s="78">
        <v>4136</v>
      </c>
      <c r="E21" s="68">
        <v>36.242551699964949</v>
      </c>
      <c r="F21" s="79">
        <v>11412</v>
      </c>
      <c r="G21" s="68">
        <v>100</v>
      </c>
      <c r="H21" s="69">
        <v>0.82966073477174151</v>
      </c>
      <c r="I21" s="78">
        <v>6991</v>
      </c>
      <c r="J21" s="80">
        <v>256.60854198132233</v>
      </c>
      <c r="K21" s="78">
        <v>4088</v>
      </c>
    </row>
    <row r="22" spans="1:11" x14ac:dyDescent="0.25">
      <c r="A22" s="733">
        <v>2002</v>
      </c>
      <c r="B22" s="78">
        <v>6813</v>
      </c>
      <c r="C22" s="68">
        <v>63.67289719626168</v>
      </c>
      <c r="D22" s="78">
        <v>3887</v>
      </c>
      <c r="E22" s="68">
        <v>36.32710280373832</v>
      </c>
      <c r="F22" s="79">
        <v>10700</v>
      </c>
      <c r="G22" s="68">
        <v>100</v>
      </c>
      <c r="H22" s="69">
        <v>0.78655649975006625</v>
      </c>
      <c r="I22" s="78">
        <v>6655</v>
      </c>
      <c r="J22" s="80">
        <v>243.4104774114947</v>
      </c>
      <c r="K22" s="78">
        <v>3901</v>
      </c>
    </row>
    <row r="23" spans="1:11" x14ac:dyDescent="0.25">
      <c r="A23" s="733">
        <v>2003</v>
      </c>
      <c r="B23" s="78">
        <v>6265</v>
      </c>
      <c r="C23" s="68">
        <v>64.098629015756089</v>
      </c>
      <c r="D23" s="78">
        <v>3509</v>
      </c>
      <c r="E23" s="68">
        <v>35.901370984243911</v>
      </c>
      <c r="F23" s="79">
        <v>9774</v>
      </c>
      <c r="G23" s="68">
        <v>100</v>
      </c>
      <c r="H23" s="69">
        <v>0.72092724786355045</v>
      </c>
      <c r="I23" s="78">
        <v>6106</v>
      </c>
      <c r="J23" s="80">
        <v>222.46255898764153</v>
      </c>
      <c r="K23" s="78">
        <v>3513</v>
      </c>
    </row>
    <row r="24" spans="1:11" x14ac:dyDescent="0.25">
      <c r="A24" s="733">
        <v>2004</v>
      </c>
      <c r="B24" s="78">
        <v>6442</v>
      </c>
      <c r="C24" s="68">
        <v>64.465125587911544</v>
      </c>
      <c r="D24" s="78">
        <v>3551</v>
      </c>
      <c r="E24" s="68">
        <v>35.534874412088463</v>
      </c>
      <c r="F24" s="79">
        <v>9993</v>
      </c>
      <c r="G24" s="68">
        <v>100</v>
      </c>
      <c r="H24" s="69">
        <v>0.73247534593389318</v>
      </c>
      <c r="I24" s="78">
        <v>6121</v>
      </c>
      <c r="J24" s="80">
        <v>222.1250317685716</v>
      </c>
      <c r="K24" s="78">
        <v>3585</v>
      </c>
    </row>
    <row r="25" spans="1:11" x14ac:dyDescent="0.25">
      <c r="A25" s="733">
        <v>2005</v>
      </c>
      <c r="B25" s="78">
        <v>6639</v>
      </c>
      <c r="C25" s="68">
        <v>63.928743379874817</v>
      </c>
      <c r="D25" s="78">
        <v>3746</v>
      </c>
      <c r="E25" s="68">
        <v>36.071256620125183</v>
      </c>
      <c r="F25" s="79">
        <v>10385</v>
      </c>
      <c r="G25" s="68">
        <v>100</v>
      </c>
      <c r="H25" s="69">
        <v>0.75211167029626025</v>
      </c>
      <c r="I25" s="78">
        <v>6199</v>
      </c>
      <c r="J25" s="80">
        <v>224.05155059747165</v>
      </c>
      <c r="K25" s="78">
        <v>3633</v>
      </c>
    </row>
    <row r="26" spans="1:11" x14ac:dyDescent="0.25">
      <c r="A26" s="733">
        <v>2006</v>
      </c>
      <c r="B26" s="78">
        <v>6880</v>
      </c>
      <c r="C26" s="68">
        <v>65.969891648288424</v>
      </c>
      <c r="D26" s="78">
        <v>3549</v>
      </c>
      <c r="E26" s="68">
        <v>34.030108351711576</v>
      </c>
      <c r="F26" s="79">
        <v>10429</v>
      </c>
      <c r="G26" s="68">
        <v>100</v>
      </c>
      <c r="H26" s="69">
        <v>0.74633167497752917</v>
      </c>
      <c r="I26" s="78">
        <v>6422</v>
      </c>
      <c r="J26" s="80">
        <v>230.44308942287998</v>
      </c>
      <c r="K26" s="78">
        <v>3784</v>
      </c>
    </row>
    <row r="27" spans="1:11" x14ac:dyDescent="0.25">
      <c r="A27" s="733">
        <v>2007</v>
      </c>
      <c r="B27" s="78">
        <v>7459</v>
      </c>
      <c r="C27" s="68">
        <v>65.758617649651768</v>
      </c>
      <c r="D27" s="78">
        <v>3884</v>
      </c>
      <c r="E27" s="68">
        <v>34.241382350348232</v>
      </c>
      <c r="F27" s="79">
        <v>11343</v>
      </c>
      <c r="G27" s="68">
        <v>100</v>
      </c>
      <c r="H27" s="69">
        <v>0.80215662244185726</v>
      </c>
      <c r="I27" s="78">
        <v>6914</v>
      </c>
      <c r="J27" s="80">
        <v>246.21542022051867</v>
      </c>
      <c r="K27" s="78">
        <v>4014</v>
      </c>
    </row>
    <row r="28" spans="1:11" x14ac:dyDescent="0.25">
      <c r="A28" s="733">
        <v>2008</v>
      </c>
      <c r="B28" s="78">
        <v>7568</v>
      </c>
      <c r="C28" s="68">
        <v>64.983685385540099</v>
      </c>
      <c r="D28" s="78">
        <v>4078</v>
      </c>
      <c r="E28" s="68">
        <v>35.016314614459901</v>
      </c>
      <c r="F28" s="79">
        <v>11646</v>
      </c>
      <c r="G28" s="68">
        <v>100</v>
      </c>
      <c r="H28" s="69">
        <v>0.81175518534240299</v>
      </c>
      <c r="I28" s="78">
        <v>7105</v>
      </c>
      <c r="J28" s="80">
        <v>251.01025264376662</v>
      </c>
      <c r="K28" s="78">
        <v>4226</v>
      </c>
    </row>
    <row r="29" spans="1:11" x14ac:dyDescent="0.25">
      <c r="A29" s="733">
        <v>2009</v>
      </c>
      <c r="B29" s="78">
        <v>8132</v>
      </c>
      <c r="C29" s="68">
        <v>66.05474778653236</v>
      </c>
      <c r="D29" s="78">
        <v>4179</v>
      </c>
      <c r="E29" s="68">
        <v>33.945252213467633</v>
      </c>
      <c r="F29" s="79">
        <v>12311</v>
      </c>
      <c r="G29" s="68">
        <v>100</v>
      </c>
      <c r="H29" s="69">
        <v>0.84365545196317271</v>
      </c>
      <c r="I29" s="78">
        <v>7449</v>
      </c>
      <c r="J29" s="80">
        <v>260.7872729091896</v>
      </c>
      <c r="K29" s="78">
        <v>4331</v>
      </c>
    </row>
    <row r="30" spans="1:11" x14ac:dyDescent="0.25">
      <c r="A30" s="733">
        <v>2010</v>
      </c>
      <c r="B30" s="847">
        <v>8436</v>
      </c>
      <c r="C30" s="68">
        <v>67.149566186420444</v>
      </c>
      <c r="D30" s="847">
        <v>4127</v>
      </c>
      <c r="E30" s="68">
        <v>32.850433813579563</v>
      </c>
      <c r="F30" s="79">
        <v>12563</v>
      </c>
      <c r="G30" s="68">
        <v>100</v>
      </c>
      <c r="H30" s="69">
        <v>0.8382441643847317</v>
      </c>
      <c r="I30" s="847">
        <v>7811</v>
      </c>
      <c r="J30" s="80">
        <v>271.28577809905022</v>
      </c>
      <c r="K30" s="78">
        <v>4431</v>
      </c>
    </row>
    <row r="31" spans="1:11" x14ac:dyDescent="0.25">
      <c r="A31" s="733">
        <v>2011</v>
      </c>
      <c r="B31" s="847">
        <v>9255</v>
      </c>
      <c r="C31" s="68">
        <v>66.467968974432637</v>
      </c>
      <c r="D31" s="847">
        <v>4669</v>
      </c>
      <c r="E31" s="68">
        <v>33.532031025567363</v>
      </c>
      <c r="F31" s="79">
        <v>13924</v>
      </c>
      <c r="G31" s="68">
        <v>100</v>
      </c>
      <c r="H31" s="69">
        <v>0.92689362823870236</v>
      </c>
      <c r="I31" s="847">
        <v>8260</v>
      </c>
      <c r="J31" s="80">
        <v>284.8445687203681</v>
      </c>
      <c r="K31" s="847">
        <v>4750</v>
      </c>
    </row>
    <row r="32" spans="1:11" x14ac:dyDescent="0.25">
      <c r="A32" s="733">
        <v>2012</v>
      </c>
      <c r="B32" s="847">
        <v>10479</v>
      </c>
      <c r="C32" s="68">
        <v>67.807687330141064</v>
      </c>
      <c r="D32" s="847">
        <v>4975</v>
      </c>
      <c r="E32" s="68">
        <v>32.192312669858936</v>
      </c>
      <c r="F32" s="79">
        <v>15454</v>
      </c>
      <c r="G32" s="68">
        <v>100</v>
      </c>
      <c r="H32" s="69">
        <v>1.0146918236350839</v>
      </c>
      <c r="I32" s="847">
        <v>8688</v>
      </c>
      <c r="J32" s="80">
        <v>297.31412305462948</v>
      </c>
      <c r="K32" s="847">
        <v>4900</v>
      </c>
    </row>
    <row r="33" spans="1:11" x14ac:dyDescent="0.25">
      <c r="A33" s="733">
        <v>2013</v>
      </c>
      <c r="B33" s="847">
        <v>11787</v>
      </c>
      <c r="C33" s="68">
        <v>68.958053004153754</v>
      </c>
      <c r="D33" s="847">
        <v>5306</v>
      </c>
      <c r="E33" s="68">
        <v>31.041946995846253</v>
      </c>
      <c r="F33" s="79">
        <v>17093</v>
      </c>
      <c r="G33" s="68">
        <v>100</v>
      </c>
      <c r="H33" s="69">
        <v>1.1410288418019885</v>
      </c>
      <c r="I33" s="847">
        <v>9288</v>
      </c>
      <c r="J33" s="80">
        <v>314.91482361148383</v>
      </c>
      <c r="K33" s="847">
        <v>5191</v>
      </c>
    </row>
    <row r="34" spans="1:11" x14ac:dyDescent="0.25">
      <c r="A34" s="733">
        <v>2014</v>
      </c>
      <c r="B34" s="847">
        <v>14431</v>
      </c>
      <c r="C34" s="68">
        <v>71.099177218308128</v>
      </c>
      <c r="D34" s="847">
        <v>5866</v>
      </c>
      <c r="E34" s="68">
        <v>28.900822781691875</v>
      </c>
      <c r="F34" s="79">
        <v>20297</v>
      </c>
      <c r="G34" s="68">
        <v>100</v>
      </c>
      <c r="H34" s="69">
        <v>1.3702357018736522</v>
      </c>
      <c r="I34" s="847">
        <v>10369</v>
      </c>
      <c r="J34" s="80">
        <v>347.87009565627056</v>
      </c>
      <c r="K34" s="847">
        <v>5696</v>
      </c>
    </row>
    <row r="35" spans="1:11" x14ac:dyDescent="0.25">
      <c r="A35" s="733">
        <v>2015</v>
      </c>
      <c r="B35" s="847">
        <v>14950</v>
      </c>
      <c r="C35" s="68">
        <v>70.270270270270274</v>
      </c>
      <c r="D35" s="847">
        <v>6325</v>
      </c>
      <c r="E35" s="68">
        <v>29.72972972972973</v>
      </c>
      <c r="F35" s="79">
        <v>21275</v>
      </c>
      <c r="G35" s="68">
        <v>100</v>
      </c>
      <c r="H35" s="69">
        <v>1.389443105978426</v>
      </c>
      <c r="I35" s="847">
        <v>10788</v>
      </c>
      <c r="J35" s="80">
        <v>358.11859733481788</v>
      </c>
      <c r="K35" s="847">
        <v>5641</v>
      </c>
    </row>
    <row r="36" spans="1:11" ht="6.75" customHeight="1" x14ac:dyDescent="0.25">
      <c r="A36" s="128"/>
      <c r="B36" s="129"/>
      <c r="C36" s="130"/>
      <c r="D36" s="129"/>
      <c r="E36" s="130"/>
      <c r="F36" s="131"/>
      <c r="G36" s="130"/>
      <c r="H36" s="132"/>
      <c r="I36" s="129"/>
      <c r="J36" s="129"/>
      <c r="K36" s="129"/>
    </row>
    <row r="37" spans="1:11" ht="15" customHeight="1" x14ac:dyDescent="0.25">
      <c r="A37" s="1039" t="s">
        <v>305</v>
      </c>
      <c r="B37" s="1039"/>
      <c r="C37" s="1039"/>
      <c r="D37" s="1039"/>
      <c r="E37" s="1039"/>
      <c r="F37" s="1039"/>
      <c r="G37" s="1039"/>
      <c r="H37" s="1039"/>
      <c r="I37" s="1039"/>
      <c r="J37" s="1039"/>
      <c r="K37" s="1039"/>
    </row>
    <row r="38" spans="1:11" ht="6" customHeight="1" x14ac:dyDescent="0.25">
      <c r="A38" s="729"/>
      <c r="B38" s="729"/>
      <c r="C38" s="729"/>
      <c r="D38" s="729"/>
      <c r="E38" s="729"/>
      <c r="F38" s="729"/>
      <c r="G38" s="729"/>
      <c r="H38" s="729"/>
      <c r="I38" s="729"/>
      <c r="J38" s="729"/>
      <c r="K38" s="729"/>
    </row>
    <row r="39" spans="1:11" s="752" customFormat="1" ht="25.5" customHeight="1" x14ac:dyDescent="0.25">
      <c r="A39" s="1065" t="s">
        <v>281</v>
      </c>
      <c r="B39" s="1065"/>
      <c r="C39" s="1065"/>
      <c r="D39" s="1065"/>
      <c r="E39" s="1065"/>
      <c r="F39" s="1065"/>
      <c r="G39" s="1065"/>
      <c r="H39" s="1065"/>
      <c r="I39" s="1065"/>
      <c r="J39" s="1065"/>
      <c r="K39" s="1065"/>
    </row>
    <row r="42" spans="1:11" x14ac:dyDescent="0.25">
      <c r="F42" s="83"/>
    </row>
  </sheetData>
  <mergeCells count="11">
    <mergeCell ref="K4:K5"/>
    <mergeCell ref="A37:K37"/>
    <mergeCell ref="A39:K39"/>
    <mergeCell ref="A1:B1"/>
    <mergeCell ref="F1:H1"/>
    <mergeCell ref="A2:B2"/>
    <mergeCell ref="A3:K3"/>
    <mergeCell ref="A4:A5"/>
    <mergeCell ref="B4:G4"/>
    <mergeCell ref="H4:H5"/>
    <mergeCell ref="I4:J4"/>
  </mergeCells>
  <hyperlinks>
    <hyperlink ref="F1:H1" location="Tabellförteckning!A1" display="Tillbaka till innehållsföreckningen "/>
  </hyperlinks>
  <pageMargins left="0.75" right="0.75" top="1" bottom="1" header="0.5" footer="0.5"/>
  <pageSetup paperSize="9" scale="86" orientation="portrait" r:id="rId1"/>
  <headerFooter alignWithMargins="0"/>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6.6640625" style="748" customWidth="1"/>
    <col min="2" max="2" width="8.6640625" style="752" customWidth="1"/>
    <col min="3" max="3" width="6.6640625" style="752" customWidth="1"/>
    <col min="4" max="4" width="8.6640625" style="752" customWidth="1"/>
    <col min="5" max="5" width="6.6640625" style="752" customWidth="1"/>
    <col min="6" max="6" width="8.6640625" style="752" customWidth="1"/>
    <col min="7" max="7" width="6.6640625" style="752" customWidth="1"/>
    <col min="8" max="8" width="8.6640625" style="752" customWidth="1"/>
    <col min="9" max="9" width="6.6640625" style="752" customWidth="1"/>
    <col min="10" max="10" width="8.6640625" style="752" customWidth="1"/>
    <col min="11" max="11" width="6.6640625" style="752" customWidth="1"/>
    <col min="12" max="12" width="8.6640625" style="752" customWidth="1"/>
    <col min="13" max="13" width="6.6640625" style="752" customWidth="1"/>
    <col min="14" max="16384" width="8.88671875" style="752"/>
  </cols>
  <sheetData>
    <row r="1" spans="1:15" ht="30" customHeight="1" x14ac:dyDescent="0.3">
      <c r="A1" s="1112"/>
      <c r="B1" s="979"/>
      <c r="F1" s="974" t="s">
        <v>397</v>
      </c>
      <c r="G1" s="975"/>
      <c r="H1" s="975"/>
      <c r="I1" s="84"/>
    </row>
    <row r="2" spans="1:15" ht="6" customHeight="1" x14ac:dyDescent="0.25">
      <c r="A2" s="1112"/>
      <c r="B2" s="979"/>
    </row>
    <row r="3" spans="1:15" ht="15" customHeight="1" x14ac:dyDescent="0.25">
      <c r="A3" s="1115" t="s">
        <v>660</v>
      </c>
      <c r="B3" s="1113"/>
      <c r="C3" s="1113"/>
      <c r="D3" s="1113"/>
      <c r="E3" s="1113"/>
      <c r="F3" s="1113"/>
      <c r="G3" s="1113"/>
      <c r="H3" s="1113"/>
      <c r="I3" s="1113"/>
      <c r="J3" s="1113"/>
      <c r="K3" s="1113"/>
      <c r="L3" s="1113"/>
      <c r="M3" s="1113"/>
    </row>
    <row r="4" spans="1:15" ht="15" customHeight="1" x14ac:dyDescent="0.3">
      <c r="A4" s="1166" t="s">
        <v>100</v>
      </c>
      <c r="B4" s="1116" t="s">
        <v>336</v>
      </c>
      <c r="C4" s="1116"/>
      <c r="D4" s="1116" t="s">
        <v>334</v>
      </c>
      <c r="E4" s="1116"/>
      <c r="F4" s="1116" t="s">
        <v>335</v>
      </c>
      <c r="G4" s="1116"/>
      <c r="H4" s="1116" t="s">
        <v>303</v>
      </c>
      <c r="I4" s="1116"/>
      <c r="J4" s="1116" t="s">
        <v>332</v>
      </c>
      <c r="K4" s="1116"/>
      <c r="L4" s="1116" t="s">
        <v>105</v>
      </c>
      <c r="M4" s="1116"/>
    </row>
    <row r="5" spans="1:15" ht="15" customHeight="1" x14ac:dyDescent="0.25">
      <c r="A5" s="1166"/>
      <c r="B5" s="750" t="s">
        <v>67</v>
      </c>
      <c r="C5" s="72" t="s">
        <v>102</v>
      </c>
      <c r="D5" s="750" t="s">
        <v>67</v>
      </c>
      <c r="E5" s="750" t="s">
        <v>102</v>
      </c>
      <c r="F5" s="750" t="s">
        <v>67</v>
      </c>
      <c r="G5" s="750" t="s">
        <v>102</v>
      </c>
      <c r="H5" s="750" t="s">
        <v>67</v>
      </c>
      <c r="I5" s="750" t="s">
        <v>102</v>
      </c>
      <c r="J5" s="750" t="s">
        <v>67</v>
      </c>
      <c r="K5" s="750" t="s">
        <v>102</v>
      </c>
      <c r="L5" s="750" t="s">
        <v>67</v>
      </c>
      <c r="M5" s="750" t="s">
        <v>102</v>
      </c>
    </row>
    <row r="6" spans="1:15" ht="6" customHeight="1" x14ac:dyDescent="0.25">
      <c r="A6" s="133"/>
      <c r="B6" s="134"/>
      <c r="C6" s="134"/>
      <c r="D6" s="134"/>
      <c r="E6" s="134"/>
      <c r="F6" s="134"/>
      <c r="G6" s="134"/>
      <c r="H6" s="134"/>
      <c r="I6" s="134"/>
      <c r="J6" s="134"/>
      <c r="K6" s="134"/>
      <c r="L6" s="134"/>
      <c r="M6" s="134"/>
    </row>
    <row r="7" spans="1:15" x14ac:dyDescent="0.25">
      <c r="A7" s="748">
        <v>1987</v>
      </c>
      <c r="B7" s="78">
        <v>82</v>
      </c>
      <c r="C7" s="74">
        <v>3.1869413136416633</v>
      </c>
      <c r="D7" s="70">
        <v>947</v>
      </c>
      <c r="E7" s="74">
        <v>36.805285658764085</v>
      </c>
      <c r="F7" s="70">
        <v>928</v>
      </c>
      <c r="G7" s="74">
        <v>36.066848037310535</v>
      </c>
      <c r="H7" s="70">
        <v>323</v>
      </c>
      <c r="I7" s="74">
        <v>12.553439564710455</v>
      </c>
      <c r="J7" s="70">
        <v>293</v>
      </c>
      <c r="K7" s="74">
        <v>11.387485425573262</v>
      </c>
      <c r="L7" s="70">
        <v>2573</v>
      </c>
      <c r="M7" s="74">
        <v>100</v>
      </c>
      <c r="O7" s="609"/>
    </row>
    <row r="8" spans="1:15" x14ac:dyDescent="0.25">
      <c r="A8" s="748">
        <v>1988</v>
      </c>
      <c r="B8" s="78">
        <v>198</v>
      </c>
      <c r="C8" s="74">
        <v>6.9158225637443245</v>
      </c>
      <c r="D8" s="78">
        <v>989</v>
      </c>
      <c r="E8" s="74">
        <v>34.544184421935029</v>
      </c>
      <c r="F8" s="78">
        <v>1041</v>
      </c>
      <c r="G8" s="74">
        <v>36.360461054837586</v>
      </c>
      <c r="H8" s="78">
        <v>356</v>
      </c>
      <c r="I8" s="74">
        <v>12.434509256025148</v>
      </c>
      <c r="J8" s="70">
        <v>279</v>
      </c>
      <c r="K8" s="74">
        <v>9.7450227034579111</v>
      </c>
      <c r="L8" s="70">
        <v>2863</v>
      </c>
      <c r="M8" s="74">
        <v>100</v>
      </c>
      <c r="O8" s="609"/>
    </row>
    <row r="9" spans="1:15" x14ac:dyDescent="0.25">
      <c r="A9" s="748">
        <v>1989</v>
      </c>
      <c r="B9" s="78">
        <v>203</v>
      </c>
      <c r="C9" s="74">
        <v>6.947296372347707</v>
      </c>
      <c r="D9" s="70">
        <v>964</v>
      </c>
      <c r="E9" s="74">
        <v>32.991101984941821</v>
      </c>
      <c r="F9" s="70">
        <v>1057</v>
      </c>
      <c r="G9" s="74">
        <v>36.173853524982889</v>
      </c>
      <c r="H9" s="70">
        <v>397</v>
      </c>
      <c r="I9" s="74">
        <v>13.586584531143053</v>
      </c>
      <c r="J9" s="70">
        <v>301</v>
      </c>
      <c r="K9" s="74">
        <v>10.301163586584531</v>
      </c>
      <c r="L9" s="70">
        <v>2922</v>
      </c>
      <c r="M9" s="74">
        <v>100</v>
      </c>
      <c r="O9" s="609"/>
    </row>
    <row r="10" spans="1:15" x14ac:dyDescent="0.25">
      <c r="A10" s="748">
        <v>1990</v>
      </c>
      <c r="B10" s="78">
        <v>219</v>
      </c>
      <c r="C10" s="74">
        <v>6.8803016022620165</v>
      </c>
      <c r="D10" s="70">
        <v>1016</v>
      </c>
      <c r="E10" s="74">
        <v>31.919572730128809</v>
      </c>
      <c r="F10" s="70">
        <v>1113</v>
      </c>
      <c r="G10" s="74">
        <v>34.967012252591893</v>
      </c>
      <c r="H10" s="70">
        <v>504</v>
      </c>
      <c r="I10" s="74">
        <v>15.834118755890669</v>
      </c>
      <c r="J10" s="70">
        <v>331</v>
      </c>
      <c r="K10" s="74">
        <v>10.398994659126611</v>
      </c>
      <c r="L10" s="70">
        <v>3183</v>
      </c>
      <c r="M10" s="74">
        <v>100</v>
      </c>
      <c r="O10" s="609"/>
    </row>
    <row r="11" spans="1:15" x14ac:dyDescent="0.25">
      <c r="A11" s="748">
        <v>1991</v>
      </c>
      <c r="B11" s="78">
        <v>217</v>
      </c>
      <c r="C11" s="74">
        <v>6.2142038946162659</v>
      </c>
      <c r="D11" s="70">
        <v>1072</v>
      </c>
      <c r="E11" s="74">
        <v>30.698739977090494</v>
      </c>
      <c r="F11" s="70">
        <v>1250</v>
      </c>
      <c r="G11" s="74">
        <v>35.79610538373425</v>
      </c>
      <c r="H11" s="70">
        <v>578</v>
      </c>
      <c r="I11" s="74">
        <v>16.552119129438715</v>
      </c>
      <c r="J11" s="70">
        <v>375</v>
      </c>
      <c r="K11" s="74">
        <v>10.738831615120274</v>
      </c>
      <c r="L11" s="70">
        <v>3492</v>
      </c>
      <c r="M11" s="74">
        <v>100</v>
      </c>
      <c r="O11" s="609"/>
    </row>
    <row r="12" spans="1:15" x14ac:dyDescent="0.25">
      <c r="A12" s="748">
        <v>1992</v>
      </c>
      <c r="B12" s="78">
        <v>225</v>
      </c>
      <c r="C12" s="74">
        <v>6.3721325403568398</v>
      </c>
      <c r="D12" s="78">
        <v>1025</v>
      </c>
      <c r="E12" s="74">
        <v>29.028603794958936</v>
      </c>
      <c r="F12" s="78">
        <v>1325</v>
      </c>
      <c r="G12" s="74">
        <v>37.52478051543472</v>
      </c>
      <c r="H12" s="78">
        <v>610</v>
      </c>
      <c r="I12" s="74">
        <v>17.275559331634096</v>
      </c>
      <c r="J12" s="70">
        <v>346</v>
      </c>
      <c r="K12" s="74">
        <v>9.7989238176154068</v>
      </c>
      <c r="L12" s="70">
        <v>3531</v>
      </c>
      <c r="M12" s="74">
        <v>100</v>
      </c>
      <c r="O12" s="609"/>
    </row>
    <row r="13" spans="1:15" x14ac:dyDescent="0.25">
      <c r="A13" s="748">
        <v>1993</v>
      </c>
      <c r="B13" s="78">
        <v>214</v>
      </c>
      <c r="C13" s="74">
        <v>5.7837837837837833</v>
      </c>
      <c r="D13" s="70">
        <v>1067</v>
      </c>
      <c r="E13" s="74">
        <v>28.837837837837839</v>
      </c>
      <c r="F13" s="70">
        <v>1395</v>
      </c>
      <c r="G13" s="74">
        <v>37.702702702702702</v>
      </c>
      <c r="H13" s="70">
        <v>674</v>
      </c>
      <c r="I13" s="74">
        <v>18.216216216216218</v>
      </c>
      <c r="J13" s="70">
        <v>350</v>
      </c>
      <c r="K13" s="74">
        <v>9.4594594594594597</v>
      </c>
      <c r="L13" s="70">
        <v>3700</v>
      </c>
      <c r="M13" s="74">
        <v>100</v>
      </c>
      <c r="O13" s="609"/>
    </row>
    <row r="14" spans="1:15" x14ac:dyDescent="0.25">
      <c r="A14" s="748">
        <v>1994</v>
      </c>
      <c r="B14" s="78">
        <v>245</v>
      </c>
      <c r="C14" s="74">
        <v>6.0914967677772252</v>
      </c>
      <c r="D14" s="70">
        <v>1018</v>
      </c>
      <c r="E14" s="74">
        <v>25.310790651417204</v>
      </c>
      <c r="F14" s="70">
        <v>1546</v>
      </c>
      <c r="G14" s="74">
        <v>38.438587767279955</v>
      </c>
      <c r="H14" s="70">
        <v>783</v>
      </c>
      <c r="I14" s="74">
        <v>19.467926404773745</v>
      </c>
      <c r="J14" s="70">
        <v>430</v>
      </c>
      <c r="K14" s="74">
        <v>10.691198408751864</v>
      </c>
      <c r="L14" s="70">
        <v>4022</v>
      </c>
      <c r="M14" s="74">
        <v>100</v>
      </c>
      <c r="O14" s="609"/>
    </row>
    <row r="15" spans="1:15" x14ac:dyDescent="0.25">
      <c r="A15" s="748">
        <v>1995</v>
      </c>
      <c r="B15" s="78">
        <v>298</v>
      </c>
      <c r="C15" s="74">
        <v>6.8036529680365287</v>
      </c>
      <c r="D15" s="70">
        <v>1166</v>
      </c>
      <c r="E15" s="74">
        <v>26.621004566210043</v>
      </c>
      <c r="F15" s="70">
        <v>1561</v>
      </c>
      <c r="G15" s="74">
        <v>35.639269406392692</v>
      </c>
      <c r="H15" s="70">
        <v>868</v>
      </c>
      <c r="I15" s="74">
        <v>19.817351598173516</v>
      </c>
      <c r="J15" s="70">
        <v>487</v>
      </c>
      <c r="K15" s="74">
        <v>11.118721461187214</v>
      </c>
      <c r="L15" s="70">
        <v>4380</v>
      </c>
      <c r="M15" s="74">
        <v>100</v>
      </c>
      <c r="O15" s="609"/>
    </row>
    <row r="16" spans="1:15" x14ac:dyDescent="0.25">
      <c r="A16" s="748">
        <v>1996</v>
      </c>
      <c r="B16" s="80">
        <v>351</v>
      </c>
      <c r="C16" s="74">
        <v>7.5435203094777563</v>
      </c>
      <c r="D16" s="75">
        <v>1195</v>
      </c>
      <c r="E16" s="74">
        <v>25.682355469589513</v>
      </c>
      <c r="F16" s="75">
        <v>1624</v>
      </c>
      <c r="G16" s="74">
        <v>34.902213625617875</v>
      </c>
      <c r="H16" s="75">
        <v>949</v>
      </c>
      <c r="I16" s="74">
        <v>20.39544379969912</v>
      </c>
      <c r="J16" s="70">
        <v>534</v>
      </c>
      <c r="K16" s="74">
        <v>11.476466795615732</v>
      </c>
      <c r="L16" s="70">
        <v>4653</v>
      </c>
      <c r="M16" s="74">
        <v>100</v>
      </c>
      <c r="O16" s="609"/>
    </row>
    <row r="17" spans="1:15" x14ac:dyDescent="0.25">
      <c r="A17" s="748">
        <v>1997</v>
      </c>
      <c r="B17" s="80">
        <v>494</v>
      </c>
      <c r="C17" s="74">
        <v>8.0390561432058583</v>
      </c>
      <c r="D17" s="75">
        <v>1562</v>
      </c>
      <c r="E17" s="74">
        <v>25.419039869812853</v>
      </c>
      <c r="F17" s="75">
        <v>1979</v>
      </c>
      <c r="G17" s="74">
        <v>32.205044751830755</v>
      </c>
      <c r="H17" s="75">
        <v>1225</v>
      </c>
      <c r="I17" s="74">
        <v>19.934906427990239</v>
      </c>
      <c r="J17" s="70">
        <v>885</v>
      </c>
      <c r="K17" s="74">
        <v>14.401952807160292</v>
      </c>
      <c r="L17" s="70">
        <v>6145</v>
      </c>
      <c r="M17" s="74">
        <v>100</v>
      </c>
      <c r="O17" s="609"/>
    </row>
    <row r="18" spans="1:15" x14ac:dyDescent="0.25">
      <c r="A18" s="748">
        <v>1998</v>
      </c>
      <c r="B18" s="80">
        <v>447</v>
      </c>
      <c r="C18" s="74">
        <v>6.9821930646672916</v>
      </c>
      <c r="D18" s="75">
        <v>1603</v>
      </c>
      <c r="E18" s="74">
        <v>25.039050296782257</v>
      </c>
      <c r="F18" s="75">
        <v>2013</v>
      </c>
      <c r="G18" s="74">
        <v>31.443298969072163</v>
      </c>
      <c r="H18" s="75">
        <v>1386</v>
      </c>
      <c r="I18" s="74">
        <v>21.649484536082475</v>
      </c>
      <c r="J18" s="70">
        <v>953</v>
      </c>
      <c r="K18" s="74">
        <v>14.885973133395813</v>
      </c>
      <c r="L18" s="70">
        <v>6402</v>
      </c>
      <c r="M18" s="74">
        <v>100</v>
      </c>
      <c r="O18" s="609"/>
    </row>
    <row r="19" spans="1:15" x14ac:dyDescent="0.25">
      <c r="A19" s="748">
        <v>1999</v>
      </c>
      <c r="B19" s="80">
        <v>540</v>
      </c>
      <c r="C19" s="74">
        <v>8.3539603960396036</v>
      </c>
      <c r="D19" s="75">
        <v>1616</v>
      </c>
      <c r="E19" s="74">
        <v>25</v>
      </c>
      <c r="F19" s="75">
        <v>1911</v>
      </c>
      <c r="G19" s="74">
        <v>29.563737623762375</v>
      </c>
      <c r="H19" s="75">
        <v>1395</v>
      </c>
      <c r="I19" s="74">
        <v>21.581064356435643</v>
      </c>
      <c r="J19" s="70">
        <v>1002</v>
      </c>
      <c r="K19" s="74">
        <v>15.501237623762377</v>
      </c>
      <c r="L19" s="70">
        <v>6464</v>
      </c>
      <c r="M19" s="74">
        <v>100</v>
      </c>
      <c r="O19" s="609"/>
    </row>
    <row r="20" spans="1:15" x14ac:dyDescent="0.25">
      <c r="A20" s="748">
        <v>2000</v>
      </c>
      <c r="B20" s="80">
        <v>543</v>
      </c>
      <c r="C20" s="74">
        <v>8.0492143492439965</v>
      </c>
      <c r="D20" s="75">
        <v>1775</v>
      </c>
      <c r="E20" s="74">
        <v>26.311888526534243</v>
      </c>
      <c r="F20" s="75">
        <v>1865</v>
      </c>
      <c r="G20" s="74">
        <v>27.646012451823303</v>
      </c>
      <c r="H20" s="75">
        <v>1532</v>
      </c>
      <c r="I20" s="74">
        <v>22.709753928253782</v>
      </c>
      <c r="J20" s="70">
        <v>1031</v>
      </c>
      <c r="K20" s="74">
        <v>15.28313074414468</v>
      </c>
      <c r="L20" s="70">
        <v>6746</v>
      </c>
      <c r="M20" s="74">
        <v>100</v>
      </c>
      <c r="O20" s="609"/>
    </row>
    <row r="21" spans="1:15" x14ac:dyDescent="0.25">
      <c r="A21" s="748">
        <v>2001</v>
      </c>
      <c r="B21" s="78">
        <v>582</v>
      </c>
      <c r="C21" s="74">
        <v>8.3249892719210425</v>
      </c>
      <c r="D21" s="70">
        <v>1940</v>
      </c>
      <c r="E21" s="74">
        <v>27.749964239736801</v>
      </c>
      <c r="F21" s="70">
        <v>1903</v>
      </c>
      <c r="G21" s="74">
        <v>27.220712344442855</v>
      </c>
      <c r="H21" s="70">
        <v>1514</v>
      </c>
      <c r="I21" s="74">
        <v>21.65641539121728</v>
      </c>
      <c r="J21" s="70">
        <v>1052</v>
      </c>
      <c r="K21" s="74">
        <v>15.047918752682019</v>
      </c>
      <c r="L21" s="70">
        <v>6991</v>
      </c>
      <c r="M21" s="74">
        <v>100</v>
      </c>
      <c r="O21" s="609"/>
    </row>
    <row r="22" spans="1:15" s="86" customFormat="1" x14ac:dyDescent="0.25">
      <c r="A22" s="748">
        <v>2002</v>
      </c>
      <c r="B22" s="80">
        <v>575</v>
      </c>
      <c r="C22" s="74">
        <v>8.6401202103681456</v>
      </c>
      <c r="D22" s="75">
        <v>1887</v>
      </c>
      <c r="E22" s="74">
        <v>28.354620586025547</v>
      </c>
      <c r="F22" s="75">
        <v>1649</v>
      </c>
      <c r="G22" s="74">
        <v>24.778362133734035</v>
      </c>
      <c r="H22" s="75">
        <v>1457</v>
      </c>
      <c r="I22" s="74">
        <v>21.893313298271977</v>
      </c>
      <c r="J22" s="70">
        <v>1087</v>
      </c>
      <c r="K22" s="74">
        <v>16.333583771600303</v>
      </c>
      <c r="L22" s="70">
        <v>6655</v>
      </c>
      <c r="M22" s="74">
        <v>100</v>
      </c>
      <c r="O22" s="609"/>
    </row>
    <row r="23" spans="1:15" s="86" customFormat="1" x14ac:dyDescent="0.25">
      <c r="A23" s="748">
        <v>2003</v>
      </c>
      <c r="B23" s="78">
        <v>411</v>
      </c>
      <c r="C23" s="74">
        <v>6.7310841794955776</v>
      </c>
      <c r="D23" s="70">
        <v>1745</v>
      </c>
      <c r="E23" s="74">
        <v>28.578447428758597</v>
      </c>
      <c r="F23" s="70">
        <v>1558</v>
      </c>
      <c r="G23" s="74">
        <v>25.515886013756962</v>
      </c>
      <c r="H23" s="70">
        <v>1332</v>
      </c>
      <c r="I23" s="74">
        <v>21.814608581722897</v>
      </c>
      <c r="J23" s="70">
        <v>1060</v>
      </c>
      <c r="K23" s="74">
        <v>17.359973796265969</v>
      </c>
      <c r="L23" s="70">
        <v>6106</v>
      </c>
      <c r="M23" s="74">
        <v>100</v>
      </c>
      <c r="O23" s="609"/>
    </row>
    <row r="24" spans="1:15" s="81" customFormat="1" ht="12.75" customHeight="1" x14ac:dyDescent="0.25">
      <c r="A24" s="76">
        <v>2004</v>
      </c>
      <c r="B24" s="78">
        <v>504</v>
      </c>
      <c r="C24" s="74">
        <v>8.2339487011926149</v>
      </c>
      <c r="D24" s="70">
        <v>1783</v>
      </c>
      <c r="E24" s="74">
        <v>29.129227250449276</v>
      </c>
      <c r="F24" s="70">
        <v>1448</v>
      </c>
      <c r="G24" s="74">
        <v>23.656265316124816</v>
      </c>
      <c r="H24" s="70">
        <v>1379</v>
      </c>
      <c r="I24" s="74">
        <v>22.528998529652018</v>
      </c>
      <c r="J24" s="70">
        <v>1007</v>
      </c>
      <c r="K24" s="74">
        <v>16.451560202581277</v>
      </c>
      <c r="L24" s="70">
        <v>6121</v>
      </c>
      <c r="M24" s="74">
        <v>100</v>
      </c>
      <c r="O24" s="609"/>
    </row>
    <row r="25" spans="1:15" s="87" customFormat="1" ht="12.75" customHeight="1" x14ac:dyDescent="0.25">
      <c r="A25" s="76">
        <v>2005</v>
      </c>
      <c r="B25" s="78">
        <v>554</v>
      </c>
      <c r="C25" s="74">
        <v>8.9369253105339563</v>
      </c>
      <c r="D25" s="70">
        <v>1800</v>
      </c>
      <c r="E25" s="74">
        <v>29.036941442168089</v>
      </c>
      <c r="F25" s="70">
        <v>1359</v>
      </c>
      <c r="G25" s="74">
        <v>21.922890788836909</v>
      </c>
      <c r="H25" s="70">
        <v>1399</v>
      </c>
      <c r="I25" s="74">
        <v>22.568156154218421</v>
      </c>
      <c r="J25" s="70">
        <v>1087</v>
      </c>
      <c r="K25" s="74">
        <v>17.535086304242618</v>
      </c>
      <c r="L25" s="70">
        <v>6199</v>
      </c>
      <c r="M25" s="74">
        <v>100</v>
      </c>
      <c r="O25" s="609"/>
    </row>
    <row r="26" spans="1:15" s="87" customFormat="1" ht="12.75" customHeight="1" x14ac:dyDescent="0.25">
      <c r="A26" s="88">
        <v>2006</v>
      </c>
      <c r="B26" s="80">
        <v>565</v>
      </c>
      <c r="C26" s="119">
        <v>8.7978822796636553</v>
      </c>
      <c r="D26" s="75">
        <v>2001</v>
      </c>
      <c r="E26" s="119">
        <v>31.158517595764557</v>
      </c>
      <c r="F26" s="75">
        <v>1375</v>
      </c>
      <c r="G26" s="119">
        <v>21.410775459358454</v>
      </c>
      <c r="H26" s="75">
        <v>1354</v>
      </c>
      <c r="I26" s="119">
        <v>21.083774525070069</v>
      </c>
      <c r="J26" s="75">
        <v>1127</v>
      </c>
      <c r="K26" s="119">
        <v>17.549050140143258</v>
      </c>
      <c r="L26" s="75">
        <v>6422</v>
      </c>
      <c r="M26" s="119">
        <v>100</v>
      </c>
      <c r="O26" s="609"/>
    </row>
    <row r="27" spans="1:15" s="87" customFormat="1" ht="12.75" customHeight="1" x14ac:dyDescent="0.25">
      <c r="A27" s="88">
        <v>2007</v>
      </c>
      <c r="B27" s="80">
        <v>629</v>
      </c>
      <c r="C27" s="119">
        <v>9.0974833670812849</v>
      </c>
      <c r="D27" s="75">
        <v>2189</v>
      </c>
      <c r="E27" s="119">
        <v>31.660399190049176</v>
      </c>
      <c r="F27" s="75">
        <v>1478</v>
      </c>
      <c r="G27" s="119">
        <v>21.376916401504197</v>
      </c>
      <c r="H27" s="75">
        <v>1429</v>
      </c>
      <c r="I27" s="119">
        <v>20.66820943014174</v>
      </c>
      <c r="J27" s="75">
        <v>1189</v>
      </c>
      <c r="K27" s="119">
        <v>17.196991611223606</v>
      </c>
      <c r="L27" s="75">
        <v>6914</v>
      </c>
      <c r="M27" s="119">
        <v>100</v>
      </c>
      <c r="O27" s="609"/>
    </row>
    <row r="28" spans="1:15" s="81" customFormat="1" ht="12.75" customHeight="1" x14ac:dyDescent="0.25">
      <c r="A28" s="88">
        <v>2008</v>
      </c>
      <c r="B28" s="80">
        <v>719</v>
      </c>
      <c r="C28" s="119">
        <v>10.11963406052076</v>
      </c>
      <c r="D28" s="75">
        <v>2235</v>
      </c>
      <c r="E28" s="119">
        <v>31.456720619282198</v>
      </c>
      <c r="F28" s="75">
        <v>1488</v>
      </c>
      <c r="G28" s="119">
        <v>20.942997888810698</v>
      </c>
      <c r="H28" s="75">
        <v>1414</v>
      </c>
      <c r="I28" s="119">
        <v>19.901477832512317</v>
      </c>
      <c r="J28" s="75">
        <v>1249</v>
      </c>
      <c r="K28" s="119">
        <v>17.579169598874035</v>
      </c>
      <c r="L28" s="75">
        <v>7105</v>
      </c>
      <c r="M28" s="119">
        <v>100</v>
      </c>
      <c r="O28" s="609"/>
    </row>
    <row r="29" spans="1:15" s="81" customFormat="1" ht="12.75" customHeight="1" x14ac:dyDescent="0.25">
      <c r="A29" s="88">
        <v>2009</v>
      </c>
      <c r="B29" s="80">
        <v>649</v>
      </c>
      <c r="C29" s="119">
        <v>8.7125788696469328</v>
      </c>
      <c r="D29" s="75">
        <v>2432</v>
      </c>
      <c r="E29" s="119">
        <v>32.648677674855684</v>
      </c>
      <c r="F29" s="75">
        <v>1578</v>
      </c>
      <c r="G29" s="119">
        <v>21.184051550543696</v>
      </c>
      <c r="H29" s="75">
        <v>1455</v>
      </c>
      <c r="I29" s="119">
        <v>19.532823197744666</v>
      </c>
      <c r="J29" s="75">
        <v>1335</v>
      </c>
      <c r="K29" s="119">
        <v>17.921868707209022</v>
      </c>
      <c r="L29" s="75">
        <v>7449</v>
      </c>
      <c r="M29" s="119">
        <v>100</v>
      </c>
      <c r="O29" s="609"/>
    </row>
    <row r="30" spans="1:15" s="81" customFormat="1" ht="12.75" customHeight="1" x14ac:dyDescent="0.25">
      <c r="A30" s="88">
        <v>2010</v>
      </c>
      <c r="B30" s="80">
        <v>679</v>
      </c>
      <c r="C30" s="119">
        <v>8.6928690308539238</v>
      </c>
      <c r="D30" s="75">
        <v>2559</v>
      </c>
      <c r="E30" s="119">
        <v>32.761490206119575</v>
      </c>
      <c r="F30" s="75">
        <v>1700</v>
      </c>
      <c r="G30" s="119">
        <v>21.764178722314682</v>
      </c>
      <c r="H30" s="75">
        <v>1418</v>
      </c>
      <c r="I30" s="119">
        <v>18.153885546024835</v>
      </c>
      <c r="J30" s="75">
        <v>1455</v>
      </c>
      <c r="K30" s="119">
        <v>18.627576494686977</v>
      </c>
      <c r="L30" s="75">
        <v>7811</v>
      </c>
      <c r="M30" s="119">
        <v>100</v>
      </c>
      <c r="O30" s="609"/>
    </row>
    <row r="31" spans="1:15" s="81" customFormat="1" ht="12.75" customHeight="1" x14ac:dyDescent="0.25">
      <c r="A31" s="88">
        <v>2011</v>
      </c>
      <c r="B31" s="80">
        <v>647</v>
      </c>
      <c r="C31" s="119">
        <v>7.8329297820823252</v>
      </c>
      <c r="D31" s="75">
        <v>2703</v>
      </c>
      <c r="E31" s="119">
        <v>32.723970944309926</v>
      </c>
      <c r="F31" s="75">
        <v>1820</v>
      </c>
      <c r="G31" s="119">
        <v>22.033898305084744</v>
      </c>
      <c r="H31" s="75">
        <v>1457</v>
      </c>
      <c r="I31" s="119">
        <v>17.639225181598061</v>
      </c>
      <c r="J31" s="75">
        <v>1633</v>
      </c>
      <c r="K31" s="119">
        <v>19.769975786924938</v>
      </c>
      <c r="L31" s="75">
        <v>8260</v>
      </c>
      <c r="M31" s="119">
        <v>100</v>
      </c>
      <c r="O31" s="609"/>
    </row>
    <row r="32" spans="1:15" s="81" customFormat="1" ht="12.75" customHeight="1" x14ac:dyDescent="0.25">
      <c r="A32" s="88">
        <v>2012</v>
      </c>
      <c r="B32" s="80">
        <v>671</v>
      </c>
      <c r="C32" s="119">
        <v>7.723296500920811</v>
      </c>
      <c r="D32" s="75">
        <v>2931</v>
      </c>
      <c r="E32" s="119">
        <v>33.736187845303867</v>
      </c>
      <c r="F32" s="75">
        <v>1899</v>
      </c>
      <c r="G32" s="119">
        <v>21.857734806629832</v>
      </c>
      <c r="H32" s="75">
        <v>1479</v>
      </c>
      <c r="I32" s="119">
        <v>17.023480662983424</v>
      </c>
      <c r="J32" s="75">
        <v>1708</v>
      </c>
      <c r="K32" s="119">
        <v>19.659300184162063</v>
      </c>
      <c r="L32" s="75">
        <v>8688</v>
      </c>
      <c r="M32" s="119">
        <v>100</v>
      </c>
      <c r="O32" s="609"/>
    </row>
    <row r="33" spans="1:15" s="81" customFormat="1" ht="12.75" customHeight="1" x14ac:dyDescent="0.25">
      <c r="A33" s="88">
        <v>2013</v>
      </c>
      <c r="B33" s="80">
        <v>688</v>
      </c>
      <c r="C33" s="119">
        <v>7.4074074074074066</v>
      </c>
      <c r="D33" s="75">
        <v>3242</v>
      </c>
      <c r="E33" s="119">
        <v>34.905254091300606</v>
      </c>
      <c r="F33" s="75">
        <v>2141</v>
      </c>
      <c r="G33" s="119">
        <v>23.051248923341948</v>
      </c>
      <c r="H33" s="75">
        <v>1451</v>
      </c>
      <c r="I33" s="119">
        <v>15.622308354866494</v>
      </c>
      <c r="J33" s="75">
        <v>1766</v>
      </c>
      <c r="K33" s="119">
        <v>19.013781223083548</v>
      </c>
      <c r="L33" s="75">
        <v>9288</v>
      </c>
      <c r="M33" s="119">
        <v>100</v>
      </c>
      <c r="O33" s="609"/>
    </row>
    <row r="34" spans="1:15" s="81" customFormat="1" ht="12.75" customHeight="1" x14ac:dyDescent="0.25">
      <c r="A34" s="88">
        <v>2014</v>
      </c>
      <c r="B34" s="80">
        <v>762</v>
      </c>
      <c r="C34" s="119">
        <v>7.3488282380171661</v>
      </c>
      <c r="D34" s="75">
        <v>3679</v>
      </c>
      <c r="E34" s="119">
        <v>35.480759957565823</v>
      </c>
      <c r="F34" s="75">
        <v>2501</v>
      </c>
      <c r="G34" s="119">
        <v>24.11997299643167</v>
      </c>
      <c r="H34" s="75">
        <v>1609</v>
      </c>
      <c r="I34" s="119">
        <v>15.517407657440446</v>
      </c>
      <c r="J34" s="75">
        <v>1818</v>
      </c>
      <c r="K34" s="119">
        <v>17.533031150544893</v>
      </c>
      <c r="L34" s="75">
        <v>10369</v>
      </c>
      <c r="M34" s="119">
        <v>100</v>
      </c>
      <c r="O34" s="609"/>
    </row>
    <row r="35" spans="1:15" s="95" customFormat="1" ht="12.75" customHeight="1" x14ac:dyDescent="0.25">
      <c r="A35" s="88">
        <v>2015</v>
      </c>
      <c r="B35" s="80">
        <v>719</v>
      </c>
      <c r="C35" s="119">
        <v>7</v>
      </c>
      <c r="D35" s="75">
        <v>3689</v>
      </c>
      <c r="E35" s="119">
        <v>34</v>
      </c>
      <c r="F35" s="75">
        <v>2622</v>
      </c>
      <c r="G35" s="119">
        <v>24</v>
      </c>
      <c r="H35" s="75">
        <v>1666</v>
      </c>
      <c r="I35" s="119">
        <v>15</v>
      </c>
      <c r="J35" s="75">
        <v>2092</v>
      </c>
      <c r="K35" s="119">
        <v>19</v>
      </c>
      <c r="L35" s="75">
        <v>10788</v>
      </c>
      <c r="M35" s="119">
        <v>100</v>
      </c>
      <c r="N35" s="88"/>
      <c r="O35" s="609"/>
    </row>
    <row r="36" spans="1:15" ht="6" customHeight="1" x14ac:dyDescent="0.25">
      <c r="A36" s="133"/>
      <c r="B36" s="134"/>
      <c r="C36" s="134"/>
      <c r="D36" s="134"/>
      <c r="E36" s="135"/>
      <c r="F36" s="134"/>
      <c r="G36" s="134"/>
      <c r="H36" s="134"/>
      <c r="I36" s="134"/>
      <c r="J36" s="134"/>
      <c r="K36" s="134"/>
      <c r="L36" s="134"/>
      <c r="M36" s="134"/>
    </row>
    <row r="37" spans="1:15" ht="15" customHeight="1" x14ac:dyDescent="0.25">
      <c r="A37" s="1167" t="s">
        <v>305</v>
      </c>
      <c r="B37" s="1111"/>
      <c r="C37" s="1111"/>
      <c r="D37" s="1111"/>
      <c r="E37" s="1111"/>
      <c r="F37" s="1111"/>
      <c r="G37" s="1111"/>
      <c r="H37" s="1111"/>
      <c r="I37" s="1111"/>
      <c r="J37" s="1111"/>
      <c r="K37" s="1111"/>
      <c r="L37" s="1111"/>
      <c r="M37" s="1111"/>
    </row>
    <row r="38" spans="1:15" ht="6" customHeight="1" x14ac:dyDescent="0.25">
      <c r="A38" s="766"/>
      <c r="B38" s="747"/>
      <c r="C38" s="747"/>
      <c r="D38" s="747"/>
      <c r="E38" s="747"/>
      <c r="F38" s="747"/>
      <c r="G38" s="747"/>
      <c r="H38" s="747"/>
      <c r="I38" s="747"/>
      <c r="J38" s="747"/>
      <c r="K38" s="747"/>
      <c r="L38" s="747"/>
      <c r="M38" s="747"/>
    </row>
    <row r="39" spans="1:15" ht="30" customHeight="1" x14ac:dyDescent="0.25">
      <c r="A39" s="1065" t="s">
        <v>281</v>
      </c>
      <c r="B39" s="1039"/>
      <c r="C39" s="1039"/>
      <c r="D39" s="1039"/>
      <c r="E39" s="1039"/>
      <c r="F39" s="1039"/>
      <c r="G39" s="1039"/>
      <c r="H39" s="1039"/>
      <c r="I39" s="1039"/>
      <c r="J39" s="1039"/>
      <c r="K39" s="1111"/>
      <c r="L39" s="1111"/>
      <c r="M39" s="1111"/>
    </row>
    <row r="40" spans="1:15" ht="15.75" customHeight="1" x14ac:dyDescent="0.25">
      <c r="A40" s="767"/>
    </row>
    <row r="41" spans="1:15" ht="15.75" customHeight="1" x14ac:dyDescent="0.25">
      <c r="A41" s="767"/>
    </row>
    <row r="42" spans="1:15" ht="15.75" customHeight="1" x14ac:dyDescent="0.25">
      <c r="A42" s="767"/>
      <c r="C42" s="120"/>
      <c r="E42" s="120"/>
      <c r="G42" s="120"/>
      <c r="I42" s="120"/>
      <c r="K42" s="120"/>
      <c r="M42" s="120"/>
    </row>
    <row r="43" spans="1:15" ht="15.75" customHeight="1" x14ac:dyDescent="0.25"/>
  </sheetData>
  <mergeCells count="13">
    <mergeCell ref="A39:M39"/>
    <mergeCell ref="A1:B1"/>
    <mergeCell ref="F1:H1"/>
    <mergeCell ref="A2:B2"/>
    <mergeCell ref="A3:M3"/>
    <mergeCell ref="A4:A5"/>
    <mergeCell ref="B4:C4"/>
    <mergeCell ref="D4:E4"/>
    <mergeCell ref="F4:G4"/>
    <mergeCell ref="H4:I4"/>
    <mergeCell ref="J4:K4"/>
    <mergeCell ref="L4:M4"/>
    <mergeCell ref="A37:M37"/>
  </mergeCells>
  <hyperlinks>
    <hyperlink ref="F1:H1" location="Tabellförteckning!A1" display="Tillbaka till innehållsföreckningen "/>
  </hyperlinks>
  <pageMargins left="0.75" right="0.75" top="1" bottom="1" header="0.5" footer="0.5"/>
  <pageSetup paperSize="9" scale="88" orientation="portrait" r:id="rId1"/>
  <headerFooter alignWithMargins="0"/>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6.6640625" style="752" customWidth="1"/>
    <col min="2" max="2" width="9.6640625" style="752" customWidth="1"/>
    <col min="3" max="3" width="6.6640625" style="752" customWidth="1"/>
    <col min="4" max="4" width="9.6640625" style="752" customWidth="1"/>
    <col min="5" max="5" width="6.6640625" style="752" customWidth="1"/>
    <col min="6" max="6" width="9.6640625" style="752" customWidth="1"/>
    <col min="7" max="7" width="6.6640625" style="752" customWidth="1"/>
    <col min="8" max="8" width="9.6640625" style="752" customWidth="1"/>
    <col min="9" max="9" width="6.6640625" style="752" customWidth="1"/>
    <col min="10" max="10" width="9.6640625" style="752" customWidth="1"/>
    <col min="11" max="11" width="6.6640625" style="752" customWidth="1"/>
    <col min="12" max="16384" width="8.88671875" style="752"/>
  </cols>
  <sheetData>
    <row r="1" spans="1:11" ht="30" customHeight="1" x14ac:dyDescent="0.3">
      <c r="A1" s="1075"/>
      <c r="B1" s="979"/>
      <c r="F1" s="974" t="s">
        <v>397</v>
      </c>
      <c r="G1" s="975"/>
      <c r="H1" s="975"/>
    </row>
    <row r="2" spans="1:11" ht="6" customHeight="1" x14ac:dyDescent="0.25">
      <c r="A2" s="1075"/>
      <c r="B2" s="979"/>
    </row>
    <row r="3" spans="1:11" ht="30" customHeight="1" x14ac:dyDescent="0.25">
      <c r="A3" s="1168" t="s">
        <v>661</v>
      </c>
      <c r="B3" s="1168"/>
      <c r="C3" s="1168"/>
      <c r="D3" s="1168"/>
      <c r="E3" s="1168"/>
      <c r="F3" s="1168"/>
      <c r="G3" s="1168"/>
      <c r="H3" s="1168"/>
      <c r="I3" s="1113"/>
      <c r="J3" s="1113"/>
      <c r="K3" s="1113"/>
    </row>
    <row r="4" spans="1:11" ht="15" customHeight="1" x14ac:dyDescent="0.25">
      <c r="A4" s="1121"/>
      <c r="B4" s="1169" t="s">
        <v>78</v>
      </c>
      <c r="C4" s="1169"/>
      <c r="D4" s="1169" t="s">
        <v>45</v>
      </c>
      <c r="E4" s="1169"/>
      <c r="F4" s="1169" t="s">
        <v>82</v>
      </c>
      <c r="G4" s="1169"/>
      <c r="H4" s="1169" t="s">
        <v>204</v>
      </c>
      <c r="I4" s="1169"/>
      <c r="J4" s="1169" t="s">
        <v>71</v>
      </c>
      <c r="K4" s="1169"/>
    </row>
    <row r="5" spans="1:11" ht="15" customHeight="1" x14ac:dyDescent="0.25">
      <c r="A5" s="1121"/>
      <c r="B5" s="768" t="s">
        <v>67</v>
      </c>
      <c r="C5" s="768" t="s">
        <v>102</v>
      </c>
      <c r="D5" s="768" t="s">
        <v>67</v>
      </c>
      <c r="E5" s="768" t="s">
        <v>102</v>
      </c>
      <c r="F5" s="768" t="s">
        <v>67</v>
      </c>
      <c r="G5" s="768" t="s">
        <v>102</v>
      </c>
      <c r="H5" s="768" t="s">
        <v>67</v>
      </c>
      <c r="I5" s="768" t="s">
        <v>102</v>
      </c>
      <c r="J5" s="768" t="s">
        <v>67</v>
      </c>
      <c r="K5" s="768" t="s">
        <v>102</v>
      </c>
    </row>
    <row r="6" spans="1:11" ht="6" customHeight="1" x14ac:dyDescent="0.25">
      <c r="A6" s="134"/>
      <c r="B6" s="740"/>
      <c r="C6" s="740"/>
      <c r="D6" s="740"/>
      <c r="E6" s="740"/>
      <c r="F6" s="740"/>
      <c r="G6" s="740"/>
      <c r="H6" s="740"/>
      <c r="I6" s="740"/>
      <c r="J6" s="740"/>
      <c r="K6" s="740"/>
    </row>
    <row r="7" spans="1:11" x14ac:dyDescent="0.25">
      <c r="A7" s="748">
        <v>1987</v>
      </c>
      <c r="B7" s="78">
        <v>1970</v>
      </c>
      <c r="C7" s="77">
        <v>44.509715318572077</v>
      </c>
      <c r="D7" s="78">
        <v>558</v>
      </c>
      <c r="E7" s="77">
        <v>12.607320379575238</v>
      </c>
      <c r="F7" s="78">
        <v>595</v>
      </c>
      <c r="G7" s="77">
        <v>13.443289652056031</v>
      </c>
      <c r="H7" s="78">
        <v>1303</v>
      </c>
      <c r="I7" s="77">
        <v>29.439674649796654</v>
      </c>
      <c r="J7" s="78">
        <v>4426</v>
      </c>
      <c r="K7" s="77">
        <v>100</v>
      </c>
    </row>
    <row r="8" spans="1:11" x14ac:dyDescent="0.25">
      <c r="A8" s="748">
        <v>1988</v>
      </c>
      <c r="B8" s="78">
        <v>2353</v>
      </c>
      <c r="C8" s="77">
        <v>48.395721925133692</v>
      </c>
      <c r="D8" s="78">
        <v>582</v>
      </c>
      <c r="E8" s="77">
        <v>11.970382558617851</v>
      </c>
      <c r="F8" s="78">
        <v>620</v>
      </c>
      <c r="G8" s="77">
        <v>12.751953928424516</v>
      </c>
      <c r="H8" s="78">
        <v>1307</v>
      </c>
      <c r="I8" s="77">
        <v>26.881941587823942</v>
      </c>
      <c r="J8" s="78">
        <v>4862</v>
      </c>
      <c r="K8" s="77">
        <v>100</v>
      </c>
    </row>
    <row r="9" spans="1:11" x14ac:dyDescent="0.25">
      <c r="A9" s="748">
        <v>1989</v>
      </c>
      <c r="B9" s="78">
        <v>2327</v>
      </c>
      <c r="C9" s="77">
        <v>46.549309861972397</v>
      </c>
      <c r="D9" s="78">
        <v>586</v>
      </c>
      <c r="E9" s="77">
        <v>11.722344468893779</v>
      </c>
      <c r="F9" s="78">
        <v>653</v>
      </c>
      <c r="G9" s="77">
        <v>13.062612522504502</v>
      </c>
      <c r="H9" s="78">
        <v>1433</v>
      </c>
      <c r="I9" s="77">
        <v>28.665733146629325</v>
      </c>
      <c r="J9" s="78">
        <v>4999</v>
      </c>
      <c r="K9" s="77">
        <v>100</v>
      </c>
    </row>
    <row r="10" spans="1:11" x14ac:dyDescent="0.25">
      <c r="A10" s="748">
        <v>1990</v>
      </c>
      <c r="B10" s="78">
        <v>2496</v>
      </c>
      <c r="C10" s="77">
        <v>46.454494695700724</v>
      </c>
      <c r="D10" s="78">
        <v>605</v>
      </c>
      <c r="E10" s="77">
        <v>11.260003722315281</v>
      </c>
      <c r="F10" s="78">
        <v>659</v>
      </c>
      <c r="G10" s="77">
        <v>12.265028847943421</v>
      </c>
      <c r="H10" s="78">
        <v>1613</v>
      </c>
      <c r="I10" s="77">
        <v>30.02047273404057</v>
      </c>
      <c r="J10" s="78">
        <v>5373</v>
      </c>
      <c r="K10" s="77">
        <v>100</v>
      </c>
    </row>
    <row r="11" spans="1:11" x14ac:dyDescent="0.25">
      <c r="A11" s="748">
        <v>1991</v>
      </c>
      <c r="B11" s="78">
        <v>2552</v>
      </c>
      <c r="C11" s="77">
        <v>44.646606018194539</v>
      </c>
      <c r="D11" s="78">
        <v>698</v>
      </c>
      <c r="E11" s="77">
        <v>12.211336599020294</v>
      </c>
      <c r="F11" s="78">
        <v>738</v>
      </c>
      <c r="G11" s="77">
        <v>12.911126662001399</v>
      </c>
      <c r="H11" s="78">
        <v>1728</v>
      </c>
      <c r="I11" s="77">
        <v>30.230930720783768</v>
      </c>
      <c r="J11" s="78">
        <v>5716</v>
      </c>
      <c r="K11" s="77">
        <v>100</v>
      </c>
    </row>
    <row r="12" spans="1:11" x14ac:dyDescent="0.25">
      <c r="A12" s="748">
        <v>1992</v>
      </c>
      <c r="B12" s="78">
        <v>2674</v>
      </c>
      <c r="C12" s="77">
        <v>45.44527532290958</v>
      </c>
      <c r="D12" s="78">
        <v>611</v>
      </c>
      <c r="E12" s="77">
        <v>10.384092454112849</v>
      </c>
      <c r="F12" s="78">
        <v>779</v>
      </c>
      <c r="G12" s="77">
        <v>13.239292997960572</v>
      </c>
      <c r="H12" s="78">
        <v>1820</v>
      </c>
      <c r="I12" s="77">
        <v>30.931339225016995</v>
      </c>
      <c r="J12" s="78">
        <v>5884</v>
      </c>
      <c r="K12" s="77">
        <v>100</v>
      </c>
    </row>
    <row r="13" spans="1:11" x14ac:dyDescent="0.25">
      <c r="A13" s="748">
        <v>1993</v>
      </c>
      <c r="B13" s="78">
        <v>2520</v>
      </c>
      <c r="C13" s="77">
        <v>41.095890410958901</v>
      </c>
      <c r="D13" s="78">
        <v>770</v>
      </c>
      <c r="E13" s="77">
        <v>12.557077625570775</v>
      </c>
      <c r="F13" s="78">
        <v>990</v>
      </c>
      <c r="G13" s="77">
        <v>16.144814090019569</v>
      </c>
      <c r="H13" s="78">
        <v>1852</v>
      </c>
      <c r="I13" s="77">
        <v>30.202217873450749</v>
      </c>
      <c r="J13" s="78">
        <v>6132</v>
      </c>
      <c r="K13" s="77">
        <v>100</v>
      </c>
    </row>
    <row r="14" spans="1:11" x14ac:dyDescent="0.25">
      <c r="A14" s="748">
        <v>1994</v>
      </c>
      <c r="B14" s="78">
        <v>2807</v>
      </c>
      <c r="C14" s="77">
        <v>41.976970240765667</v>
      </c>
      <c r="D14" s="78">
        <v>826</v>
      </c>
      <c r="E14" s="77">
        <v>12.352325407507102</v>
      </c>
      <c r="F14" s="78">
        <v>1103</v>
      </c>
      <c r="G14" s="77">
        <v>16.494691191864813</v>
      </c>
      <c r="H14" s="78">
        <v>1951</v>
      </c>
      <c r="I14" s="77">
        <v>29.176013159862418</v>
      </c>
      <c r="J14" s="78">
        <v>6687</v>
      </c>
      <c r="K14" s="77">
        <v>100</v>
      </c>
    </row>
    <row r="15" spans="1:11" x14ac:dyDescent="0.25">
      <c r="A15" s="748">
        <v>1995</v>
      </c>
      <c r="B15" s="78">
        <v>3323</v>
      </c>
      <c r="C15" s="77">
        <v>44.514400535833893</v>
      </c>
      <c r="D15" s="78">
        <v>882</v>
      </c>
      <c r="E15" s="77">
        <v>11.815137307434695</v>
      </c>
      <c r="F15" s="78">
        <v>1139</v>
      </c>
      <c r="G15" s="77">
        <v>15.257870060281311</v>
      </c>
      <c r="H15" s="78">
        <v>2121</v>
      </c>
      <c r="I15" s="77">
        <v>28.412592096450101</v>
      </c>
      <c r="J15" s="78">
        <v>7465</v>
      </c>
      <c r="K15" s="77">
        <v>100</v>
      </c>
    </row>
    <row r="16" spans="1:11" x14ac:dyDescent="0.25">
      <c r="A16" s="748">
        <v>1996</v>
      </c>
      <c r="B16" s="78">
        <v>3349</v>
      </c>
      <c r="C16" s="77">
        <v>42.952417596511481</v>
      </c>
      <c r="D16" s="78">
        <v>962</v>
      </c>
      <c r="E16" s="77">
        <v>12.338078748236502</v>
      </c>
      <c r="F16" s="78">
        <v>1255</v>
      </c>
      <c r="G16" s="77">
        <v>16.095934333718095</v>
      </c>
      <c r="H16" s="78">
        <v>2231</v>
      </c>
      <c r="I16" s="77">
        <v>28.613569321533923</v>
      </c>
      <c r="J16" s="78">
        <v>7797</v>
      </c>
      <c r="K16" s="77">
        <v>100</v>
      </c>
    </row>
    <row r="17" spans="1:11" x14ac:dyDescent="0.25">
      <c r="A17" s="748">
        <v>1997</v>
      </c>
      <c r="B17" s="78">
        <v>3595</v>
      </c>
      <c r="C17" s="77">
        <v>36.947584789311414</v>
      </c>
      <c r="D17" s="78">
        <v>1406</v>
      </c>
      <c r="E17" s="77">
        <v>14.450154162384379</v>
      </c>
      <c r="F17" s="78">
        <v>1353</v>
      </c>
      <c r="G17" s="77">
        <v>13.905447070914697</v>
      </c>
      <c r="H17" s="78">
        <v>3376</v>
      </c>
      <c r="I17" s="77">
        <v>34.696813977389517</v>
      </c>
      <c r="J17" s="78">
        <v>9730</v>
      </c>
      <c r="K17" s="77">
        <v>100</v>
      </c>
    </row>
    <row r="18" spans="1:11" x14ac:dyDescent="0.25">
      <c r="A18" s="748">
        <v>1998</v>
      </c>
      <c r="B18" s="78">
        <v>3153</v>
      </c>
      <c r="C18" s="77">
        <v>31.675708257986742</v>
      </c>
      <c r="D18" s="78">
        <v>1558</v>
      </c>
      <c r="E18" s="77">
        <v>15.651999196302993</v>
      </c>
      <c r="F18" s="78">
        <v>1549</v>
      </c>
      <c r="G18" s="77">
        <v>15.561583283102271</v>
      </c>
      <c r="H18" s="78">
        <v>3694</v>
      </c>
      <c r="I18" s="77">
        <v>37.110709262607998</v>
      </c>
      <c r="J18" s="78">
        <v>9954</v>
      </c>
      <c r="K18" s="77">
        <v>100</v>
      </c>
    </row>
    <row r="19" spans="1:11" x14ac:dyDescent="0.25">
      <c r="A19" s="748">
        <v>1999</v>
      </c>
      <c r="B19" s="78">
        <v>3192</v>
      </c>
      <c r="C19" s="77">
        <v>31.862647234977043</v>
      </c>
      <c r="D19" s="78">
        <v>1538</v>
      </c>
      <c r="E19" s="77">
        <v>15.352365741665002</v>
      </c>
      <c r="F19" s="78">
        <v>1524</v>
      </c>
      <c r="G19" s="77">
        <v>15.212617288880015</v>
      </c>
      <c r="H19" s="78">
        <v>3764</v>
      </c>
      <c r="I19" s="77">
        <v>37.572369734477938</v>
      </c>
      <c r="J19" s="78">
        <v>10018</v>
      </c>
      <c r="K19" s="77">
        <v>100</v>
      </c>
    </row>
    <row r="20" spans="1:11" x14ac:dyDescent="0.25">
      <c r="A20" s="748">
        <v>2000</v>
      </c>
      <c r="B20" s="78">
        <v>3756</v>
      </c>
      <c r="C20" s="77">
        <v>34.959046909903201</v>
      </c>
      <c r="D20" s="78">
        <v>1490</v>
      </c>
      <c r="E20" s="77">
        <v>13.868205510052123</v>
      </c>
      <c r="F20" s="78">
        <v>1551</v>
      </c>
      <c r="G20" s="77">
        <v>14.43596425912137</v>
      </c>
      <c r="H20" s="78">
        <v>3947</v>
      </c>
      <c r="I20" s="77">
        <v>36.736783320923308</v>
      </c>
      <c r="J20" s="78">
        <v>10744</v>
      </c>
      <c r="K20" s="77">
        <v>100</v>
      </c>
    </row>
    <row r="21" spans="1:11" x14ac:dyDescent="0.25">
      <c r="A21" s="748">
        <v>2001</v>
      </c>
      <c r="B21" s="78">
        <v>4057</v>
      </c>
      <c r="C21" s="77">
        <v>35.550297932001399</v>
      </c>
      <c r="D21" s="78">
        <v>1703</v>
      </c>
      <c r="E21" s="77">
        <v>14.922888187872415</v>
      </c>
      <c r="F21" s="78">
        <v>1374</v>
      </c>
      <c r="G21" s="77">
        <v>12.039957939011567</v>
      </c>
      <c r="H21" s="78">
        <v>4278</v>
      </c>
      <c r="I21" s="77">
        <v>37.486855941114619</v>
      </c>
      <c r="J21" s="78">
        <v>11412</v>
      </c>
      <c r="K21" s="77">
        <v>100</v>
      </c>
    </row>
    <row r="22" spans="1:11" x14ac:dyDescent="0.25">
      <c r="A22" s="748">
        <v>2002</v>
      </c>
      <c r="B22" s="78">
        <v>3723</v>
      </c>
      <c r="C22" s="77">
        <v>34.794392523364486</v>
      </c>
      <c r="D22" s="78">
        <v>1680</v>
      </c>
      <c r="E22" s="77">
        <v>15.700934579439252</v>
      </c>
      <c r="F22" s="78">
        <v>1209</v>
      </c>
      <c r="G22" s="77">
        <v>11.299065420560748</v>
      </c>
      <c r="H22" s="78">
        <v>4088</v>
      </c>
      <c r="I22" s="77">
        <v>38.205607476635514</v>
      </c>
      <c r="J22" s="78">
        <v>10700</v>
      </c>
      <c r="K22" s="79">
        <v>100</v>
      </c>
    </row>
    <row r="23" spans="1:11" x14ac:dyDescent="0.25">
      <c r="A23" s="748">
        <v>2003</v>
      </c>
      <c r="B23" s="78">
        <v>3348</v>
      </c>
      <c r="C23" s="77">
        <v>34.254143646408842</v>
      </c>
      <c r="D23" s="78">
        <v>1579</v>
      </c>
      <c r="E23" s="77">
        <v>16.155105381624718</v>
      </c>
      <c r="F23" s="78">
        <v>1155</v>
      </c>
      <c r="G23" s="77">
        <v>11.817065684469</v>
      </c>
      <c r="H23" s="78">
        <v>3692</v>
      </c>
      <c r="I23" s="77">
        <v>37.773685287497443</v>
      </c>
      <c r="J23" s="78">
        <v>9774</v>
      </c>
      <c r="K23" s="79">
        <v>100</v>
      </c>
    </row>
    <row r="24" spans="1:11" x14ac:dyDescent="0.25">
      <c r="A24" s="748">
        <v>2004</v>
      </c>
      <c r="B24" s="78">
        <v>3508</v>
      </c>
      <c r="C24" s="77">
        <v>35.104573201240868</v>
      </c>
      <c r="D24" s="78">
        <v>1615</v>
      </c>
      <c r="E24" s="77">
        <v>16.161312919043329</v>
      </c>
      <c r="F24" s="78">
        <v>1077</v>
      </c>
      <c r="G24" s="77">
        <v>10.777544280996699</v>
      </c>
      <c r="H24" s="78">
        <v>3793</v>
      </c>
      <c r="I24" s="77">
        <v>37.956569598719106</v>
      </c>
      <c r="J24" s="78">
        <v>9993</v>
      </c>
      <c r="K24" s="79">
        <v>100</v>
      </c>
    </row>
    <row r="25" spans="1:11" s="751" customFormat="1" ht="12.75" customHeight="1" x14ac:dyDescent="0.25">
      <c r="A25" s="733">
        <v>2005</v>
      </c>
      <c r="B25" s="80">
        <v>3470</v>
      </c>
      <c r="C25" s="79">
        <v>33.413577274915745</v>
      </c>
      <c r="D25" s="80">
        <v>1891</v>
      </c>
      <c r="E25" s="79">
        <v>18.208955223880597</v>
      </c>
      <c r="F25" s="80">
        <v>1121</v>
      </c>
      <c r="G25" s="79">
        <v>10.794415021665865</v>
      </c>
      <c r="H25" s="80">
        <v>3903</v>
      </c>
      <c r="I25" s="79">
        <v>37.583052479537791</v>
      </c>
      <c r="J25" s="80">
        <v>10385</v>
      </c>
      <c r="K25" s="79">
        <v>100</v>
      </c>
    </row>
    <row r="26" spans="1:11" s="751" customFormat="1" ht="12.75" customHeight="1" x14ac:dyDescent="0.25">
      <c r="A26" s="733">
        <v>2006</v>
      </c>
      <c r="B26" s="80">
        <v>3281</v>
      </c>
      <c r="C26" s="79">
        <v>31.460350944481736</v>
      </c>
      <c r="D26" s="80">
        <v>2030</v>
      </c>
      <c r="E26" s="79">
        <v>19.464953495061845</v>
      </c>
      <c r="F26" s="80">
        <v>1341</v>
      </c>
      <c r="G26" s="79">
        <v>12.858375683191101</v>
      </c>
      <c r="H26" s="80">
        <v>3777</v>
      </c>
      <c r="I26" s="79">
        <v>36.21631987726532</v>
      </c>
      <c r="J26" s="80">
        <v>10429</v>
      </c>
      <c r="K26" s="79">
        <v>100</v>
      </c>
    </row>
    <row r="27" spans="1:11" s="751" customFormat="1" ht="12.75" customHeight="1" x14ac:dyDescent="0.25">
      <c r="A27" s="733">
        <v>2007</v>
      </c>
      <c r="B27" s="80">
        <v>3604</v>
      </c>
      <c r="C27" s="79">
        <v>31.772899585647536</v>
      </c>
      <c r="D27" s="80">
        <v>2186</v>
      </c>
      <c r="E27" s="79">
        <v>19.271797584413296</v>
      </c>
      <c r="F27" s="80">
        <v>1451</v>
      </c>
      <c r="G27" s="79">
        <v>12.792030327073967</v>
      </c>
      <c r="H27" s="80">
        <v>4102</v>
      </c>
      <c r="I27" s="79">
        <v>36.163272502865205</v>
      </c>
      <c r="J27" s="80">
        <v>11343</v>
      </c>
      <c r="K27" s="79">
        <v>100</v>
      </c>
    </row>
    <row r="28" spans="1:11" s="751" customFormat="1" ht="12.75" customHeight="1" x14ac:dyDescent="0.25">
      <c r="A28" s="733">
        <v>2008</v>
      </c>
      <c r="B28" s="80">
        <v>3617</v>
      </c>
      <c r="C28" s="79">
        <v>31.057873948136699</v>
      </c>
      <c r="D28" s="80">
        <v>2333</v>
      </c>
      <c r="E28" s="79">
        <v>20.032629228919802</v>
      </c>
      <c r="F28" s="80">
        <v>1318</v>
      </c>
      <c r="G28" s="79">
        <v>11.317190451657222</v>
      </c>
      <c r="H28" s="80">
        <v>4378</v>
      </c>
      <c r="I28" s="79">
        <v>37.592306371286277</v>
      </c>
      <c r="J28" s="80">
        <v>11646</v>
      </c>
      <c r="K28" s="79">
        <v>100</v>
      </c>
    </row>
    <row r="29" spans="1:11" s="751" customFormat="1" ht="12.75" customHeight="1" x14ac:dyDescent="0.25">
      <c r="A29" s="733">
        <v>2009</v>
      </c>
      <c r="B29" s="80">
        <v>3987</v>
      </c>
      <c r="C29" s="79">
        <v>32.385671350824467</v>
      </c>
      <c r="D29" s="80">
        <v>2324</v>
      </c>
      <c r="E29" s="79">
        <v>18.877426691576638</v>
      </c>
      <c r="F29" s="80">
        <v>1589</v>
      </c>
      <c r="G29" s="79">
        <v>12.907156201770775</v>
      </c>
      <c r="H29" s="80">
        <v>4411</v>
      </c>
      <c r="I29" s="79">
        <v>35.829745755828121</v>
      </c>
      <c r="J29" s="80">
        <v>12311</v>
      </c>
      <c r="K29" s="79">
        <v>100</v>
      </c>
    </row>
    <row r="30" spans="1:11" s="751" customFormat="1" ht="12.75" customHeight="1" x14ac:dyDescent="0.25">
      <c r="A30" s="733">
        <v>2010</v>
      </c>
      <c r="B30" s="847">
        <v>3505</v>
      </c>
      <c r="C30" s="79">
        <v>27.89938708907108</v>
      </c>
      <c r="D30" s="847">
        <v>2468</v>
      </c>
      <c r="E30" s="79">
        <v>19.644989254159036</v>
      </c>
      <c r="F30" s="847">
        <v>1608</v>
      </c>
      <c r="G30" s="79">
        <v>12.799490567539602</v>
      </c>
      <c r="H30" s="847">
        <v>4982</v>
      </c>
      <c r="I30" s="79">
        <v>39.656133089230281</v>
      </c>
      <c r="J30" s="847">
        <v>12563</v>
      </c>
      <c r="K30" s="79">
        <v>100</v>
      </c>
    </row>
    <row r="31" spans="1:11" s="751" customFormat="1" ht="12.75" customHeight="1" x14ac:dyDescent="0.25">
      <c r="A31" s="733">
        <v>2011</v>
      </c>
      <c r="B31" s="847">
        <v>4440</v>
      </c>
      <c r="C31" s="79">
        <v>31.887388681413388</v>
      </c>
      <c r="D31" s="847">
        <v>2686</v>
      </c>
      <c r="E31" s="79">
        <v>19.290433783395574</v>
      </c>
      <c r="F31" s="847">
        <v>1577</v>
      </c>
      <c r="G31" s="79">
        <v>11.325768457339844</v>
      </c>
      <c r="H31" s="847">
        <v>5221</v>
      </c>
      <c r="I31" s="79">
        <v>37.496409077851197</v>
      </c>
      <c r="J31" s="847">
        <v>13924</v>
      </c>
      <c r="K31" s="79">
        <v>100</v>
      </c>
    </row>
    <row r="32" spans="1:11" s="751" customFormat="1" ht="12.75" customHeight="1" x14ac:dyDescent="0.25">
      <c r="A32" s="733">
        <v>2012</v>
      </c>
      <c r="B32" s="847">
        <v>5042</v>
      </c>
      <c r="C32" s="79">
        <v>32.625857383201762</v>
      </c>
      <c r="D32" s="847">
        <v>2799</v>
      </c>
      <c r="E32" s="79">
        <v>18.111815711142746</v>
      </c>
      <c r="F32" s="847">
        <v>1715</v>
      </c>
      <c r="G32" s="79">
        <v>11.097450498252879</v>
      </c>
      <c r="H32" s="847">
        <v>5898</v>
      </c>
      <c r="I32" s="79">
        <v>38.164876407402616</v>
      </c>
      <c r="J32" s="847">
        <v>15454</v>
      </c>
      <c r="K32" s="79">
        <v>100</v>
      </c>
    </row>
    <row r="33" spans="1:11" s="751" customFormat="1" ht="12.75" customHeight="1" x14ac:dyDescent="0.25">
      <c r="A33" s="733">
        <v>2013</v>
      </c>
      <c r="B33" s="847">
        <v>5591</v>
      </c>
      <c r="C33" s="79">
        <v>32.70929620312409</v>
      </c>
      <c r="D33" s="847">
        <v>3086</v>
      </c>
      <c r="E33" s="79">
        <v>18.054174223366289</v>
      </c>
      <c r="F33" s="847">
        <v>2096</v>
      </c>
      <c r="G33" s="79">
        <v>12.262329608611712</v>
      </c>
      <c r="H33" s="847">
        <v>6320</v>
      </c>
      <c r="I33" s="79">
        <v>36.974199964897913</v>
      </c>
      <c r="J33" s="847">
        <v>17093</v>
      </c>
      <c r="K33" s="79">
        <v>100</v>
      </c>
    </row>
    <row r="34" spans="1:11" s="751" customFormat="1" ht="12.75" customHeight="1" x14ac:dyDescent="0.25">
      <c r="A34" s="733">
        <v>2014</v>
      </c>
      <c r="B34" s="847">
        <v>6972</v>
      </c>
      <c r="C34" s="79">
        <v>34.349903926688675</v>
      </c>
      <c r="D34" s="847">
        <v>3487</v>
      </c>
      <c r="E34" s="79">
        <v>17.179878799822635</v>
      </c>
      <c r="F34" s="847">
        <v>2297</v>
      </c>
      <c r="G34" s="79">
        <v>11.316943390648865</v>
      </c>
      <c r="H34" s="847">
        <v>7541</v>
      </c>
      <c r="I34" s="79">
        <v>37.153273882839827</v>
      </c>
      <c r="J34" s="847">
        <v>20297</v>
      </c>
      <c r="K34" s="79">
        <v>100</v>
      </c>
    </row>
    <row r="35" spans="1:11" s="751" customFormat="1" ht="12.75" customHeight="1" x14ac:dyDescent="0.25">
      <c r="A35" s="733">
        <v>2015</v>
      </c>
      <c r="B35" s="847">
        <v>7265</v>
      </c>
      <c r="C35" s="79">
        <v>34.148061104582844</v>
      </c>
      <c r="D35" s="847">
        <v>3409</v>
      </c>
      <c r="E35" s="79">
        <v>16.023501762632197</v>
      </c>
      <c r="F35" s="847">
        <v>2502</v>
      </c>
      <c r="G35" s="79">
        <v>11.760282021151585</v>
      </c>
      <c r="H35" s="847">
        <v>8099</v>
      </c>
      <c r="I35" s="79">
        <v>38.068155111633374</v>
      </c>
      <c r="J35" s="847">
        <v>21275</v>
      </c>
      <c r="K35" s="79">
        <v>100</v>
      </c>
    </row>
    <row r="36" spans="1:11" s="751" customFormat="1" ht="6" customHeight="1" x14ac:dyDescent="0.25">
      <c r="A36" s="128"/>
      <c r="B36" s="136"/>
      <c r="C36" s="131"/>
      <c r="D36" s="136"/>
      <c r="E36" s="131"/>
      <c r="F36" s="136"/>
      <c r="G36" s="131"/>
      <c r="H36" s="136"/>
      <c r="I36" s="131"/>
      <c r="J36" s="136"/>
      <c r="K36" s="131"/>
    </row>
    <row r="37" spans="1:11" s="751" customFormat="1" ht="15" customHeight="1" x14ac:dyDescent="0.25">
      <c r="A37" s="1039" t="s">
        <v>305</v>
      </c>
      <c r="B37" s="1039"/>
      <c r="C37" s="1039"/>
      <c r="D37" s="1039"/>
      <c r="E37" s="1039"/>
      <c r="F37" s="1039"/>
      <c r="G37" s="1039"/>
      <c r="H37" s="1039"/>
      <c r="I37" s="1039"/>
      <c r="J37" s="1039"/>
      <c r="K37" s="1039"/>
    </row>
    <row r="38" spans="1:11" s="751" customFormat="1" ht="6" customHeight="1" x14ac:dyDescent="0.25">
      <c r="A38" s="729"/>
      <c r="B38" s="729"/>
      <c r="C38" s="729"/>
      <c r="D38" s="729"/>
      <c r="E38" s="729"/>
      <c r="F38" s="729"/>
      <c r="G38" s="729"/>
      <c r="H38" s="729"/>
      <c r="I38" s="729"/>
      <c r="J38" s="729"/>
      <c r="K38" s="729"/>
    </row>
    <row r="39" spans="1:11" s="751" customFormat="1" ht="30" customHeight="1" x14ac:dyDescent="0.25">
      <c r="A39" s="1039" t="s">
        <v>281</v>
      </c>
      <c r="B39" s="1039"/>
      <c r="C39" s="1039"/>
      <c r="D39" s="1039"/>
      <c r="E39" s="1039"/>
      <c r="F39" s="1039"/>
      <c r="G39" s="1039"/>
      <c r="H39" s="1039"/>
      <c r="I39" s="1039"/>
      <c r="J39" s="1039"/>
      <c r="K39" s="1039"/>
    </row>
    <row r="40" spans="1:11" s="751" customFormat="1" ht="15" customHeight="1" x14ac:dyDescent="0.25">
      <c r="A40" s="1083" t="s">
        <v>37</v>
      </c>
      <c r="B40" s="1083"/>
      <c r="C40" s="1083"/>
      <c r="D40" s="1083"/>
      <c r="E40" s="1083"/>
      <c r="F40" s="1083"/>
      <c r="G40" s="1083"/>
      <c r="H40" s="1083"/>
      <c r="I40" s="1083"/>
      <c r="J40" s="1083"/>
      <c r="K40" s="1083"/>
    </row>
  </sheetData>
  <mergeCells count="13">
    <mergeCell ref="A40:K40"/>
    <mergeCell ref="A1:B1"/>
    <mergeCell ref="F1:H1"/>
    <mergeCell ref="A2:B2"/>
    <mergeCell ref="A3:K3"/>
    <mergeCell ref="A4:A5"/>
    <mergeCell ref="B4:C4"/>
    <mergeCell ref="D4:E4"/>
    <mergeCell ref="F4:G4"/>
    <mergeCell ref="H4:I4"/>
    <mergeCell ref="J4:K4"/>
    <mergeCell ref="A37:K37"/>
    <mergeCell ref="A39:K39"/>
  </mergeCells>
  <hyperlinks>
    <hyperlink ref="F1:H1" location="Tabellförteckning!A1" display="Tillbaka till innehållsföreckningen "/>
  </hyperlinks>
  <pageMargins left="0.75" right="0.75" top="1" bottom="1" header="0.5" footer="0.5"/>
  <pageSetup paperSize="9" scale="99" orientation="portrait" r:id="rId1"/>
  <headerFooter alignWithMargins="0"/>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6.6640625" style="721" customWidth="1"/>
    <col min="2" max="2" width="10.44140625" style="721" customWidth="1"/>
    <col min="3" max="5" width="8.6640625" style="721" customWidth="1"/>
    <col min="6" max="6" width="8.6640625" style="306" customWidth="1"/>
    <col min="7" max="7" width="10.5546875" style="306" customWidth="1"/>
    <col min="8" max="8" width="11.6640625" style="306" customWidth="1"/>
    <col min="9" max="16384" width="8.88671875" style="306"/>
  </cols>
  <sheetData>
    <row r="1" spans="1:8" ht="30" customHeight="1" x14ac:dyDescent="0.3">
      <c r="A1" s="986"/>
      <c r="B1" s="979"/>
      <c r="F1" s="974" t="s">
        <v>397</v>
      </c>
      <c r="G1" s="975"/>
      <c r="H1" s="975"/>
    </row>
    <row r="2" spans="1:8" ht="6" customHeight="1" x14ac:dyDescent="0.25">
      <c r="A2" s="986"/>
      <c r="B2" s="979"/>
    </row>
    <row r="3" spans="1:8" ht="30" customHeight="1" x14ac:dyDescent="0.25">
      <c r="A3" s="990" t="s">
        <v>662</v>
      </c>
      <c r="B3" s="990"/>
      <c r="C3" s="990"/>
      <c r="D3" s="990"/>
      <c r="E3" s="990"/>
      <c r="F3" s="990"/>
      <c r="G3" s="990"/>
      <c r="H3" s="990"/>
    </row>
    <row r="4" spans="1:8" ht="15" customHeight="1" x14ac:dyDescent="0.25">
      <c r="A4" s="717"/>
      <c r="B4" s="1170" t="s">
        <v>164</v>
      </c>
      <c r="C4" s="1171"/>
      <c r="D4" s="1171"/>
      <c r="E4" s="1171"/>
      <c r="F4" s="1171"/>
      <c r="G4" s="983" t="s">
        <v>491</v>
      </c>
      <c r="H4" s="983" t="s">
        <v>492</v>
      </c>
    </row>
    <row r="5" spans="1:8" ht="30.75" customHeight="1" x14ac:dyDescent="0.25">
      <c r="A5" s="717" t="s">
        <v>100</v>
      </c>
      <c r="B5" s="201" t="s">
        <v>78</v>
      </c>
      <c r="C5" s="201" t="s">
        <v>45</v>
      </c>
      <c r="D5" s="201" t="s">
        <v>159</v>
      </c>
      <c r="E5" s="201" t="s">
        <v>62</v>
      </c>
      <c r="F5" s="770" t="s">
        <v>66</v>
      </c>
      <c r="G5" s="1172"/>
      <c r="H5" s="1172"/>
    </row>
    <row r="6" spans="1:8" ht="6" customHeight="1" x14ac:dyDescent="0.25">
      <c r="A6" s="146"/>
      <c r="B6" s="146"/>
      <c r="C6" s="146"/>
      <c r="D6" s="146"/>
      <c r="E6" s="146"/>
      <c r="F6" s="298"/>
      <c r="G6" s="298"/>
      <c r="H6" s="298"/>
    </row>
    <row r="7" spans="1:8" x14ac:dyDescent="0.25">
      <c r="A7" s="54">
        <v>1990</v>
      </c>
      <c r="B7" s="33" t="s">
        <v>123</v>
      </c>
      <c r="C7" s="33" t="s">
        <v>123</v>
      </c>
      <c r="D7" s="33" t="s">
        <v>123</v>
      </c>
      <c r="E7" s="33" t="s">
        <v>123</v>
      </c>
      <c r="F7" s="53">
        <v>289</v>
      </c>
      <c r="G7" s="105">
        <v>459</v>
      </c>
      <c r="H7" s="53">
        <f t="shared" ref="H7:H16" si="0">F7/G7*100</f>
        <v>62.962962962962962</v>
      </c>
    </row>
    <row r="8" spans="1:8" x14ac:dyDescent="0.25">
      <c r="A8" s="54">
        <v>1991</v>
      </c>
      <c r="B8" s="105">
        <v>223</v>
      </c>
      <c r="C8" s="105">
        <v>91</v>
      </c>
      <c r="D8" s="105">
        <v>115</v>
      </c>
      <c r="E8" s="105">
        <f t="shared" ref="E8:E13" si="1">F8-(B8+C8+D8)</f>
        <v>516</v>
      </c>
      <c r="F8" s="53">
        <v>945</v>
      </c>
      <c r="G8" s="105">
        <v>1355</v>
      </c>
      <c r="H8" s="53">
        <f t="shared" si="0"/>
        <v>69.741697416974162</v>
      </c>
    </row>
    <row r="9" spans="1:8" x14ac:dyDescent="0.25">
      <c r="A9" s="54">
        <v>1992</v>
      </c>
      <c r="B9" s="105">
        <v>521</v>
      </c>
      <c r="C9" s="105">
        <v>349</v>
      </c>
      <c r="D9" s="105">
        <v>216</v>
      </c>
      <c r="E9" s="105">
        <f t="shared" si="1"/>
        <v>2114</v>
      </c>
      <c r="F9" s="53">
        <v>3200</v>
      </c>
      <c r="G9" s="105">
        <v>4537</v>
      </c>
      <c r="H9" s="53">
        <f t="shared" si="0"/>
        <v>70.531188009698042</v>
      </c>
    </row>
    <row r="10" spans="1:8" x14ac:dyDescent="0.25">
      <c r="A10" s="54">
        <v>1993</v>
      </c>
      <c r="B10" s="105">
        <v>600</v>
      </c>
      <c r="C10" s="105">
        <v>318</v>
      </c>
      <c r="D10" s="105">
        <v>228</v>
      </c>
      <c r="E10" s="105">
        <f t="shared" si="1"/>
        <v>1528</v>
      </c>
      <c r="F10" s="53">
        <v>2674</v>
      </c>
      <c r="G10" s="105">
        <v>4028</v>
      </c>
      <c r="H10" s="53">
        <f t="shared" si="0"/>
        <v>66.385302879841106</v>
      </c>
    </row>
    <row r="11" spans="1:8" x14ac:dyDescent="0.25">
      <c r="A11" s="54">
        <v>1994</v>
      </c>
      <c r="B11" s="105">
        <v>767</v>
      </c>
      <c r="C11" s="105">
        <v>271</v>
      </c>
      <c r="D11" s="105">
        <v>219</v>
      </c>
      <c r="E11" s="105">
        <f t="shared" si="1"/>
        <v>1306</v>
      </c>
      <c r="F11" s="53">
        <v>2563</v>
      </c>
      <c r="G11" s="105">
        <v>3726</v>
      </c>
      <c r="H11" s="53">
        <f t="shared" si="0"/>
        <v>68.78690284487385</v>
      </c>
    </row>
    <row r="12" spans="1:8" x14ac:dyDescent="0.25">
      <c r="A12" s="54">
        <v>1995</v>
      </c>
      <c r="B12" s="105">
        <v>463</v>
      </c>
      <c r="C12" s="105">
        <v>181</v>
      </c>
      <c r="D12" s="105">
        <v>176</v>
      </c>
      <c r="E12" s="105">
        <f t="shared" si="1"/>
        <v>1008</v>
      </c>
      <c r="F12" s="53">
        <v>1828</v>
      </c>
      <c r="G12" s="105">
        <v>2872</v>
      </c>
      <c r="H12" s="53">
        <f t="shared" si="0"/>
        <v>63.649025069637887</v>
      </c>
    </row>
    <row r="13" spans="1:8" x14ac:dyDescent="0.25">
      <c r="A13" s="54">
        <v>1996</v>
      </c>
      <c r="B13" s="105">
        <v>398</v>
      </c>
      <c r="C13" s="105">
        <v>174</v>
      </c>
      <c r="D13" s="105">
        <v>186</v>
      </c>
      <c r="E13" s="105">
        <f t="shared" si="1"/>
        <v>905</v>
      </c>
      <c r="F13" s="53">
        <v>1663</v>
      </c>
      <c r="G13" s="105">
        <v>2613</v>
      </c>
      <c r="H13" s="53">
        <f t="shared" si="0"/>
        <v>63.643321852277083</v>
      </c>
    </row>
    <row r="14" spans="1:8" x14ac:dyDescent="0.25">
      <c r="A14" s="54">
        <v>1997</v>
      </c>
      <c r="B14" s="33" t="s">
        <v>123</v>
      </c>
      <c r="C14" s="33" t="s">
        <v>123</v>
      </c>
      <c r="D14" s="33" t="s">
        <v>123</v>
      </c>
      <c r="E14" s="33" t="s">
        <v>123</v>
      </c>
      <c r="F14" s="53">
        <v>1545</v>
      </c>
      <c r="G14" s="105">
        <v>2358</v>
      </c>
      <c r="H14" s="53">
        <f t="shared" si="0"/>
        <v>65.521628498727736</v>
      </c>
    </row>
    <row r="15" spans="1:8" x14ac:dyDescent="0.25">
      <c r="A15" s="54" t="s">
        <v>28</v>
      </c>
      <c r="B15" s="105">
        <v>428</v>
      </c>
      <c r="C15" s="105">
        <v>93</v>
      </c>
      <c r="D15" s="105">
        <v>271</v>
      </c>
      <c r="E15" s="105">
        <f t="shared" ref="E15:E27" si="2">F15-(B15+C15+D15)</f>
        <v>824</v>
      </c>
      <c r="F15" s="53">
        <v>1616</v>
      </c>
      <c r="G15" s="105">
        <v>2593</v>
      </c>
      <c r="H15" s="53">
        <f t="shared" si="0"/>
        <v>62.321635171615888</v>
      </c>
    </row>
    <row r="16" spans="1:8" x14ac:dyDescent="0.25">
      <c r="A16" s="54">
        <v>1999</v>
      </c>
      <c r="B16" s="105">
        <v>412</v>
      </c>
      <c r="C16" s="105">
        <v>111</v>
      </c>
      <c r="D16" s="105">
        <v>243</v>
      </c>
      <c r="E16" s="105">
        <f t="shared" si="2"/>
        <v>743</v>
      </c>
      <c r="F16" s="53">
        <v>1509</v>
      </c>
      <c r="G16" s="105">
        <v>2330</v>
      </c>
      <c r="H16" s="53">
        <f t="shared" si="0"/>
        <v>64.763948497854074</v>
      </c>
    </row>
    <row r="17" spans="1:8" x14ac:dyDescent="0.25">
      <c r="A17" s="717">
        <v>2000</v>
      </c>
      <c r="B17" s="105">
        <v>320</v>
      </c>
      <c r="C17" s="105">
        <v>199</v>
      </c>
      <c r="D17" s="105">
        <v>251</v>
      </c>
      <c r="E17" s="105">
        <f t="shared" si="2"/>
        <v>642</v>
      </c>
      <c r="F17" s="53">
        <v>1412</v>
      </c>
      <c r="G17" s="105">
        <v>2116</v>
      </c>
      <c r="H17" s="53">
        <f t="shared" ref="H17:H26" si="3">SUM(F17/G17*100)</f>
        <v>66.729678638941408</v>
      </c>
    </row>
    <row r="18" spans="1:8" x14ac:dyDescent="0.25">
      <c r="A18" s="717">
        <v>2001</v>
      </c>
      <c r="B18" s="105">
        <v>249</v>
      </c>
      <c r="C18" s="105">
        <v>203</v>
      </c>
      <c r="D18" s="105">
        <v>213</v>
      </c>
      <c r="E18" s="105">
        <f t="shared" si="2"/>
        <v>604</v>
      </c>
      <c r="F18" s="53">
        <v>1269</v>
      </c>
      <c r="G18" s="105">
        <v>1970</v>
      </c>
      <c r="H18" s="53">
        <f t="shared" si="3"/>
        <v>64.416243654822338</v>
      </c>
    </row>
    <row r="19" spans="1:8" x14ac:dyDescent="0.25">
      <c r="A19" s="717">
        <v>2002</v>
      </c>
      <c r="B19" s="105">
        <v>291</v>
      </c>
      <c r="C19" s="105">
        <v>191</v>
      </c>
      <c r="D19" s="105">
        <v>222</v>
      </c>
      <c r="E19" s="105">
        <f t="shared" si="2"/>
        <v>591</v>
      </c>
      <c r="F19" s="53">
        <v>1295</v>
      </c>
      <c r="G19" s="105">
        <v>2052</v>
      </c>
      <c r="H19" s="53">
        <f t="shared" si="3"/>
        <v>63.109161793372316</v>
      </c>
    </row>
    <row r="20" spans="1:8" x14ac:dyDescent="0.25">
      <c r="A20" s="717">
        <v>2003</v>
      </c>
      <c r="B20" s="105">
        <v>285</v>
      </c>
      <c r="C20" s="105">
        <v>152</v>
      </c>
      <c r="D20" s="105">
        <v>217</v>
      </c>
      <c r="E20" s="105">
        <f t="shared" si="2"/>
        <v>538</v>
      </c>
      <c r="F20" s="53">
        <v>1192</v>
      </c>
      <c r="G20" s="105">
        <v>1917</v>
      </c>
      <c r="H20" s="53">
        <f t="shared" si="3"/>
        <v>62.180490349504439</v>
      </c>
    </row>
    <row r="21" spans="1:8" x14ac:dyDescent="0.25">
      <c r="A21" s="717">
        <v>2004</v>
      </c>
      <c r="B21" s="105">
        <v>334</v>
      </c>
      <c r="C21" s="105">
        <v>168</v>
      </c>
      <c r="D21" s="105">
        <v>219</v>
      </c>
      <c r="E21" s="105">
        <f t="shared" si="2"/>
        <v>473</v>
      </c>
      <c r="F21" s="53">
        <v>1194</v>
      </c>
      <c r="G21" s="105">
        <v>1864</v>
      </c>
      <c r="H21" s="53">
        <f t="shared" si="3"/>
        <v>64.055793991416309</v>
      </c>
    </row>
    <row r="22" spans="1:8" x14ac:dyDescent="0.25">
      <c r="A22" s="717">
        <v>2005</v>
      </c>
      <c r="B22" s="105">
        <v>266</v>
      </c>
      <c r="C22" s="105">
        <v>163</v>
      </c>
      <c r="D22" s="105">
        <v>145</v>
      </c>
      <c r="E22" s="105">
        <f t="shared" si="2"/>
        <v>489</v>
      </c>
      <c r="F22" s="53">
        <v>1063</v>
      </c>
      <c r="G22" s="105">
        <v>1710</v>
      </c>
      <c r="H22" s="53">
        <f t="shared" si="3"/>
        <v>62.163742690058477</v>
      </c>
    </row>
    <row r="23" spans="1:8" x14ac:dyDescent="0.25">
      <c r="A23" s="717">
        <v>2006</v>
      </c>
      <c r="B23" s="105">
        <v>212</v>
      </c>
      <c r="C23" s="105">
        <v>169</v>
      </c>
      <c r="D23" s="105">
        <v>141</v>
      </c>
      <c r="E23" s="105">
        <f t="shared" si="2"/>
        <v>410</v>
      </c>
      <c r="F23" s="53">
        <v>932</v>
      </c>
      <c r="G23" s="105">
        <v>1646</v>
      </c>
      <c r="H23" s="53">
        <f t="shared" si="3"/>
        <v>56.622114216281894</v>
      </c>
    </row>
    <row r="24" spans="1:8" x14ac:dyDescent="0.25">
      <c r="A24" s="717">
        <v>2007</v>
      </c>
      <c r="B24" s="105">
        <v>226</v>
      </c>
      <c r="C24" s="105">
        <v>174</v>
      </c>
      <c r="D24" s="105">
        <v>143</v>
      </c>
      <c r="E24" s="105">
        <f t="shared" si="2"/>
        <v>449</v>
      </c>
      <c r="F24" s="53">
        <v>992</v>
      </c>
      <c r="G24" s="105">
        <v>1854</v>
      </c>
      <c r="H24" s="53">
        <f t="shared" si="3"/>
        <v>53.505933117583602</v>
      </c>
    </row>
    <row r="25" spans="1:8" s="744" customFormat="1" x14ac:dyDescent="0.25">
      <c r="A25" s="717">
        <v>2008</v>
      </c>
      <c r="B25" s="105">
        <v>249</v>
      </c>
      <c r="C25" s="105">
        <v>197</v>
      </c>
      <c r="D25" s="105">
        <v>134</v>
      </c>
      <c r="E25" s="105">
        <f t="shared" si="2"/>
        <v>496</v>
      </c>
      <c r="F25" s="53">
        <v>1076</v>
      </c>
      <c r="G25" s="105">
        <v>2251</v>
      </c>
      <c r="H25" s="53">
        <f t="shared" si="3"/>
        <v>47.800977343402934</v>
      </c>
    </row>
    <row r="26" spans="1:8" s="744" customFormat="1" x14ac:dyDescent="0.25">
      <c r="A26" s="717">
        <v>2009</v>
      </c>
      <c r="B26" s="726">
        <v>140</v>
      </c>
      <c r="C26" s="105">
        <v>154</v>
      </c>
      <c r="D26" s="105">
        <v>158</v>
      </c>
      <c r="E26" s="105">
        <f t="shared" si="2"/>
        <v>544</v>
      </c>
      <c r="F26" s="53">
        <v>996</v>
      </c>
      <c r="G26" s="105">
        <v>1983</v>
      </c>
      <c r="H26" s="53">
        <f t="shared" si="3"/>
        <v>50.226928895612708</v>
      </c>
    </row>
    <row r="27" spans="1:8" s="744" customFormat="1" x14ac:dyDescent="0.25">
      <c r="A27" s="717">
        <v>2010</v>
      </c>
      <c r="B27" s="105">
        <v>140</v>
      </c>
      <c r="C27" s="105">
        <v>153</v>
      </c>
      <c r="D27" s="105">
        <v>97</v>
      </c>
      <c r="E27" s="105">
        <f t="shared" si="2"/>
        <v>467</v>
      </c>
      <c r="F27" s="53">
        <v>857</v>
      </c>
      <c r="G27" s="105">
        <v>1723</v>
      </c>
      <c r="H27" s="53">
        <v>49.738827626233309</v>
      </c>
    </row>
    <row r="28" spans="1:8" s="744" customFormat="1" x14ac:dyDescent="0.25">
      <c r="A28" s="717">
        <v>2011</v>
      </c>
      <c r="B28" s="105">
        <v>162</v>
      </c>
      <c r="C28" s="105">
        <v>156</v>
      </c>
      <c r="D28" s="105">
        <v>142</v>
      </c>
      <c r="E28" s="105">
        <v>541</v>
      </c>
      <c r="F28" s="53">
        <v>1001</v>
      </c>
      <c r="G28" s="105">
        <v>2080</v>
      </c>
      <c r="H28" s="53">
        <v>48</v>
      </c>
    </row>
    <row r="29" spans="1:8" s="744" customFormat="1" x14ac:dyDescent="0.25">
      <c r="A29" s="717">
        <v>2012</v>
      </c>
      <c r="B29" s="105">
        <v>136</v>
      </c>
      <c r="C29" s="105">
        <v>171</v>
      </c>
      <c r="D29" s="105">
        <v>96</v>
      </c>
      <c r="E29" s="105">
        <v>544</v>
      </c>
      <c r="F29" s="53">
        <v>947</v>
      </c>
      <c r="G29" s="105">
        <v>1974</v>
      </c>
      <c r="H29" s="53">
        <v>48</v>
      </c>
    </row>
    <row r="30" spans="1:8" s="744" customFormat="1" x14ac:dyDescent="0.25">
      <c r="A30" s="717">
        <v>2013</v>
      </c>
      <c r="B30" s="105">
        <v>189</v>
      </c>
      <c r="C30" s="105">
        <v>130</v>
      </c>
      <c r="D30" s="105">
        <v>63</v>
      </c>
      <c r="E30" s="105">
        <v>531</v>
      </c>
      <c r="F30" s="53">
        <v>913</v>
      </c>
      <c r="G30" s="105">
        <v>2066</v>
      </c>
      <c r="H30" s="53">
        <v>44</v>
      </c>
    </row>
    <row r="31" spans="1:8" s="744" customFormat="1" x14ac:dyDescent="0.25">
      <c r="A31" s="717">
        <v>2014</v>
      </c>
      <c r="B31" s="105">
        <v>133</v>
      </c>
      <c r="C31" s="105">
        <v>119</v>
      </c>
      <c r="D31" s="105">
        <v>101</v>
      </c>
      <c r="E31" s="105">
        <v>444</v>
      </c>
      <c r="F31" s="53">
        <v>797</v>
      </c>
      <c r="G31" s="105">
        <v>1892</v>
      </c>
      <c r="H31" s="53">
        <v>42</v>
      </c>
    </row>
    <row r="32" spans="1:8" s="744" customFormat="1" x14ac:dyDescent="0.25">
      <c r="A32" s="717">
        <v>2015</v>
      </c>
      <c r="B32" s="105">
        <v>169</v>
      </c>
      <c r="C32" s="105">
        <v>132</v>
      </c>
      <c r="D32" s="105">
        <v>96</v>
      </c>
      <c r="E32" s="105">
        <v>419</v>
      </c>
      <c r="F32" s="53">
        <v>816</v>
      </c>
      <c r="G32" s="105">
        <v>1953</v>
      </c>
      <c r="H32" s="53">
        <v>42</v>
      </c>
    </row>
    <row r="33" spans="1:8" ht="6" customHeight="1" x14ac:dyDescent="0.25">
      <c r="A33" s="146"/>
      <c r="B33" s="146"/>
      <c r="C33" s="146"/>
      <c r="D33" s="146"/>
      <c r="E33" s="146"/>
      <c r="F33" s="147"/>
      <c r="G33" s="147"/>
      <c r="H33" s="848"/>
    </row>
    <row r="34" spans="1:8" s="744" customFormat="1" ht="15" customHeight="1" x14ac:dyDescent="0.25">
      <c r="A34" s="980" t="s">
        <v>178</v>
      </c>
      <c r="B34" s="980"/>
      <c r="C34" s="980"/>
      <c r="D34" s="980"/>
      <c r="E34" s="980"/>
      <c r="F34" s="980"/>
      <c r="G34" s="1007"/>
      <c r="H34" s="1007"/>
    </row>
    <row r="35" spans="1:8" ht="6" customHeight="1" x14ac:dyDescent="0.25">
      <c r="A35" s="743"/>
      <c r="B35" s="743"/>
      <c r="C35" s="743"/>
      <c r="D35" s="743"/>
      <c r="E35" s="743"/>
      <c r="F35" s="743"/>
      <c r="G35" s="743"/>
      <c r="H35" s="743"/>
    </row>
    <row r="36" spans="1:8" ht="15" customHeight="1" x14ac:dyDescent="0.25">
      <c r="A36" s="1105" t="s">
        <v>242</v>
      </c>
      <c r="B36" s="1105"/>
      <c r="C36" s="1105"/>
      <c r="D36" s="1105"/>
      <c r="E36" s="1105"/>
      <c r="F36" s="1105"/>
      <c r="G36" s="1105"/>
      <c r="H36" s="1105"/>
    </row>
    <row r="37" spans="1:8" ht="15" customHeight="1" x14ac:dyDescent="0.25">
      <c r="A37" s="1105" t="s">
        <v>498</v>
      </c>
      <c r="B37" s="1105"/>
      <c r="C37" s="1105"/>
      <c r="D37" s="1105"/>
      <c r="E37" s="1105"/>
      <c r="F37" s="1105"/>
      <c r="G37" s="1105"/>
      <c r="H37" s="1105"/>
    </row>
  </sheetData>
  <mergeCells count="10">
    <mergeCell ref="A1:B1"/>
    <mergeCell ref="A2:B2"/>
    <mergeCell ref="F1:H1"/>
    <mergeCell ref="A37:H37"/>
    <mergeCell ref="A36:H36"/>
    <mergeCell ref="A3:H3"/>
    <mergeCell ref="A34:H34"/>
    <mergeCell ref="B4:F4"/>
    <mergeCell ref="G4:G5"/>
    <mergeCell ref="H4:H5"/>
  </mergeCells>
  <hyperlinks>
    <hyperlink ref="F1:H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topLeftCell="B1" zoomScaleNormal="100" workbookViewId="0">
      <pane ySplit="5" topLeftCell="A12" activePane="bottomLeft" state="frozen"/>
      <selection activeCell="Q15" sqref="Q15"/>
      <selection pane="bottomLeft" activeCell="Q15" sqref="Q15"/>
    </sheetView>
  </sheetViews>
  <sheetFormatPr defaultColWidth="8.88671875" defaultRowHeight="13.2" x14ac:dyDescent="0.25"/>
  <cols>
    <col min="1" max="1" width="6.6640625" style="721" customWidth="1"/>
    <col min="2" max="6" width="10.6640625" style="306" customWidth="1"/>
    <col min="7" max="16384" width="8.88671875" style="306"/>
  </cols>
  <sheetData>
    <row r="1" spans="1:6" ht="30" customHeight="1" x14ac:dyDescent="0.3">
      <c r="A1" s="986"/>
      <c r="B1" s="979"/>
      <c r="D1" s="974" t="s">
        <v>397</v>
      </c>
      <c r="E1" s="975"/>
      <c r="F1" s="975"/>
    </row>
    <row r="2" spans="1:6" ht="6" customHeight="1" x14ac:dyDescent="0.25">
      <c r="A2" s="986"/>
      <c r="B2" s="979"/>
    </row>
    <row r="3" spans="1:6" ht="30" customHeight="1" x14ac:dyDescent="0.25">
      <c r="A3" s="990" t="s">
        <v>493</v>
      </c>
      <c r="B3" s="990"/>
      <c r="C3" s="990"/>
      <c r="D3" s="990"/>
      <c r="E3" s="990"/>
      <c r="F3" s="990"/>
    </row>
    <row r="4" spans="1:6" ht="15" customHeight="1" x14ac:dyDescent="0.25">
      <c r="A4" s="1173" t="s">
        <v>100</v>
      </c>
      <c r="B4" s="1170" t="s">
        <v>73</v>
      </c>
      <c r="C4" s="1170"/>
      <c r="D4" s="1170"/>
      <c r="E4" s="983" t="s">
        <v>74</v>
      </c>
      <c r="F4" s="983" t="s">
        <v>120</v>
      </c>
    </row>
    <row r="5" spans="1:6" ht="30" customHeight="1" x14ac:dyDescent="0.25">
      <c r="A5" s="1173"/>
      <c r="B5" s="770" t="s">
        <v>2</v>
      </c>
      <c r="C5" s="770" t="s">
        <v>3</v>
      </c>
      <c r="D5" s="770" t="s">
        <v>105</v>
      </c>
      <c r="E5" s="983"/>
      <c r="F5" s="983"/>
    </row>
    <row r="6" spans="1:6" ht="6" customHeight="1" x14ac:dyDescent="0.25">
      <c r="A6" s="731"/>
      <c r="B6" s="118"/>
      <c r="C6" s="118"/>
      <c r="D6" s="118"/>
      <c r="E6" s="118"/>
      <c r="F6" s="118"/>
    </row>
    <row r="7" spans="1:6" x14ac:dyDescent="0.25">
      <c r="A7" s="54">
        <v>1983</v>
      </c>
      <c r="B7" s="56">
        <v>0</v>
      </c>
      <c r="C7" s="56">
        <v>0</v>
      </c>
      <c r="D7" s="56">
        <v>0</v>
      </c>
      <c r="E7" s="56">
        <v>6</v>
      </c>
      <c r="F7" s="56" t="s">
        <v>349</v>
      </c>
    </row>
    <row r="8" spans="1:6" x14ac:dyDescent="0.25">
      <c r="A8" s="54">
        <v>1984</v>
      </c>
      <c r="B8" s="56">
        <v>0</v>
      </c>
      <c r="C8" s="56">
        <v>0</v>
      </c>
      <c r="D8" s="56">
        <v>0</v>
      </c>
      <c r="E8" s="56">
        <v>10</v>
      </c>
      <c r="F8" s="56" t="s">
        <v>349</v>
      </c>
    </row>
    <row r="9" spans="1:6" x14ac:dyDescent="0.25">
      <c r="A9" s="54">
        <v>1985</v>
      </c>
      <c r="B9" s="56">
        <v>88</v>
      </c>
      <c r="C9" s="56">
        <v>54</v>
      </c>
      <c r="D9" s="56">
        <v>142</v>
      </c>
      <c r="E9" s="56">
        <v>315</v>
      </c>
      <c r="F9" s="56">
        <f t="shared" ref="F9:F37" si="0">D9/E9*100</f>
        <v>45.079365079365083</v>
      </c>
    </row>
    <row r="10" spans="1:6" x14ac:dyDescent="0.25">
      <c r="A10" s="54">
        <v>1986</v>
      </c>
      <c r="B10" s="56">
        <v>151</v>
      </c>
      <c r="C10" s="56">
        <v>53</v>
      </c>
      <c r="D10" s="56">
        <v>204</v>
      </c>
      <c r="E10" s="56">
        <v>964</v>
      </c>
      <c r="F10" s="56">
        <f t="shared" si="0"/>
        <v>21.161825726141078</v>
      </c>
    </row>
    <row r="11" spans="1:6" x14ac:dyDescent="0.25">
      <c r="A11" s="54">
        <v>1987</v>
      </c>
      <c r="B11" s="56">
        <v>78</v>
      </c>
      <c r="C11" s="56">
        <v>20</v>
      </c>
      <c r="D11" s="56">
        <v>98</v>
      </c>
      <c r="E11" s="56">
        <v>396</v>
      </c>
      <c r="F11" s="56">
        <f t="shared" si="0"/>
        <v>24.747474747474747</v>
      </c>
    </row>
    <row r="12" spans="1:6" x14ac:dyDescent="0.25">
      <c r="A12" s="54">
        <v>1988</v>
      </c>
      <c r="B12" s="56">
        <v>28</v>
      </c>
      <c r="C12" s="56">
        <v>17</v>
      </c>
      <c r="D12" s="56">
        <v>45</v>
      </c>
      <c r="E12" s="56">
        <v>304</v>
      </c>
      <c r="F12" s="56">
        <f t="shared" si="0"/>
        <v>14.802631578947366</v>
      </c>
    </row>
    <row r="13" spans="1:6" x14ac:dyDescent="0.25">
      <c r="A13" s="54">
        <v>1989</v>
      </c>
      <c r="B13" s="56">
        <v>32</v>
      </c>
      <c r="C13" s="56">
        <v>13</v>
      </c>
      <c r="D13" s="56">
        <v>45</v>
      </c>
      <c r="E13" s="56">
        <v>305</v>
      </c>
      <c r="F13" s="56">
        <f t="shared" si="0"/>
        <v>14.754098360655737</v>
      </c>
    </row>
    <row r="14" spans="1:6" x14ac:dyDescent="0.25">
      <c r="A14" s="54">
        <v>1990</v>
      </c>
      <c r="B14" s="56">
        <v>33</v>
      </c>
      <c r="C14" s="56">
        <v>11</v>
      </c>
      <c r="D14" s="56">
        <v>44</v>
      </c>
      <c r="E14" s="56">
        <v>335</v>
      </c>
      <c r="F14" s="56">
        <f t="shared" si="0"/>
        <v>13.134328358208954</v>
      </c>
    </row>
    <row r="15" spans="1:6" x14ac:dyDescent="0.25">
      <c r="A15" s="54">
        <v>1991</v>
      </c>
      <c r="B15" s="56">
        <v>19</v>
      </c>
      <c r="C15" s="56">
        <v>11</v>
      </c>
      <c r="D15" s="56">
        <v>30</v>
      </c>
      <c r="E15" s="56">
        <v>327</v>
      </c>
      <c r="F15" s="56">
        <f t="shared" si="0"/>
        <v>9.1743119266055047</v>
      </c>
    </row>
    <row r="16" spans="1:6" x14ac:dyDescent="0.25">
      <c r="A16" s="54">
        <v>1992</v>
      </c>
      <c r="B16" s="56">
        <v>16</v>
      </c>
      <c r="C16" s="56">
        <v>11</v>
      </c>
      <c r="D16" s="56">
        <v>27</v>
      </c>
      <c r="E16" s="56">
        <v>349</v>
      </c>
      <c r="F16" s="56">
        <f t="shared" si="0"/>
        <v>7.7363896848137532</v>
      </c>
    </row>
    <row r="17" spans="1:6" x14ac:dyDescent="0.25">
      <c r="A17" s="54">
        <v>1993</v>
      </c>
      <c r="B17" s="56">
        <v>16</v>
      </c>
      <c r="C17" s="56">
        <v>10</v>
      </c>
      <c r="D17" s="56">
        <v>26</v>
      </c>
      <c r="E17" s="56">
        <v>388</v>
      </c>
      <c r="F17" s="56">
        <f t="shared" si="0"/>
        <v>6.7010309278350517</v>
      </c>
    </row>
    <row r="18" spans="1:6" x14ac:dyDescent="0.25">
      <c r="A18" s="54">
        <v>1994</v>
      </c>
      <c r="B18" s="56">
        <v>23</v>
      </c>
      <c r="C18" s="56">
        <v>6</v>
      </c>
      <c r="D18" s="56">
        <v>29</v>
      </c>
      <c r="E18" s="56">
        <v>258</v>
      </c>
      <c r="F18" s="56">
        <f t="shared" si="0"/>
        <v>11.24031007751938</v>
      </c>
    </row>
    <row r="19" spans="1:6" x14ac:dyDescent="0.25">
      <c r="A19" s="54">
        <v>1995</v>
      </c>
      <c r="B19" s="56">
        <v>13</v>
      </c>
      <c r="C19" s="56">
        <v>6</v>
      </c>
      <c r="D19" s="56">
        <v>19</v>
      </c>
      <c r="E19" s="56">
        <v>248</v>
      </c>
      <c r="F19" s="56">
        <f t="shared" si="0"/>
        <v>7.661290322580645</v>
      </c>
    </row>
    <row r="20" spans="1:6" x14ac:dyDescent="0.25">
      <c r="A20" s="54">
        <v>1996</v>
      </c>
      <c r="B20" s="56">
        <v>15</v>
      </c>
      <c r="C20" s="56">
        <v>7</v>
      </c>
      <c r="D20" s="56">
        <v>22</v>
      </c>
      <c r="E20" s="56">
        <v>224</v>
      </c>
      <c r="F20" s="56">
        <f t="shared" si="0"/>
        <v>9.8214285714285712</v>
      </c>
    </row>
    <row r="21" spans="1:6" x14ac:dyDescent="0.25">
      <c r="A21" s="54">
        <v>1997</v>
      </c>
      <c r="B21" s="56">
        <v>17</v>
      </c>
      <c r="C21" s="56">
        <v>10</v>
      </c>
      <c r="D21" s="56">
        <v>27</v>
      </c>
      <c r="E21" s="56">
        <v>240</v>
      </c>
      <c r="F21" s="56">
        <f t="shared" si="0"/>
        <v>11.25</v>
      </c>
    </row>
    <row r="22" spans="1:6" x14ac:dyDescent="0.25">
      <c r="A22" s="54" t="s">
        <v>28</v>
      </c>
      <c r="B22" s="56">
        <v>14</v>
      </c>
      <c r="C22" s="56">
        <v>3</v>
      </c>
      <c r="D22" s="56">
        <v>17</v>
      </c>
      <c r="E22" s="56">
        <v>249</v>
      </c>
      <c r="F22" s="56">
        <f t="shared" si="0"/>
        <v>6.8273092369477917</v>
      </c>
    </row>
    <row r="23" spans="1:6" x14ac:dyDescent="0.25">
      <c r="A23" s="54">
        <v>1999</v>
      </c>
      <c r="B23" s="56">
        <v>13</v>
      </c>
      <c r="C23" s="56">
        <v>3</v>
      </c>
      <c r="D23" s="56">
        <v>16</v>
      </c>
      <c r="E23" s="56">
        <v>211</v>
      </c>
      <c r="F23" s="56">
        <f t="shared" si="0"/>
        <v>7.5829383886255926</v>
      </c>
    </row>
    <row r="24" spans="1:6" x14ac:dyDescent="0.25">
      <c r="A24" s="717">
        <v>2000</v>
      </c>
      <c r="B24" s="770">
        <v>14</v>
      </c>
      <c r="C24" s="770">
        <v>2</v>
      </c>
      <c r="D24" s="56">
        <v>16</v>
      </c>
      <c r="E24" s="770">
        <v>242</v>
      </c>
      <c r="F24" s="56">
        <f t="shared" si="0"/>
        <v>6.6115702479338845</v>
      </c>
    </row>
    <row r="25" spans="1:6" x14ac:dyDescent="0.25">
      <c r="A25" s="717">
        <v>2001</v>
      </c>
      <c r="B25" s="770">
        <v>27</v>
      </c>
      <c r="C25" s="770">
        <v>11</v>
      </c>
      <c r="D25" s="56">
        <v>38</v>
      </c>
      <c r="E25" s="770">
        <v>270</v>
      </c>
      <c r="F25" s="56">
        <f t="shared" si="0"/>
        <v>14.074074074074074</v>
      </c>
    </row>
    <row r="26" spans="1:6" x14ac:dyDescent="0.25">
      <c r="A26" s="717">
        <v>2002</v>
      </c>
      <c r="B26" s="770">
        <v>22</v>
      </c>
      <c r="C26" s="770">
        <v>10</v>
      </c>
      <c r="D26" s="56">
        <v>32</v>
      </c>
      <c r="E26" s="770">
        <v>282</v>
      </c>
      <c r="F26" s="56">
        <f t="shared" si="0"/>
        <v>11.347517730496454</v>
      </c>
    </row>
    <row r="27" spans="1:6" x14ac:dyDescent="0.25">
      <c r="A27" s="717">
        <v>2003</v>
      </c>
      <c r="B27" s="770">
        <v>23</v>
      </c>
      <c r="C27" s="770">
        <v>4</v>
      </c>
      <c r="D27" s="56">
        <v>27</v>
      </c>
      <c r="E27" s="770">
        <v>379</v>
      </c>
      <c r="F27" s="56">
        <f t="shared" si="0"/>
        <v>7.1240105540897103</v>
      </c>
    </row>
    <row r="28" spans="1:6" ht="13.5" customHeight="1" x14ac:dyDescent="0.25">
      <c r="A28" s="54">
        <v>2004</v>
      </c>
      <c r="B28" s="56">
        <v>24</v>
      </c>
      <c r="C28" s="56">
        <v>3</v>
      </c>
      <c r="D28" s="56">
        <v>27</v>
      </c>
      <c r="E28" s="56">
        <v>427</v>
      </c>
      <c r="F28" s="56">
        <f t="shared" si="0"/>
        <v>6.3231850117096018</v>
      </c>
    </row>
    <row r="29" spans="1:6" ht="13.5" customHeight="1" x14ac:dyDescent="0.25">
      <c r="A29" s="54">
        <v>2005</v>
      </c>
      <c r="B29" s="56">
        <v>22</v>
      </c>
      <c r="C29" s="56">
        <v>3</v>
      </c>
      <c r="D29" s="56">
        <v>25</v>
      </c>
      <c r="E29" s="56">
        <v>392</v>
      </c>
      <c r="F29" s="56">
        <f t="shared" si="0"/>
        <v>6.3775510204081636</v>
      </c>
    </row>
    <row r="30" spans="1:6" ht="13.5" customHeight="1" x14ac:dyDescent="0.25">
      <c r="A30" s="54">
        <v>2006</v>
      </c>
      <c r="B30" s="56">
        <v>29</v>
      </c>
      <c r="C30" s="56">
        <v>6</v>
      </c>
      <c r="D30" s="56">
        <v>35</v>
      </c>
      <c r="E30" s="56">
        <v>390</v>
      </c>
      <c r="F30" s="56">
        <f t="shared" si="0"/>
        <v>8.9743589743589745</v>
      </c>
    </row>
    <row r="31" spans="1:6" x14ac:dyDescent="0.25">
      <c r="A31" s="717">
        <v>2007</v>
      </c>
      <c r="B31" s="770">
        <v>44</v>
      </c>
      <c r="C31" s="770">
        <v>17</v>
      </c>
      <c r="D31" s="56">
        <v>61</v>
      </c>
      <c r="E31" s="110">
        <v>541</v>
      </c>
      <c r="F31" s="56">
        <f t="shared" si="0"/>
        <v>11.275415896487985</v>
      </c>
    </row>
    <row r="32" spans="1:6" ht="12.75" customHeight="1" x14ac:dyDescent="0.25">
      <c r="A32" s="54">
        <v>2008</v>
      </c>
      <c r="B32" s="40">
        <v>22</v>
      </c>
      <c r="C32" s="41">
        <v>7</v>
      </c>
      <c r="D32" s="56">
        <v>29</v>
      </c>
      <c r="E32" s="42">
        <v>448</v>
      </c>
      <c r="F32" s="56">
        <f t="shared" si="0"/>
        <v>6.4732142857142865</v>
      </c>
    </row>
    <row r="33" spans="1:6" ht="12.75" customHeight="1" x14ac:dyDescent="0.25">
      <c r="A33" s="717">
        <v>2009</v>
      </c>
      <c r="B33" s="91">
        <v>21</v>
      </c>
      <c r="C33" s="91">
        <v>6</v>
      </c>
      <c r="D33" s="91">
        <v>27</v>
      </c>
      <c r="E33" s="91">
        <v>486</v>
      </c>
      <c r="F33" s="91">
        <f t="shared" si="0"/>
        <v>5.5555555555555554</v>
      </c>
    </row>
    <row r="34" spans="1:6" ht="12.75" customHeight="1" x14ac:dyDescent="0.25">
      <c r="A34" s="54">
        <v>2010</v>
      </c>
      <c r="B34" s="40">
        <v>18</v>
      </c>
      <c r="C34" s="41">
        <v>9</v>
      </c>
      <c r="D34" s="56">
        <v>27</v>
      </c>
      <c r="E34" s="42">
        <v>465</v>
      </c>
      <c r="F34" s="56">
        <f t="shared" si="0"/>
        <v>5.806451612903226</v>
      </c>
    </row>
    <row r="35" spans="1:6" ht="12.75" customHeight="1" x14ac:dyDescent="0.25">
      <c r="A35" s="717">
        <v>2011</v>
      </c>
      <c r="B35" s="105">
        <v>12</v>
      </c>
      <c r="C35" s="105">
        <v>4</v>
      </c>
      <c r="D35" s="105">
        <v>16</v>
      </c>
      <c r="E35" s="94">
        <v>463</v>
      </c>
      <c r="F35" s="53">
        <f t="shared" si="0"/>
        <v>3.455723542116631</v>
      </c>
    </row>
    <row r="36" spans="1:6" ht="12.75" customHeight="1" x14ac:dyDescent="0.25">
      <c r="A36" s="54">
        <v>2012</v>
      </c>
      <c r="B36" s="105">
        <v>18</v>
      </c>
      <c r="C36" s="105">
        <v>4</v>
      </c>
      <c r="D36" s="105">
        <v>22</v>
      </c>
      <c r="E36" s="94">
        <v>441</v>
      </c>
      <c r="F36" s="53">
        <f t="shared" si="0"/>
        <v>4.9886621315192743</v>
      </c>
    </row>
    <row r="37" spans="1:6" ht="12.75" customHeight="1" x14ac:dyDescent="0.25">
      <c r="A37" s="717">
        <v>2013</v>
      </c>
      <c r="B37" s="105">
        <v>12</v>
      </c>
      <c r="C37" s="105">
        <v>1</v>
      </c>
      <c r="D37" s="105">
        <v>13</v>
      </c>
      <c r="E37" s="94">
        <v>461</v>
      </c>
      <c r="F37" s="53">
        <f t="shared" si="0"/>
        <v>2.8199566160520604</v>
      </c>
    </row>
    <row r="38" spans="1:6" ht="12.75" customHeight="1" x14ac:dyDescent="0.25">
      <c r="A38" s="717">
        <v>2014</v>
      </c>
      <c r="B38" s="105">
        <v>10</v>
      </c>
      <c r="C38" s="105">
        <v>4</v>
      </c>
      <c r="D38" s="105">
        <v>14</v>
      </c>
      <c r="E38" s="94">
        <v>471</v>
      </c>
      <c r="F38" s="53">
        <v>3</v>
      </c>
    </row>
    <row r="39" spans="1:6" ht="12.75" customHeight="1" x14ac:dyDescent="0.25">
      <c r="A39" s="717">
        <v>2015</v>
      </c>
      <c r="B39" s="105">
        <v>13</v>
      </c>
      <c r="C39" s="105">
        <v>2</v>
      </c>
      <c r="D39" s="105">
        <v>15</v>
      </c>
      <c r="E39" s="94">
        <v>447</v>
      </c>
      <c r="F39" s="53">
        <v>3</v>
      </c>
    </row>
    <row r="40" spans="1:6" ht="6" customHeight="1" x14ac:dyDescent="0.25">
      <c r="A40" s="803"/>
      <c r="B40" s="142"/>
      <c r="C40" s="142"/>
      <c r="D40" s="142"/>
      <c r="E40" s="142"/>
      <c r="F40" s="142"/>
    </row>
    <row r="41" spans="1:6" s="744" customFormat="1" ht="15" customHeight="1" x14ac:dyDescent="0.25">
      <c r="A41" s="980" t="s">
        <v>178</v>
      </c>
      <c r="B41" s="980"/>
      <c r="C41" s="980"/>
      <c r="D41" s="980"/>
      <c r="E41" s="980"/>
      <c r="F41" s="980"/>
    </row>
  </sheetData>
  <mergeCells count="9">
    <mergeCell ref="A1:B1"/>
    <mergeCell ref="A2:B2"/>
    <mergeCell ref="D1:F1"/>
    <mergeCell ref="A41:F41"/>
    <mergeCell ref="A3:F3"/>
    <mergeCell ref="A4:A5"/>
    <mergeCell ref="B4:D4"/>
    <mergeCell ref="E4:E5"/>
    <mergeCell ref="F4:F5"/>
  </mergeCells>
  <hyperlinks>
    <hyperlink ref="D1:F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zoomScaleNormal="100" workbookViewId="0">
      <pane ySplit="4" topLeftCell="A5" activePane="bottomLeft" state="frozen"/>
      <selection activeCell="Q15" sqref="Q15"/>
      <selection pane="bottomLeft" activeCell="Q15" sqref="Q15"/>
    </sheetView>
  </sheetViews>
  <sheetFormatPr defaultColWidth="8.88671875" defaultRowHeight="13.2" x14ac:dyDescent="0.25"/>
  <cols>
    <col min="1" max="1" width="6.6640625" style="721" customWidth="1"/>
    <col min="2" max="6" width="10.6640625" style="306" customWidth="1"/>
    <col min="7" max="16384" width="8.88671875" style="306"/>
  </cols>
  <sheetData>
    <row r="1" spans="1:6" ht="30" customHeight="1" x14ac:dyDescent="0.3">
      <c r="A1" s="986"/>
      <c r="B1" s="979"/>
      <c r="D1" s="974" t="s">
        <v>397</v>
      </c>
      <c r="E1" s="975"/>
      <c r="F1" s="975"/>
    </row>
    <row r="2" spans="1:6" ht="6" customHeight="1" x14ac:dyDescent="0.25">
      <c r="A2" s="986"/>
      <c r="B2" s="979"/>
    </row>
    <row r="3" spans="1:6" ht="30" customHeight="1" x14ac:dyDescent="0.25">
      <c r="A3" s="985" t="s">
        <v>490</v>
      </c>
      <c r="B3" s="985"/>
      <c r="C3" s="985"/>
      <c r="D3" s="985"/>
      <c r="E3" s="985"/>
      <c r="F3" s="985"/>
    </row>
    <row r="4" spans="1:6" s="714" customFormat="1" ht="30" customHeight="1" x14ac:dyDescent="0.25">
      <c r="A4" s="760" t="s">
        <v>100</v>
      </c>
      <c r="B4" s="723" t="s">
        <v>78</v>
      </c>
      <c r="C4" s="723" t="s">
        <v>45</v>
      </c>
      <c r="D4" s="723" t="s">
        <v>159</v>
      </c>
      <c r="E4" s="723" t="s">
        <v>62</v>
      </c>
      <c r="F4" s="719" t="s">
        <v>722</v>
      </c>
    </row>
    <row r="5" spans="1:6" ht="6" customHeight="1" x14ac:dyDescent="0.25">
      <c r="A5" s="731"/>
      <c r="B5" s="118"/>
      <c r="C5" s="118"/>
      <c r="D5" s="118"/>
      <c r="E5" s="118"/>
      <c r="F5" s="118"/>
    </row>
    <row r="6" spans="1:6" x14ac:dyDescent="0.25">
      <c r="A6" s="477">
        <v>1985</v>
      </c>
      <c r="B6" s="367">
        <v>119</v>
      </c>
      <c r="C6" s="367">
        <v>1</v>
      </c>
      <c r="D6" s="367">
        <v>0</v>
      </c>
      <c r="E6" s="367">
        <v>21</v>
      </c>
      <c r="F6" s="367">
        <f t="shared" ref="F6:F20" si="0">B6+C6+D6+E6</f>
        <v>141</v>
      </c>
    </row>
    <row r="7" spans="1:6" x14ac:dyDescent="0.25">
      <c r="A7" s="477">
        <v>1986</v>
      </c>
      <c r="B7" s="367">
        <v>168</v>
      </c>
      <c r="C7" s="367">
        <v>4</v>
      </c>
      <c r="D7" s="367">
        <v>4</v>
      </c>
      <c r="E7" s="367">
        <v>28</v>
      </c>
      <c r="F7" s="367">
        <f t="shared" si="0"/>
        <v>204</v>
      </c>
    </row>
    <row r="8" spans="1:6" x14ac:dyDescent="0.25">
      <c r="A8" s="374">
        <v>1987</v>
      </c>
      <c r="B8" s="367">
        <v>63</v>
      </c>
      <c r="C8" s="367">
        <v>4</v>
      </c>
      <c r="D8" s="367">
        <v>10</v>
      </c>
      <c r="E8" s="367">
        <v>21</v>
      </c>
      <c r="F8" s="367">
        <f t="shared" si="0"/>
        <v>98</v>
      </c>
    </row>
    <row r="9" spans="1:6" x14ac:dyDescent="0.25">
      <c r="A9" s="374">
        <v>1988</v>
      </c>
      <c r="B9" s="367">
        <v>36</v>
      </c>
      <c r="C9" s="367">
        <v>1</v>
      </c>
      <c r="D9" s="367">
        <v>3</v>
      </c>
      <c r="E9" s="367">
        <v>5</v>
      </c>
      <c r="F9" s="367">
        <f t="shared" si="0"/>
        <v>45</v>
      </c>
    </row>
    <row r="10" spans="1:6" x14ac:dyDescent="0.25">
      <c r="A10" s="374">
        <v>1989</v>
      </c>
      <c r="B10" s="367">
        <v>25</v>
      </c>
      <c r="C10" s="367">
        <v>2</v>
      </c>
      <c r="D10" s="367">
        <v>9</v>
      </c>
      <c r="E10" s="367">
        <v>9</v>
      </c>
      <c r="F10" s="367">
        <f t="shared" si="0"/>
        <v>45</v>
      </c>
    </row>
    <row r="11" spans="1:6" x14ac:dyDescent="0.25">
      <c r="A11" s="374">
        <v>1990</v>
      </c>
      <c r="B11" s="367">
        <v>33</v>
      </c>
      <c r="C11" s="367">
        <v>2</v>
      </c>
      <c r="D11" s="367">
        <v>2</v>
      </c>
      <c r="E11" s="367">
        <v>7</v>
      </c>
      <c r="F11" s="367">
        <f t="shared" si="0"/>
        <v>44</v>
      </c>
    </row>
    <row r="12" spans="1:6" x14ac:dyDescent="0.25">
      <c r="A12" s="374">
        <v>1991</v>
      </c>
      <c r="B12" s="367">
        <v>20</v>
      </c>
      <c r="C12" s="367">
        <v>0</v>
      </c>
      <c r="D12" s="367">
        <v>5</v>
      </c>
      <c r="E12" s="367">
        <v>5</v>
      </c>
      <c r="F12" s="367">
        <f t="shared" si="0"/>
        <v>30</v>
      </c>
    </row>
    <row r="13" spans="1:6" x14ac:dyDescent="0.25">
      <c r="A13" s="374">
        <v>1992</v>
      </c>
      <c r="B13" s="367">
        <v>18</v>
      </c>
      <c r="C13" s="367">
        <v>3</v>
      </c>
      <c r="D13" s="367">
        <v>2</v>
      </c>
      <c r="E13" s="367">
        <v>4</v>
      </c>
      <c r="F13" s="367">
        <f t="shared" si="0"/>
        <v>27</v>
      </c>
    </row>
    <row r="14" spans="1:6" x14ac:dyDescent="0.25">
      <c r="A14" s="374">
        <v>1993</v>
      </c>
      <c r="B14" s="367">
        <v>18</v>
      </c>
      <c r="C14" s="367">
        <v>2</v>
      </c>
      <c r="D14" s="367">
        <v>1</v>
      </c>
      <c r="E14" s="367">
        <v>5</v>
      </c>
      <c r="F14" s="367">
        <f t="shared" si="0"/>
        <v>26</v>
      </c>
    </row>
    <row r="15" spans="1:6" x14ac:dyDescent="0.25">
      <c r="A15" s="374">
        <v>1994</v>
      </c>
      <c r="B15" s="367">
        <v>20</v>
      </c>
      <c r="C15" s="367">
        <v>1</v>
      </c>
      <c r="D15" s="367">
        <v>6</v>
      </c>
      <c r="E15" s="367">
        <v>3</v>
      </c>
      <c r="F15" s="367">
        <f t="shared" si="0"/>
        <v>30</v>
      </c>
    </row>
    <row r="16" spans="1:6" x14ac:dyDescent="0.25">
      <c r="A16" s="374">
        <v>1995</v>
      </c>
      <c r="B16" s="367">
        <v>8</v>
      </c>
      <c r="C16" s="367">
        <v>0</v>
      </c>
      <c r="D16" s="367">
        <v>2</v>
      </c>
      <c r="E16" s="367">
        <v>9</v>
      </c>
      <c r="F16" s="367">
        <f t="shared" si="0"/>
        <v>19</v>
      </c>
    </row>
    <row r="17" spans="1:6" x14ac:dyDescent="0.25">
      <c r="A17" s="374">
        <v>1996</v>
      </c>
      <c r="B17" s="367">
        <v>12</v>
      </c>
      <c r="C17" s="367">
        <v>1</v>
      </c>
      <c r="D17" s="367">
        <v>2</v>
      </c>
      <c r="E17" s="367">
        <v>7</v>
      </c>
      <c r="F17" s="367">
        <f t="shared" si="0"/>
        <v>22</v>
      </c>
    </row>
    <row r="18" spans="1:6" x14ac:dyDescent="0.25">
      <c r="A18" s="374">
        <v>1997</v>
      </c>
      <c r="B18" s="367">
        <v>17</v>
      </c>
      <c r="C18" s="367">
        <v>1</v>
      </c>
      <c r="D18" s="367">
        <v>2</v>
      </c>
      <c r="E18" s="367">
        <v>5</v>
      </c>
      <c r="F18" s="367">
        <f t="shared" si="0"/>
        <v>25</v>
      </c>
    </row>
    <row r="19" spans="1:6" x14ac:dyDescent="0.25">
      <c r="A19" s="477">
        <v>1998</v>
      </c>
      <c r="B19" s="367">
        <v>11</v>
      </c>
      <c r="C19" s="367">
        <v>0</v>
      </c>
      <c r="D19" s="367">
        <v>2</v>
      </c>
      <c r="E19" s="367">
        <v>3</v>
      </c>
      <c r="F19" s="367">
        <f t="shared" si="0"/>
        <v>16</v>
      </c>
    </row>
    <row r="20" spans="1:6" x14ac:dyDescent="0.25">
      <c r="A20" s="477">
        <v>1999</v>
      </c>
      <c r="B20" s="367">
        <v>10</v>
      </c>
      <c r="C20" s="367">
        <v>1</v>
      </c>
      <c r="D20" s="367">
        <v>2</v>
      </c>
      <c r="E20" s="367">
        <v>2</v>
      </c>
      <c r="F20" s="367">
        <f t="shared" si="0"/>
        <v>15</v>
      </c>
    </row>
    <row r="21" spans="1:6" x14ac:dyDescent="0.25">
      <c r="A21" s="721">
        <v>2000</v>
      </c>
      <c r="B21" s="755">
        <v>11</v>
      </c>
      <c r="C21" s="367">
        <v>2</v>
      </c>
      <c r="D21" s="367">
        <v>3</v>
      </c>
      <c r="E21" s="367">
        <v>1</v>
      </c>
      <c r="F21" s="755">
        <v>17</v>
      </c>
    </row>
    <row r="22" spans="1:6" x14ac:dyDescent="0.25">
      <c r="A22" s="721">
        <v>2001</v>
      </c>
      <c r="B22" s="755">
        <v>25</v>
      </c>
      <c r="C22" s="367">
        <v>0</v>
      </c>
      <c r="D22" s="367">
        <v>0</v>
      </c>
      <c r="E22" s="367">
        <v>11</v>
      </c>
      <c r="F22" s="755">
        <v>36</v>
      </c>
    </row>
    <row r="23" spans="1:6" x14ac:dyDescent="0.25">
      <c r="A23" s="721">
        <v>2002</v>
      </c>
      <c r="B23" s="755">
        <v>17</v>
      </c>
      <c r="C23" s="367">
        <v>1</v>
      </c>
      <c r="D23" s="367">
        <v>0</v>
      </c>
      <c r="E23" s="367">
        <v>11</v>
      </c>
      <c r="F23" s="755">
        <v>29</v>
      </c>
    </row>
    <row r="24" spans="1:6" x14ac:dyDescent="0.25">
      <c r="A24" s="721">
        <v>2003</v>
      </c>
      <c r="B24" s="755">
        <v>19</v>
      </c>
      <c r="C24" s="367">
        <v>2</v>
      </c>
      <c r="D24" s="367">
        <v>1</v>
      </c>
      <c r="E24" s="367">
        <v>5</v>
      </c>
      <c r="F24" s="755">
        <v>27</v>
      </c>
    </row>
    <row r="25" spans="1:6" x14ac:dyDescent="0.25">
      <c r="A25" s="721">
        <v>2004</v>
      </c>
      <c r="B25" s="755">
        <v>16</v>
      </c>
      <c r="C25" s="367">
        <v>1</v>
      </c>
      <c r="D25" s="367">
        <v>4</v>
      </c>
      <c r="E25" s="367">
        <v>6</v>
      </c>
      <c r="F25" s="755">
        <v>27</v>
      </c>
    </row>
    <row r="26" spans="1:6" s="3" customFormat="1" x14ac:dyDescent="0.25">
      <c r="A26" s="721">
        <v>2005</v>
      </c>
      <c r="B26" s="755">
        <v>18</v>
      </c>
      <c r="C26" s="367">
        <v>3</v>
      </c>
      <c r="D26" s="367">
        <v>1</v>
      </c>
      <c r="E26" s="367">
        <v>3</v>
      </c>
      <c r="F26" s="755">
        <v>25</v>
      </c>
    </row>
    <row r="27" spans="1:6" x14ac:dyDescent="0.25">
      <c r="A27" s="721">
        <v>2006</v>
      </c>
      <c r="B27" s="755">
        <v>28</v>
      </c>
      <c r="C27" s="367">
        <v>1</v>
      </c>
      <c r="D27" s="367">
        <v>0</v>
      </c>
      <c r="E27" s="367">
        <v>6</v>
      </c>
      <c r="F27" s="755">
        <v>35</v>
      </c>
    </row>
    <row r="28" spans="1:6" x14ac:dyDescent="0.25">
      <c r="A28" s="721">
        <v>2007</v>
      </c>
      <c r="B28" s="755">
        <v>49</v>
      </c>
      <c r="C28" s="367">
        <v>2</v>
      </c>
      <c r="D28" s="367">
        <v>1</v>
      </c>
      <c r="E28" s="367">
        <v>9</v>
      </c>
      <c r="F28" s="755">
        <v>61</v>
      </c>
    </row>
    <row r="29" spans="1:6" x14ac:dyDescent="0.25">
      <c r="A29" s="721">
        <v>2008</v>
      </c>
      <c r="B29" s="755">
        <v>17</v>
      </c>
      <c r="C29" s="367">
        <v>0</v>
      </c>
      <c r="D29" s="367">
        <v>3</v>
      </c>
      <c r="E29" s="367">
        <v>9</v>
      </c>
      <c r="F29" s="755">
        <v>29</v>
      </c>
    </row>
    <row r="30" spans="1:6" x14ac:dyDescent="0.25">
      <c r="A30" s="721">
        <v>2009</v>
      </c>
      <c r="B30" s="755">
        <v>20</v>
      </c>
      <c r="C30" s="367">
        <v>2</v>
      </c>
      <c r="D30" s="367">
        <v>1</v>
      </c>
      <c r="E30" s="367">
        <v>4</v>
      </c>
      <c r="F30" s="755">
        <v>27</v>
      </c>
    </row>
    <row r="31" spans="1:6" x14ac:dyDescent="0.25">
      <c r="A31" s="717">
        <v>2010</v>
      </c>
      <c r="B31" s="770">
        <v>16</v>
      </c>
      <c r="C31" s="53">
        <v>1</v>
      </c>
      <c r="D31" s="53">
        <v>1</v>
      </c>
      <c r="E31" s="53">
        <v>9</v>
      </c>
      <c r="F31" s="770">
        <v>27</v>
      </c>
    </row>
    <row r="32" spans="1:6" x14ac:dyDescent="0.25">
      <c r="A32" s="717">
        <v>2011</v>
      </c>
      <c r="B32" s="105">
        <v>9</v>
      </c>
      <c r="C32" s="105">
        <v>1</v>
      </c>
      <c r="D32" s="105">
        <v>1</v>
      </c>
      <c r="E32" s="94">
        <v>5</v>
      </c>
      <c r="F32" s="53">
        <v>16</v>
      </c>
    </row>
    <row r="33" spans="1:6" x14ac:dyDescent="0.25">
      <c r="A33" s="717">
        <v>2012</v>
      </c>
      <c r="B33" s="105">
        <v>9</v>
      </c>
      <c r="C33" s="105">
        <v>1</v>
      </c>
      <c r="D33" s="105">
        <v>1</v>
      </c>
      <c r="E33" s="94">
        <v>11</v>
      </c>
      <c r="F33" s="53">
        <v>22</v>
      </c>
    </row>
    <row r="34" spans="1:6" x14ac:dyDescent="0.25">
      <c r="A34" s="717">
        <v>2013</v>
      </c>
      <c r="B34" s="105">
        <v>7</v>
      </c>
      <c r="C34" s="105">
        <v>1</v>
      </c>
      <c r="D34" s="105">
        <v>0</v>
      </c>
      <c r="E34" s="94">
        <v>3</v>
      </c>
      <c r="F34" s="53">
        <v>11</v>
      </c>
    </row>
    <row r="35" spans="1:6" x14ac:dyDescent="0.25">
      <c r="A35" s="717">
        <v>2014</v>
      </c>
      <c r="B35" s="105">
        <v>8</v>
      </c>
      <c r="C35" s="105">
        <v>1</v>
      </c>
      <c r="D35" s="105">
        <v>2</v>
      </c>
      <c r="E35" s="94">
        <v>3</v>
      </c>
      <c r="F35" s="53">
        <v>14</v>
      </c>
    </row>
    <row r="36" spans="1:6" x14ac:dyDescent="0.25">
      <c r="A36" s="717">
        <v>2015</v>
      </c>
      <c r="B36" s="105">
        <v>5</v>
      </c>
      <c r="C36" s="105">
        <v>1</v>
      </c>
      <c r="D36" s="105">
        <v>1</v>
      </c>
      <c r="E36" s="94">
        <v>8</v>
      </c>
      <c r="F36" s="53">
        <v>15</v>
      </c>
    </row>
    <row r="37" spans="1:6" ht="6" customHeight="1" x14ac:dyDescent="0.25">
      <c r="A37" s="731"/>
      <c r="B37" s="716"/>
      <c r="C37" s="732"/>
      <c r="D37" s="732"/>
      <c r="E37" s="732"/>
      <c r="F37" s="716"/>
    </row>
    <row r="38" spans="1:6" s="744" customFormat="1" ht="15" customHeight="1" x14ac:dyDescent="0.25">
      <c r="A38" s="980" t="s">
        <v>178</v>
      </c>
      <c r="B38" s="980"/>
      <c r="C38" s="980"/>
      <c r="D38" s="980"/>
      <c r="E38" s="980"/>
      <c r="F38" s="980"/>
    </row>
    <row r="39" spans="1:6" x14ac:dyDescent="0.25">
      <c r="F39" s="841"/>
    </row>
    <row r="40" spans="1:6" x14ac:dyDescent="0.25">
      <c r="B40" s="105"/>
      <c r="C40" s="105"/>
      <c r="D40" s="105"/>
      <c r="E40" s="94"/>
      <c r="F40" s="53"/>
    </row>
    <row r="41" spans="1:6" x14ac:dyDescent="0.25">
      <c r="B41" s="105"/>
      <c r="C41" s="105"/>
      <c r="D41" s="105"/>
      <c r="E41" s="94"/>
      <c r="F41" s="53"/>
    </row>
    <row r="42" spans="1:6" x14ac:dyDescent="0.25">
      <c r="B42" s="105"/>
      <c r="C42" s="105"/>
      <c r="D42" s="105"/>
      <c r="E42" s="94"/>
      <c r="F42" s="53"/>
    </row>
  </sheetData>
  <mergeCells count="5">
    <mergeCell ref="A3:F3"/>
    <mergeCell ref="A38:F38"/>
    <mergeCell ref="A1:B1"/>
    <mergeCell ref="A2:B2"/>
    <mergeCell ref="D1:F1"/>
  </mergeCells>
  <hyperlinks>
    <hyperlink ref="D1:F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zoomScaleNormal="100" workbookViewId="0">
      <pane ySplit="5" topLeftCell="A21" activePane="bottomLeft" state="frozen"/>
      <selection activeCell="Q15" sqref="Q15"/>
      <selection pane="bottomLeft" activeCell="Q15" sqref="Q15"/>
    </sheetView>
  </sheetViews>
  <sheetFormatPr defaultColWidth="8.88671875" defaultRowHeight="13.2" x14ac:dyDescent="0.25"/>
  <cols>
    <col min="1" max="1" width="6.44140625" style="721" customWidth="1"/>
    <col min="2" max="6" width="6.6640625" style="306" customWidth="1"/>
    <col min="7" max="10" width="10.6640625" style="306" customWidth="1"/>
    <col min="11" max="11" width="10.6640625" style="744" customWidth="1"/>
    <col min="12" max="12" width="10.6640625" style="770" customWidth="1"/>
    <col min="13" max="16384" width="8.88671875" style="306"/>
  </cols>
  <sheetData>
    <row r="1" spans="1:12" ht="30" customHeight="1" x14ac:dyDescent="0.3">
      <c r="A1" s="986"/>
      <c r="B1" s="979"/>
      <c r="F1" s="974" t="s">
        <v>397</v>
      </c>
      <c r="G1" s="975"/>
      <c r="H1" s="975"/>
      <c r="L1" s="744"/>
    </row>
    <row r="2" spans="1:12" ht="6" customHeight="1" x14ac:dyDescent="0.25">
      <c r="A2" s="986"/>
      <c r="B2" s="979"/>
    </row>
    <row r="3" spans="1:12" ht="30" customHeight="1" x14ac:dyDescent="0.25">
      <c r="A3" s="1178" t="s">
        <v>663</v>
      </c>
      <c r="B3" s="1179"/>
      <c r="C3" s="1179"/>
      <c r="D3" s="1179"/>
      <c r="E3" s="1179"/>
      <c r="F3" s="1179"/>
      <c r="G3" s="1179"/>
      <c r="H3" s="1179"/>
      <c r="I3" s="1179"/>
      <c r="J3" s="1179"/>
      <c r="K3" s="1179"/>
      <c r="L3" s="1179"/>
    </row>
    <row r="4" spans="1:12" ht="15" customHeight="1" x14ac:dyDescent="0.25">
      <c r="A4" s="1180" t="s">
        <v>100</v>
      </c>
      <c r="B4" s="1174" t="s">
        <v>88</v>
      </c>
      <c r="C4" s="1174"/>
      <c r="D4" s="1174"/>
      <c r="E4" s="1174"/>
      <c r="F4" s="1174"/>
      <c r="G4" s="1174" t="s">
        <v>2</v>
      </c>
      <c r="H4" s="1174"/>
      <c r="I4" s="1174" t="s">
        <v>3</v>
      </c>
      <c r="J4" s="1174"/>
      <c r="K4" s="1174" t="s">
        <v>105</v>
      </c>
      <c r="L4" s="1175" t="s">
        <v>348</v>
      </c>
    </row>
    <row r="5" spans="1:12" ht="30" customHeight="1" x14ac:dyDescent="0.3">
      <c r="A5" s="1180"/>
      <c r="B5" s="870" t="s">
        <v>336</v>
      </c>
      <c r="C5" s="870" t="s">
        <v>334</v>
      </c>
      <c r="D5" s="870" t="s">
        <v>335</v>
      </c>
      <c r="E5" s="870" t="s">
        <v>303</v>
      </c>
      <c r="F5" s="870" t="s">
        <v>332</v>
      </c>
      <c r="G5" s="870" t="s">
        <v>67</v>
      </c>
      <c r="H5" s="869" t="s">
        <v>514</v>
      </c>
      <c r="I5" s="870" t="s">
        <v>67</v>
      </c>
      <c r="J5" s="869" t="s">
        <v>514</v>
      </c>
      <c r="K5" s="1174"/>
      <c r="L5" s="1175"/>
    </row>
    <row r="6" spans="1:12" ht="5.25" customHeight="1" x14ac:dyDescent="0.25">
      <c r="A6" s="868"/>
      <c r="B6" s="868"/>
      <c r="C6" s="868"/>
      <c r="D6" s="868"/>
      <c r="E6" s="868"/>
      <c r="F6" s="868"/>
      <c r="G6" s="868"/>
      <c r="H6" s="868"/>
      <c r="I6" s="868"/>
      <c r="J6" s="868"/>
      <c r="K6" s="868"/>
      <c r="L6" s="867" t="s">
        <v>158</v>
      </c>
    </row>
    <row r="7" spans="1:12" x14ac:dyDescent="0.25">
      <c r="A7" s="866">
        <v>1969</v>
      </c>
      <c r="B7" s="856">
        <v>3</v>
      </c>
      <c r="C7" s="856">
        <v>5</v>
      </c>
      <c r="D7" s="856">
        <v>5</v>
      </c>
      <c r="E7" s="856">
        <v>11</v>
      </c>
      <c r="F7" s="856">
        <v>13</v>
      </c>
      <c r="G7" s="856">
        <v>21</v>
      </c>
      <c r="H7" s="858">
        <v>0.52545583293507114</v>
      </c>
      <c r="I7" s="856">
        <v>16</v>
      </c>
      <c r="J7" s="857">
        <v>0.39922749479756675</v>
      </c>
      <c r="K7" s="856">
        <f t="shared" ref="K7:K53" si="0">G7+I7</f>
        <v>37</v>
      </c>
      <c r="L7" s="856">
        <v>22.225356573071977</v>
      </c>
    </row>
    <row r="8" spans="1:12" x14ac:dyDescent="0.25">
      <c r="A8" s="866">
        <v>1970</v>
      </c>
      <c r="B8" s="856">
        <v>2</v>
      </c>
      <c r="C8" s="856">
        <v>5</v>
      </c>
      <c r="D8" s="856">
        <v>3</v>
      </c>
      <c r="E8" s="856">
        <v>5</v>
      </c>
      <c r="F8" s="856">
        <v>14</v>
      </c>
      <c r="G8" s="856">
        <v>20</v>
      </c>
      <c r="H8" s="858">
        <v>0.4955686253521015</v>
      </c>
      <c r="I8" s="856">
        <v>9</v>
      </c>
      <c r="J8" s="857">
        <v>0.22247633964127914</v>
      </c>
      <c r="K8" s="856">
        <f t="shared" si="0"/>
        <v>29</v>
      </c>
      <c r="L8" s="856">
        <v>17.254167223960597</v>
      </c>
    </row>
    <row r="9" spans="1:12" x14ac:dyDescent="0.25">
      <c r="A9" s="866">
        <v>1971</v>
      </c>
      <c r="B9" s="856">
        <v>1</v>
      </c>
      <c r="C9" s="856">
        <v>15</v>
      </c>
      <c r="D9" s="856">
        <v>10</v>
      </c>
      <c r="E9" s="856">
        <v>10</v>
      </c>
      <c r="F9" s="856">
        <v>8</v>
      </c>
      <c r="G9" s="856">
        <v>29</v>
      </c>
      <c r="H9" s="858">
        <v>0.71630176854906658</v>
      </c>
      <c r="I9" s="856">
        <v>15</v>
      </c>
      <c r="J9" s="857">
        <v>0.36885923151375893</v>
      </c>
      <c r="K9" s="856">
        <f t="shared" si="0"/>
        <v>44</v>
      </c>
      <c r="L9" s="856">
        <v>26.068981574267784</v>
      </c>
    </row>
    <row r="10" spans="1:12" x14ac:dyDescent="0.25">
      <c r="A10" s="866">
        <v>1972</v>
      </c>
      <c r="B10" s="856">
        <v>5</v>
      </c>
      <c r="C10" s="856">
        <v>13</v>
      </c>
      <c r="D10" s="856">
        <v>8</v>
      </c>
      <c r="E10" s="856">
        <v>11</v>
      </c>
      <c r="F10" s="856">
        <v>6</v>
      </c>
      <c r="G10" s="856">
        <v>27</v>
      </c>
      <c r="H10" s="858">
        <v>0.66645027602148932</v>
      </c>
      <c r="I10" s="856">
        <v>16</v>
      </c>
      <c r="J10" s="857">
        <v>0.39236708687546806</v>
      </c>
      <c r="K10" s="856">
        <f t="shared" si="0"/>
        <v>43</v>
      </c>
      <c r="L10" s="856">
        <v>25.432741863066926</v>
      </c>
    </row>
    <row r="11" spans="1:12" x14ac:dyDescent="0.25">
      <c r="A11" s="866">
        <v>1973</v>
      </c>
      <c r="B11" s="856">
        <v>0</v>
      </c>
      <c r="C11" s="856">
        <v>8</v>
      </c>
      <c r="D11" s="856">
        <v>10</v>
      </c>
      <c r="E11" s="856">
        <v>9</v>
      </c>
      <c r="F11" s="856">
        <v>7</v>
      </c>
      <c r="G11" s="856">
        <v>27</v>
      </c>
      <c r="H11" s="858">
        <v>0.66592264198642248</v>
      </c>
      <c r="I11" s="856">
        <v>7</v>
      </c>
      <c r="J11" s="857">
        <v>0.17115320338893122</v>
      </c>
      <c r="K11" s="856">
        <f t="shared" si="0"/>
        <v>34</v>
      </c>
      <c r="L11" s="856">
        <v>20.071834703606999</v>
      </c>
    </row>
    <row r="12" spans="1:12" x14ac:dyDescent="0.25">
      <c r="A12" s="866">
        <v>1974</v>
      </c>
      <c r="B12" s="856">
        <v>3</v>
      </c>
      <c r="C12" s="856">
        <v>10</v>
      </c>
      <c r="D12" s="856">
        <v>4</v>
      </c>
      <c r="E12" s="856">
        <v>1</v>
      </c>
      <c r="F12" s="856">
        <v>5</v>
      </c>
      <c r="G12" s="856">
        <v>19</v>
      </c>
      <c r="H12" s="858">
        <v>0.4670820255036619</v>
      </c>
      <c r="I12" s="856">
        <v>4</v>
      </c>
      <c r="J12" s="857">
        <v>9.7350058397866271E-2</v>
      </c>
      <c r="K12" s="856">
        <f t="shared" si="0"/>
        <v>23</v>
      </c>
      <c r="L12" s="856">
        <v>13.524430708845776</v>
      </c>
    </row>
    <row r="13" spans="1:12" x14ac:dyDescent="0.25">
      <c r="A13" s="866">
        <v>1975</v>
      </c>
      <c r="B13" s="856">
        <v>3</v>
      </c>
      <c r="C13" s="856">
        <v>17</v>
      </c>
      <c r="D13" s="856">
        <v>2</v>
      </c>
      <c r="E13" s="856">
        <v>4</v>
      </c>
      <c r="F13" s="856">
        <v>5</v>
      </c>
      <c r="G13" s="856">
        <v>19</v>
      </c>
      <c r="H13" s="858">
        <v>0.46554216182588576</v>
      </c>
      <c r="I13" s="856">
        <v>12</v>
      </c>
      <c r="J13" s="857">
        <v>0.29075550151810714</v>
      </c>
      <c r="K13" s="856">
        <f t="shared" si="0"/>
        <v>31</v>
      </c>
      <c r="L13" s="856">
        <v>18.158070713749854</v>
      </c>
    </row>
    <row r="14" spans="1:12" x14ac:dyDescent="0.25">
      <c r="A14" s="866">
        <v>1976</v>
      </c>
      <c r="B14" s="856">
        <v>4</v>
      </c>
      <c r="C14" s="856">
        <v>28</v>
      </c>
      <c r="D14" s="856">
        <v>2</v>
      </c>
      <c r="E14" s="856">
        <v>2</v>
      </c>
      <c r="F14" s="856">
        <v>3</v>
      </c>
      <c r="G14" s="856">
        <v>28</v>
      </c>
      <c r="H14" s="858">
        <v>0.68416466670673914</v>
      </c>
      <c r="I14" s="856">
        <v>11</v>
      </c>
      <c r="J14" s="857">
        <v>0.26546983212894498</v>
      </c>
      <c r="K14" s="856">
        <f t="shared" si="0"/>
        <v>39</v>
      </c>
      <c r="L14" s="856">
        <v>22.767092569780928</v>
      </c>
    </row>
    <row r="15" spans="1:12" x14ac:dyDescent="0.25">
      <c r="A15" s="866">
        <v>1977</v>
      </c>
      <c r="B15" s="856">
        <v>2</v>
      </c>
      <c r="C15" s="856">
        <v>19</v>
      </c>
      <c r="D15" s="856">
        <v>8</v>
      </c>
      <c r="E15" s="856">
        <v>6</v>
      </c>
      <c r="F15" s="856">
        <v>8</v>
      </c>
      <c r="G15" s="856">
        <v>34</v>
      </c>
      <c r="H15" s="858">
        <v>0.82833934041774615</v>
      </c>
      <c r="I15" s="856">
        <v>9</v>
      </c>
      <c r="J15" s="857">
        <v>0.21621528123121631</v>
      </c>
      <c r="K15" s="856">
        <f t="shared" si="0"/>
        <v>43</v>
      </c>
      <c r="L15" s="856">
        <v>25.00824222480626</v>
      </c>
    </row>
    <row r="16" spans="1:12" x14ac:dyDescent="0.25">
      <c r="A16" s="866">
        <v>1978</v>
      </c>
      <c r="B16" s="856">
        <v>4</v>
      </c>
      <c r="C16" s="856">
        <v>39</v>
      </c>
      <c r="D16" s="856">
        <v>14</v>
      </c>
      <c r="E16" s="856">
        <v>6</v>
      </c>
      <c r="F16" s="856">
        <v>9</v>
      </c>
      <c r="G16" s="856">
        <v>54</v>
      </c>
      <c r="H16" s="858">
        <v>1.3140271916026849</v>
      </c>
      <c r="I16" s="856">
        <v>18</v>
      </c>
      <c r="J16" s="857">
        <v>0.43114464351883014</v>
      </c>
      <c r="K16" s="856">
        <f t="shared" si="0"/>
        <v>72</v>
      </c>
      <c r="L16" s="856">
        <v>41.786715845282288</v>
      </c>
    </row>
    <row r="17" spans="1:12" x14ac:dyDescent="0.25">
      <c r="A17" s="866">
        <v>1979</v>
      </c>
      <c r="B17" s="856">
        <v>2</v>
      </c>
      <c r="C17" s="856">
        <v>40</v>
      </c>
      <c r="D17" s="856">
        <v>23</v>
      </c>
      <c r="E17" s="856">
        <v>7</v>
      </c>
      <c r="F17" s="856">
        <v>7</v>
      </c>
      <c r="G17" s="856">
        <v>62</v>
      </c>
      <c r="H17" s="858">
        <v>1.506491764592681</v>
      </c>
      <c r="I17" s="856">
        <v>17</v>
      </c>
      <c r="J17" s="857">
        <v>0.40597131263420938</v>
      </c>
      <c r="K17" s="856">
        <f t="shared" si="0"/>
        <v>79</v>
      </c>
      <c r="L17" s="856">
        <v>45.746752907336344</v>
      </c>
    </row>
    <row r="18" spans="1:12" x14ac:dyDescent="0.25">
      <c r="A18" s="866">
        <v>1980</v>
      </c>
      <c r="B18" s="856">
        <v>1</v>
      </c>
      <c r="C18" s="856">
        <v>35</v>
      </c>
      <c r="D18" s="856">
        <v>22</v>
      </c>
      <c r="E18" s="856">
        <v>5</v>
      </c>
      <c r="F18" s="856">
        <v>11</v>
      </c>
      <c r="G18" s="856">
        <v>58</v>
      </c>
      <c r="H18" s="858">
        <v>1.4078278139201159</v>
      </c>
      <c r="I18" s="856">
        <v>16</v>
      </c>
      <c r="J18" s="857">
        <v>0.38112343277875904</v>
      </c>
      <c r="K18" s="856">
        <f t="shared" si="0"/>
        <v>74</v>
      </c>
      <c r="L18" s="856">
        <v>42.774489601722834</v>
      </c>
    </row>
    <row r="19" spans="1:12" x14ac:dyDescent="0.25">
      <c r="A19" s="866">
        <v>1981</v>
      </c>
      <c r="B19" s="856">
        <v>4</v>
      </c>
      <c r="C19" s="856">
        <v>27</v>
      </c>
      <c r="D19" s="856">
        <v>31</v>
      </c>
      <c r="E19" s="856">
        <v>9</v>
      </c>
      <c r="F19" s="856">
        <v>14</v>
      </c>
      <c r="G19" s="856">
        <v>58</v>
      </c>
      <c r="H19" s="858">
        <v>1.408237998048862</v>
      </c>
      <c r="I19" s="856">
        <v>27</v>
      </c>
      <c r="J19" s="857">
        <v>0.64218269812347073</v>
      </c>
      <c r="K19" s="856">
        <f t="shared" si="0"/>
        <v>85</v>
      </c>
      <c r="L19" s="856">
        <v>49.10277676762442</v>
      </c>
    </row>
    <row r="20" spans="1:12" x14ac:dyDescent="0.25">
      <c r="A20" s="866">
        <v>1982</v>
      </c>
      <c r="B20" s="856">
        <v>0</v>
      </c>
      <c r="C20" s="856">
        <v>40</v>
      </c>
      <c r="D20" s="856">
        <v>25</v>
      </c>
      <c r="E20" s="856">
        <v>10</v>
      </c>
      <c r="F20" s="856">
        <v>29</v>
      </c>
      <c r="G20" s="856">
        <v>64</v>
      </c>
      <c r="H20" s="858">
        <v>1.5543952103254588</v>
      </c>
      <c r="I20" s="856">
        <v>40</v>
      </c>
      <c r="J20" s="857">
        <v>0.9500901041702543</v>
      </c>
      <c r="K20" s="856">
        <f t="shared" si="0"/>
        <v>104</v>
      </c>
      <c r="L20" s="856">
        <v>60.046579803867353</v>
      </c>
    </row>
    <row r="21" spans="1:12" x14ac:dyDescent="0.25">
      <c r="A21" s="866">
        <v>1983</v>
      </c>
      <c r="B21" s="856">
        <v>2</v>
      </c>
      <c r="C21" s="856">
        <v>28</v>
      </c>
      <c r="D21" s="856">
        <v>34</v>
      </c>
      <c r="E21" s="856">
        <v>16</v>
      </c>
      <c r="F21" s="856">
        <v>23</v>
      </c>
      <c r="G21" s="856">
        <v>67</v>
      </c>
      <c r="H21" s="858">
        <v>1.6277397958328403</v>
      </c>
      <c r="I21" s="856">
        <v>36</v>
      </c>
      <c r="J21" s="857">
        <v>0.85420682625148425</v>
      </c>
      <c r="K21" s="856">
        <f t="shared" si="0"/>
        <v>103</v>
      </c>
      <c r="L21" s="856">
        <v>59.447157493591028</v>
      </c>
    </row>
    <row r="22" spans="1:12" x14ac:dyDescent="0.25">
      <c r="A22" s="866">
        <v>1984</v>
      </c>
      <c r="B22" s="856">
        <v>3</v>
      </c>
      <c r="C22" s="856">
        <v>35</v>
      </c>
      <c r="D22" s="856">
        <v>37</v>
      </c>
      <c r="E22" s="856">
        <v>19</v>
      </c>
      <c r="F22" s="856">
        <v>46</v>
      </c>
      <c r="G22" s="856">
        <v>95</v>
      </c>
      <c r="H22" s="858">
        <v>2.3055180268454523</v>
      </c>
      <c r="I22" s="856">
        <v>45</v>
      </c>
      <c r="J22" s="857">
        <v>1.0658273947009904</v>
      </c>
      <c r="K22" s="856">
        <f t="shared" si="0"/>
        <v>140</v>
      </c>
      <c r="L22" s="856">
        <v>80.685271451262125</v>
      </c>
    </row>
    <row r="23" spans="1:12" x14ac:dyDescent="0.25">
      <c r="A23" s="866">
        <v>1985</v>
      </c>
      <c r="B23" s="856">
        <v>1</v>
      </c>
      <c r="C23" s="856">
        <v>26</v>
      </c>
      <c r="D23" s="856">
        <v>48</v>
      </c>
      <c r="E23" s="856">
        <v>24</v>
      </c>
      <c r="F23" s="856">
        <v>51</v>
      </c>
      <c r="G23" s="856">
        <v>104</v>
      </c>
      <c r="H23" s="858">
        <v>2.5199231423441586</v>
      </c>
      <c r="I23" s="856">
        <v>46</v>
      </c>
      <c r="J23" s="857">
        <v>1.0872059728259957</v>
      </c>
      <c r="K23" s="856">
        <f t="shared" si="0"/>
        <v>150</v>
      </c>
      <c r="L23" s="856">
        <v>86.288001944657083</v>
      </c>
    </row>
    <row r="24" spans="1:12" s="121" customFormat="1" x14ac:dyDescent="0.25">
      <c r="A24" s="865">
        <v>1986</v>
      </c>
      <c r="B24" s="861">
        <v>3</v>
      </c>
      <c r="C24" s="861">
        <v>32</v>
      </c>
      <c r="D24" s="861">
        <v>40</v>
      </c>
      <c r="E24" s="861">
        <v>32</v>
      </c>
      <c r="F24" s="861">
        <v>31</v>
      </c>
      <c r="G24" s="861">
        <v>81</v>
      </c>
      <c r="H24" s="858">
        <v>1.9576977764178627</v>
      </c>
      <c r="I24" s="861">
        <v>57</v>
      </c>
      <c r="J24" s="857">
        <v>1.3430719401168991</v>
      </c>
      <c r="K24" s="861">
        <f t="shared" si="0"/>
        <v>138</v>
      </c>
      <c r="L24" s="861">
        <v>79.163557560042193</v>
      </c>
    </row>
    <row r="25" spans="1:12" s="121" customFormat="1" ht="15.6" x14ac:dyDescent="0.25">
      <c r="A25" s="865" t="s">
        <v>516</v>
      </c>
      <c r="B25" s="861">
        <v>1</v>
      </c>
      <c r="C25" s="861">
        <v>49</v>
      </c>
      <c r="D25" s="861">
        <v>68</v>
      </c>
      <c r="E25" s="861">
        <v>17</v>
      </c>
      <c r="F25" s="861">
        <v>40</v>
      </c>
      <c r="G25" s="861">
        <v>126</v>
      </c>
      <c r="H25" s="858">
        <v>3.0342560281155126</v>
      </c>
      <c r="I25" s="861">
        <v>49</v>
      </c>
      <c r="J25" s="857">
        <v>1.1498298721107592</v>
      </c>
      <c r="K25" s="861">
        <f t="shared" si="0"/>
        <v>175</v>
      </c>
      <c r="L25" s="110">
        <v>100</v>
      </c>
    </row>
    <row r="26" spans="1:12" x14ac:dyDescent="0.25">
      <c r="A26" s="866">
        <v>1988</v>
      </c>
      <c r="B26" s="856">
        <v>2</v>
      </c>
      <c r="C26" s="856">
        <v>47</v>
      </c>
      <c r="D26" s="856">
        <v>53</v>
      </c>
      <c r="E26" s="856">
        <v>34</v>
      </c>
      <c r="F26" s="856">
        <v>46</v>
      </c>
      <c r="G26" s="856">
        <v>122</v>
      </c>
      <c r="H26" s="858">
        <v>2.9215398909930363</v>
      </c>
      <c r="I26" s="856">
        <v>60</v>
      </c>
      <c r="J26" s="857">
        <v>1.4008846119362839</v>
      </c>
      <c r="K26" s="856">
        <f t="shared" si="0"/>
        <v>182</v>
      </c>
      <c r="L26" s="56">
        <v>103.44913326668942</v>
      </c>
    </row>
    <row r="27" spans="1:12" x14ac:dyDescent="0.25">
      <c r="A27" s="866">
        <v>1989</v>
      </c>
      <c r="B27" s="856">
        <v>0</v>
      </c>
      <c r="C27" s="856">
        <v>31</v>
      </c>
      <c r="D27" s="856">
        <v>59</v>
      </c>
      <c r="E27" s="856">
        <v>26</v>
      </c>
      <c r="F27" s="856">
        <v>43</v>
      </c>
      <c r="G27" s="856">
        <v>111</v>
      </c>
      <c r="H27" s="858">
        <v>2.6352775825720309</v>
      </c>
      <c r="I27" s="856">
        <v>48</v>
      </c>
      <c r="J27" s="857">
        <v>1.1124099527318472</v>
      </c>
      <c r="K27" s="856">
        <f t="shared" si="0"/>
        <v>159</v>
      </c>
      <c r="L27" s="56">
        <v>89.65360778855127</v>
      </c>
    </row>
    <row r="28" spans="1:12" x14ac:dyDescent="0.25">
      <c r="A28" s="866">
        <v>1990</v>
      </c>
      <c r="B28" s="856">
        <v>1</v>
      </c>
      <c r="C28" s="856">
        <v>52</v>
      </c>
      <c r="D28" s="856">
        <v>54</v>
      </c>
      <c r="E28" s="856">
        <v>39</v>
      </c>
      <c r="F28" s="856">
        <v>53</v>
      </c>
      <c r="G28" s="856">
        <v>151</v>
      </c>
      <c r="H28" s="858">
        <v>3.5579499328112965</v>
      </c>
      <c r="I28" s="856">
        <v>48</v>
      </c>
      <c r="J28" s="857">
        <v>1.1043081130066099</v>
      </c>
      <c r="K28" s="856">
        <f t="shared" si="0"/>
        <v>199</v>
      </c>
      <c r="L28" s="56">
        <v>111.37733068304816</v>
      </c>
    </row>
    <row r="29" spans="1:12" x14ac:dyDescent="0.25">
      <c r="A29" s="866">
        <v>1991</v>
      </c>
      <c r="B29" s="856">
        <v>3</v>
      </c>
      <c r="C29" s="856">
        <v>33</v>
      </c>
      <c r="D29" s="856">
        <v>67</v>
      </c>
      <c r="E29" s="856">
        <v>32</v>
      </c>
      <c r="F29" s="856">
        <v>49</v>
      </c>
      <c r="G29" s="856">
        <v>144</v>
      </c>
      <c r="H29" s="858">
        <v>3.3718733777249832</v>
      </c>
      <c r="I29" s="856">
        <v>40</v>
      </c>
      <c r="J29" s="857">
        <v>0.91460012767817778</v>
      </c>
      <c r="K29" s="856">
        <f t="shared" si="0"/>
        <v>184</v>
      </c>
      <c r="L29" s="56">
        <v>102.34481117822911</v>
      </c>
    </row>
    <row r="30" spans="1:12" x14ac:dyDescent="0.25">
      <c r="A30" s="866">
        <v>1992</v>
      </c>
      <c r="B30" s="856">
        <v>1</v>
      </c>
      <c r="C30" s="856">
        <v>33</v>
      </c>
      <c r="D30" s="856">
        <v>84</v>
      </c>
      <c r="E30" s="856">
        <v>47</v>
      </c>
      <c r="F30" s="856">
        <v>69</v>
      </c>
      <c r="G30" s="856">
        <v>167</v>
      </c>
      <c r="H30" s="858">
        <v>3.8886178757668088</v>
      </c>
      <c r="I30" s="856">
        <v>67</v>
      </c>
      <c r="J30" s="857">
        <v>1.5236178966432197</v>
      </c>
      <c r="K30" s="856">
        <f t="shared" si="0"/>
        <v>234</v>
      </c>
      <c r="L30" s="56">
        <v>129.43872705732423</v>
      </c>
    </row>
    <row r="31" spans="1:12" x14ac:dyDescent="0.25">
      <c r="A31" s="866">
        <v>1993</v>
      </c>
      <c r="B31" s="856">
        <v>2</v>
      </c>
      <c r="C31" s="856">
        <v>36</v>
      </c>
      <c r="D31" s="856">
        <v>88</v>
      </c>
      <c r="E31" s="856">
        <v>59</v>
      </c>
      <c r="F31" s="856">
        <v>67</v>
      </c>
      <c r="G31" s="856">
        <v>181</v>
      </c>
      <c r="H31" s="858">
        <v>4.1888897683243105</v>
      </c>
      <c r="I31" s="856">
        <v>71</v>
      </c>
      <c r="J31" s="857">
        <v>1.604826232353975</v>
      </c>
      <c r="K31" s="856">
        <f t="shared" si="0"/>
        <v>252</v>
      </c>
      <c r="L31" s="56">
        <v>138.54921099325347</v>
      </c>
    </row>
    <row r="32" spans="1:12" x14ac:dyDescent="0.25">
      <c r="A32" s="866">
        <v>1994</v>
      </c>
      <c r="B32" s="856">
        <v>6</v>
      </c>
      <c r="C32" s="856">
        <v>46</v>
      </c>
      <c r="D32" s="856">
        <v>95</v>
      </c>
      <c r="E32" s="856">
        <v>62</v>
      </c>
      <c r="F32" s="856">
        <v>68</v>
      </c>
      <c r="G32" s="856">
        <v>204</v>
      </c>
      <c r="H32" s="858">
        <v>4.6829225293107335</v>
      </c>
      <c r="I32" s="856">
        <v>73</v>
      </c>
      <c r="J32" s="857">
        <v>1.6367246941622964</v>
      </c>
      <c r="K32" s="856">
        <f t="shared" si="0"/>
        <v>277</v>
      </c>
      <c r="L32" s="56">
        <v>151.06301981666689</v>
      </c>
    </row>
    <row r="33" spans="1:17" x14ac:dyDescent="0.25">
      <c r="A33" s="866">
        <v>1995</v>
      </c>
      <c r="B33" s="856">
        <v>2</v>
      </c>
      <c r="C33" s="856">
        <v>45</v>
      </c>
      <c r="D33" s="856">
        <v>75</v>
      </c>
      <c r="E33" s="856">
        <v>78</v>
      </c>
      <c r="F33" s="856">
        <v>94</v>
      </c>
      <c r="G33" s="856">
        <v>210</v>
      </c>
      <c r="H33" s="858">
        <v>4.8098164230494644</v>
      </c>
      <c r="I33" s="856">
        <v>84</v>
      </c>
      <c r="J33" s="857">
        <v>1.8785957496771164</v>
      </c>
      <c r="K33" s="856">
        <f t="shared" si="0"/>
        <v>294</v>
      </c>
      <c r="L33" s="56">
        <v>159.95095714894808</v>
      </c>
    </row>
    <row r="34" spans="1:17" s="121" customFormat="1" x14ac:dyDescent="0.25">
      <c r="A34" s="865">
        <v>1996</v>
      </c>
      <c r="B34" s="861">
        <v>9</v>
      </c>
      <c r="C34" s="861">
        <v>49</v>
      </c>
      <c r="D34" s="861">
        <v>95</v>
      </c>
      <c r="E34" s="861">
        <v>90</v>
      </c>
      <c r="F34" s="861">
        <v>98</v>
      </c>
      <c r="G34" s="861">
        <v>237</v>
      </c>
      <c r="H34" s="864">
        <v>5.4236921979157922</v>
      </c>
      <c r="I34" s="861">
        <v>104</v>
      </c>
      <c r="J34" s="863">
        <v>2.3241355668276134</v>
      </c>
      <c r="K34" s="861">
        <f t="shared" si="0"/>
        <v>341</v>
      </c>
      <c r="L34" s="110">
        <v>185.3744540129245</v>
      </c>
    </row>
    <row r="35" spans="1:17" s="121" customFormat="1" ht="15.6" x14ac:dyDescent="0.25">
      <c r="A35" s="865" t="s">
        <v>313</v>
      </c>
      <c r="B35" s="861">
        <v>10</v>
      </c>
      <c r="C35" s="861">
        <v>70</v>
      </c>
      <c r="D35" s="861">
        <v>149</v>
      </c>
      <c r="E35" s="861">
        <v>143</v>
      </c>
      <c r="F35" s="861">
        <v>179</v>
      </c>
      <c r="G35" s="861">
        <v>380</v>
      </c>
      <c r="H35" s="864">
        <v>8.691847253136098</v>
      </c>
      <c r="I35" s="861">
        <v>171</v>
      </c>
      <c r="J35" s="863">
        <v>3.8206211659731455</v>
      </c>
      <c r="K35" s="861">
        <f t="shared" si="0"/>
        <v>551</v>
      </c>
      <c r="L35" s="110">
        <v>299.42884481913023</v>
      </c>
      <c r="P35" s="672"/>
      <c r="Q35" s="855"/>
    </row>
    <row r="36" spans="1:17" s="121" customFormat="1" x14ac:dyDescent="0.25">
      <c r="A36" s="862">
        <v>1998</v>
      </c>
      <c r="B36" s="861">
        <v>11</v>
      </c>
      <c r="C36" s="861">
        <v>75</v>
      </c>
      <c r="D36" s="861">
        <v>131</v>
      </c>
      <c r="E36" s="861">
        <v>144</v>
      </c>
      <c r="F36" s="861">
        <v>208</v>
      </c>
      <c r="G36" s="861">
        <v>378</v>
      </c>
      <c r="H36" s="858">
        <v>8.6387777363614155</v>
      </c>
      <c r="I36" s="861">
        <v>191</v>
      </c>
      <c r="J36" s="857">
        <v>4.2646275048825517</v>
      </c>
      <c r="K36" s="861">
        <f t="shared" si="0"/>
        <v>569</v>
      </c>
      <c r="L36" s="110">
        <v>308.97667679774264</v>
      </c>
      <c r="P36" s="48"/>
      <c r="Q36" s="855"/>
    </row>
    <row r="37" spans="1:17" x14ac:dyDescent="0.25">
      <c r="A37" s="860">
        <v>1999</v>
      </c>
      <c r="B37" s="856">
        <v>10</v>
      </c>
      <c r="C37" s="856">
        <v>101</v>
      </c>
      <c r="D37" s="856">
        <v>142</v>
      </c>
      <c r="E37" s="856">
        <v>141</v>
      </c>
      <c r="F37" s="856">
        <v>220</v>
      </c>
      <c r="G37" s="856">
        <v>402</v>
      </c>
      <c r="H37" s="858">
        <v>9.177834935040563</v>
      </c>
      <c r="I37" s="856">
        <v>212</v>
      </c>
      <c r="J37" s="857">
        <v>4.7307616436986706</v>
      </c>
      <c r="K37" s="856">
        <f t="shared" si="0"/>
        <v>614</v>
      </c>
      <c r="L37" s="56">
        <v>333.14515306485168</v>
      </c>
      <c r="P37" s="48"/>
      <c r="Q37" s="855"/>
    </row>
    <row r="38" spans="1:17" x14ac:dyDescent="0.25">
      <c r="A38" s="860">
        <v>2000</v>
      </c>
      <c r="B38" s="856">
        <v>18</v>
      </c>
      <c r="C38" s="856">
        <v>121</v>
      </c>
      <c r="D38" s="856">
        <v>139</v>
      </c>
      <c r="E38" s="856">
        <v>137</v>
      </c>
      <c r="F38" s="856">
        <v>213</v>
      </c>
      <c r="G38" s="856">
        <v>435</v>
      </c>
      <c r="H38" s="858">
        <v>9.902673790217662</v>
      </c>
      <c r="I38" s="856">
        <v>193</v>
      </c>
      <c r="J38" s="857">
        <v>4.298403644155429</v>
      </c>
      <c r="K38" s="856">
        <f t="shared" si="0"/>
        <v>628</v>
      </c>
      <c r="L38" s="56">
        <v>339.92170312474468</v>
      </c>
      <c r="P38" s="48"/>
      <c r="Q38" s="855"/>
    </row>
    <row r="39" spans="1:17" x14ac:dyDescent="0.25">
      <c r="A39" s="860">
        <v>2001</v>
      </c>
      <c r="B39" s="856">
        <v>16</v>
      </c>
      <c r="C39" s="856">
        <v>104</v>
      </c>
      <c r="D39" s="856">
        <v>137</v>
      </c>
      <c r="E39" s="856">
        <v>155</v>
      </c>
      <c r="F39" s="856">
        <v>203</v>
      </c>
      <c r="G39" s="856">
        <v>433</v>
      </c>
      <c r="H39" s="858">
        <v>9.8220574374864622</v>
      </c>
      <c r="I39" s="856">
        <v>182</v>
      </c>
      <c r="J39" s="857">
        <v>4.0438306808100011</v>
      </c>
      <c r="K39" s="856">
        <f t="shared" si="0"/>
        <v>615</v>
      </c>
      <c r="L39" s="56">
        <v>331.90107590455858</v>
      </c>
      <c r="P39" s="48"/>
      <c r="Q39" s="855"/>
    </row>
    <row r="40" spans="1:17" x14ac:dyDescent="0.25">
      <c r="A40" s="860">
        <v>2002</v>
      </c>
      <c r="B40" s="856">
        <v>13</v>
      </c>
      <c r="C40" s="856">
        <v>93</v>
      </c>
      <c r="D40" s="856">
        <v>124</v>
      </c>
      <c r="E40" s="856">
        <v>141</v>
      </c>
      <c r="F40" s="856">
        <v>210</v>
      </c>
      <c r="G40" s="856">
        <v>419</v>
      </c>
      <c r="H40" s="858">
        <v>9.4644199925594741</v>
      </c>
      <c r="I40" s="856">
        <v>162</v>
      </c>
      <c r="J40" s="857">
        <v>3.5890883737685497</v>
      </c>
      <c r="K40" s="856">
        <f t="shared" si="0"/>
        <v>581</v>
      </c>
      <c r="L40" s="56">
        <v>312.44176195655228</v>
      </c>
      <c r="P40" s="48"/>
      <c r="Q40" s="855"/>
    </row>
    <row r="41" spans="1:17" s="744" customFormat="1" x14ac:dyDescent="0.25">
      <c r="A41" s="860">
        <v>2003</v>
      </c>
      <c r="B41" s="856">
        <v>14</v>
      </c>
      <c r="C41" s="856">
        <v>87</v>
      </c>
      <c r="D41" s="856">
        <v>99</v>
      </c>
      <c r="E41" s="856">
        <v>143</v>
      </c>
      <c r="F41" s="856">
        <v>204</v>
      </c>
      <c r="G41" s="856">
        <v>373</v>
      </c>
      <c r="H41" s="858">
        <v>8.388325968997826</v>
      </c>
      <c r="I41" s="856">
        <v>174</v>
      </c>
      <c r="J41" s="857">
        <v>3.841895829864955</v>
      </c>
      <c r="K41" s="856">
        <f t="shared" si="0"/>
        <v>547</v>
      </c>
      <c r="L41" s="56">
        <v>293.01455417017013</v>
      </c>
      <c r="P41" s="48"/>
      <c r="Q41" s="855"/>
    </row>
    <row r="42" spans="1:17" s="744" customFormat="1" x14ac:dyDescent="0.25">
      <c r="A42" s="860">
        <v>2004</v>
      </c>
      <c r="B42" s="856">
        <v>14</v>
      </c>
      <c r="C42" s="856">
        <v>113</v>
      </c>
      <c r="D42" s="856">
        <v>83</v>
      </c>
      <c r="E42" s="856">
        <v>112</v>
      </c>
      <c r="F42" s="856">
        <v>214</v>
      </c>
      <c r="G42" s="856">
        <v>383</v>
      </c>
      <c r="H42" s="858">
        <v>8.5753096907044757</v>
      </c>
      <c r="I42" s="856">
        <v>153</v>
      </c>
      <c r="J42" s="857">
        <v>3.3662766406143261</v>
      </c>
      <c r="K42" s="856">
        <f t="shared" si="0"/>
        <v>536</v>
      </c>
      <c r="L42" s="56">
        <v>285.98394362538943</v>
      </c>
      <c r="P42" s="48"/>
      <c r="Q42" s="855"/>
    </row>
    <row r="43" spans="1:17" s="744" customFormat="1" x14ac:dyDescent="0.25">
      <c r="A43" s="860">
        <v>2005</v>
      </c>
      <c r="B43" s="856">
        <v>12</v>
      </c>
      <c r="C43" s="856">
        <v>94</v>
      </c>
      <c r="D43" s="856">
        <v>96</v>
      </c>
      <c r="E43" s="856">
        <v>119</v>
      </c>
      <c r="F43" s="856">
        <v>215</v>
      </c>
      <c r="G43" s="856">
        <v>357</v>
      </c>
      <c r="H43" s="858">
        <v>7.9571162697395552</v>
      </c>
      <c r="I43" s="856">
        <v>179</v>
      </c>
      <c r="J43" s="857">
        <v>3.9244041373304666</v>
      </c>
      <c r="K43" s="856">
        <f t="shared" si="0"/>
        <v>536</v>
      </c>
      <c r="L43" s="56">
        <v>284.83466630321936</v>
      </c>
      <c r="P43" s="48"/>
      <c r="Q43" s="855"/>
    </row>
    <row r="44" spans="1:17" s="744" customFormat="1" x14ac:dyDescent="0.25">
      <c r="A44" s="859">
        <v>2006</v>
      </c>
      <c r="B44" s="856">
        <v>8</v>
      </c>
      <c r="C44" s="856">
        <v>76</v>
      </c>
      <c r="D44" s="856">
        <v>69</v>
      </c>
      <c r="E44" s="856">
        <v>120</v>
      </c>
      <c r="F44" s="856">
        <v>213</v>
      </c>
      <c r="G44" s="856">
        <v>342</v>
      </c>
      <c r="H44" s="858">
        <v>7.560478856855597</v>
      </c>
      <c r="I44" s="856">
        <v>144</v>
      </c>
      <c r="J44" s="857">
        <v>3.1374367229124824</v>
      </c>
      <c r="K44" s="856">
        <f t="shared" si="0"/>
        <v>486</v>
      </c>
      <c r="L44" s="56">
        <v>256.40789569368161</v>
      </c>
      <c r="P44" s="48"/>
      <c r="Q44" s="855"/>
    </row>
    <row r="45" spans="1:17" s="744" customFormat="1" x14ac:dyDescent="0.25">
      <c r="A45" s="859">
        <v>2007</v>
      </c>
      <c r="B45" s="856">
        <v>12</v>
      </c>
      <c r="C45" s="856">
        <v>106</v>
      </c>
      <c r="D45" s="856">
        <v>95</v>
      </c>
      <c r="E45" s="856">
        <v>124</v>
      </c>
      <c r="F45" s="856">
        <v>180</v>
      </c>
      <c r="G45" s="856">
        <v>377</v>
      </c>
      <c r="H45" s="858">
        <v>8.2604409673173578</v>
      </c>
      <c r="I45" s="856">
        <v>140</v>
      </c>
      <c r="J45" s="857">
        <v>3.0309551448948104</v>
      </c>
      <c r="K45" s="856">
        <f t="shared" si="0"/>
        <v>517</v>
      </c>
      <c r="L45" s="56">
        <v>270.69370371466835</v>
      </c>
      <c r="P45" s="48"/>
      <c r="Q45" s="855"/>
    </row>
    <row r="46" spans="1:17" s="744" customFormat="1" x14ac:dyDescent="0.25">
      <c r="A46" s="859">
        <v>2008</v>
      </c>
      <c r="B46" s="856">
        <v>14</v>
      </c>
      <c r="C46" s="856">
        <v>119</v>
      </c>
      <c r="D46" s="856">
        <v>105</v>
      </c>
      <c r="E46" s="856">
        <v>118</v>
      </c>
      <c r="F46" s="856">
        <v>193</v>
      </c>
      <c r="G46" s="856">
        <v>396</v>
      </c>
      <c r="H46" s="858">
        <v>8.6017581472334257</v>
      </c>
      <c r="I46" s="856">
        <v>153</v>
      </c>
      <c r="J46" s="857">
        <v>3.2884577068875136</v>
      </c>
      <c r="K46" s="856">
        <f t="shared" si="0"/>
        <v>549</v>
      </c>
      <c r="L46" s="56">
        <v>285.16844045342231</v>
      </c>
      <c r="P46" s="48"/>
      <c r="Q46" s="855"/>
    </row>
    <row r="47" spans="1:17" s="744" customFormat="1" x14ac:dyDescent="0.25">
      <c r="A47" s="859">
        <v>2009</v>
      </c>
      <c r="B47" s="856">
        <v>13</v>
      </c>
      <c r="C47" s="856">
        <v>118</v>
      </c>
      <c r="D47" s="856">
        <v>103</v>
      </c>
      <c r="E47" s="856">
        <v>122</v>
      </c>
      <c r="F47" s="856">
        <v>213</v>
      </c>
      <c r="G47" s="856">
        <v>410</v>
      </c>
      <c r="H47" s="858">
        <v>8.8190743241470138</v>
      </c>
      <c r="I47" s="856">
        <v>159</v>
      </c>
      <c r="J47" s="857">
        <v>3.388986603485157</v>
      </c>
      <c r="K47" s="856">
        <f t="shared" si="0"/>
        <v>569</v>
      </c>
      <c r="L47" s="56">
        <v>292.88856925620024</v>
      </c>
      <c r="P47" s="48"/>
      <c r="Q47" s="855"/>
    </row>
    <row r="48" spans="1:17" s="744" customFormat="1" x14ac:dyDescent="0.25">
      <c r="A48" s="859">
        <v>2010</v>
      </c>
      <c r="B48" s="856">
        <v>6</v>
      </c>
      <c r="C48" s="856">
        <v>127</v>
      </c>
      <c r="D48" s="856">
        <v>132</v>
      </c>
      <c r="E48" s="856">
        <v>111</v>
      </c>
      <c r="F48" s="856">
        <v>234</v>
      </c>
      <c r="G48" s="856">
        <v>439</v>
      </c>
      <c r="H48" s="858">
        <v>9.3598541994830118</v>
      </c>
      <c r="I48" s="856">
        <v>171</v>
      </c>
      <c r="J48" s="857">
        <v>3.6187979411367599</v>
      </c>
      <c r="K48" s="856">
        <f t="shared" si="0"/>
        <v>610</v>
      </c>
      <c r="L48" s="56">
        <v>311.49563238641645</v>
      </c>
      <c r="P48" s="48"/>
      <c r="Q48" s="855"/>
    </row>
    <row r="49" spans="1:17" s="744" customFormat="1" x14ac:dyDescent="0.25">
      <c r="A49" s="859">
        <v>2011</v>
      </c>
      <c r="B49" s="856">
        <v>20</v>
      </c>
      <c r="C49" s="856">
        <v>126</v>
      </c>
      <c r="D49" s="856">
        <v>101</v>
      </c>
      <c r="E49" s="856">
        <v>93</v>
      </c>
      <c r="F49" s="856">
        <v>215</v>
      </c>
      <c r="G49" s="856">
        <v>405</v>
      </c>
      <c r="H49" s="858">
        <v>8.5681028781632698</v>
      </c>
      <c r="I49" s="856">
        <v>150</v>
      </c>
      <c r="J49" s="857">
        <v>3.153896923499707</v>
      </c>
      <c r="K49" s="856">
        <f t="shared" si="0"/>
        <v>555</v>
      </c>
      <c r="L49" s="56">
        <v>281.39904310011514</v>
      </c>
      <c r="P49" s="49"/>
      <c r="Q49" s="855"/>
    </row>
    <row r="50" spans="1:17" s="744" customFormat="1" x14ac:dyDescent="0.25">
      <c r="A50" s="859">
        <v>2012</v>
      </c>
      <c r="B50" s="856">
        <v>9</v>
      </c>
      <c r="C50" s="856">
        <v>129</v>
      </c>
      <c r="D50" s="856">
        <v>126</v>
      </c>
      <c r="E50" s="856">
        <v>114</v>
      </c>
      <c r="F50" s="856">
        <v>226</v>
      </c>
      <c r="G50" s="856">
        <v>434</v>
      </c>
      <c r="H50" s="858">
        <v>9.1063502105056653</v>
      </c>
      <c r="I50" s="856">
        <v>170</v>
      </c>
      <c r="J50" s="857">
        <v>3.5490694339944064</v>
      </c>
      <c r="K50" s="856">
        <f t="shared" si="0"/>
        <v>604</v>
      </c>
      <c r="L50" s="56">
        <v>303.90259150632414</v>
      </c>
      <c r="P50" s="49"/>
      <c r="Q50" s="855"/>
    </row>
    <row r="51" spans="1:17" s="744" customFormat="1" x14ac:dyDescent="0.25">
      <c r="A51" s="859">
        <v>2013</v>
      </c>
      <c r="B51" s="856">
        <v>15</v>
      </c>
      <c r="C51" s="856">
        <v>153</v>
      </c>
      <c r="D51" s="856">
        <v>120</v>
      </c>
      <c r="E51" s="856">
        <v>110</v>
      </c>
      <c r="F51" s="856">
        <v>223</v>
      </c>
      <c r="G51" s="856">
        <v>457</v>
      </c>
      <c r="H51" s="858">
        <v>9.4924410466444442</v>
      </c>
      <c r="I51" s="856">
        <v>164</v>
      </c>
      <c r="J51" s="857">
        <v>3.3950887556937603</v>
      </c>
      <c r="K51" s="856">
        <f t="shared" si="0"/>
        <v>621</v>
      </c>
      <c r="L51" s="56">
        <v>309.57382635388711</v>
      </c>
      <c r="P51" s="49"/>
      <c r="Q51" s="855"/>
    </row>
    <row r="52" spans="1:17" s="744" customFormat="1" x14ac:dyDescent="0.25">
      <c r="A52" s="859">
        <v>2014</v>
      </c>
      <c r="B52" s="856">
        <v>12</v>
      </c>
      <c r="C52" s="856">
        <v>187</v>
      </c>
      <c r="D52" s="856">
        <v>178</v>
      </c>
      <c r="E52" s="856">
        <v>140</v>
      </c>
      <c r="F52" s="856">
        <v>274</v>
      </c>
      <c r="G52" s="856">
        <v>578</v>
      </c>
      <c r="H52" s="858">
        <v>11.86312661116858</v>
      </c>
      <c r="I52" s="856">
        <v>213</v>
      </c>
      <c r="J52" s="857">
        <v>4.3691277026285533</v>
      </c>
      <c r="K52" s="856">
        <f t="shared" si="0"/>
        <v>791</v>
      </c>
      <c r="L52" s="56">
        <v>390.17410528292027</v>
      </c>
      <c r="P52" s="49"/>
      <c r="Q52" s="855"/>
    </row>
    <row r="53" spans="1:17" s="744" customFormat="1" x14ac:dyDescent="0.25">
      <c r="A53" s="859">
        <v>2015</v>
      </c>
      <c r="B53" s="856">
        <v>13</v>
      </c>
      <c r="C53" s="856">
        <v>195</v>
      </c>
      <c r="D53" s="856">
        <v>185</v>
      </c>
      <c r="E53" s="856">
        <v>145</v>
      </c>
      <c r="F53" s="856">
        <v>300</v>
      </c>
      <c r="G53" s="856">
        <v>624</v>
      </c>
      <c r="H53" s="858">
        <v>12.654721204729459</v>
      </c>
      <c r="I53" s="856">
        <v>214</v>
      </c>
      <c r="J53" s="857">
        <v>4.3495484091526695</v>
      </c>
      <c r="K53" s="856">
        <f t="shared" si="0"/>
        <v>838</v>
      </c>
      <c r="L53" s="56">
        <v>409.00789686413663</v>
      </c>
      <c r="P53" s="49"/>
      <c r="Q53" s="855"/>
    </row>
    <row r="54" spans="1:17" s="744" customFormat="1" ht="6" customHeight="1" x14ac:dyDescent="0.25">
      <c r="A54" s="854"/>
      <c r="B54" s="853"/>
      <c r="C54" s="853"/>
      <c r="D54" s="853"/>
      <c r="E54" s="853"/>
      <c r="F54" s="853"/>
      <c r="G54" s="853"/>
      <c r="H54" s="852"/>
      <c r="I54" s="850"/>
      <c r="J54" s="851"/>
      <c r="K54" s="850"/>
      <c r="L54" s="849"/>
    </row>
    <row r="55" spans="1:17" s="744" customFormat="1" ht="15" customHeight="1" x14ac:dyDescent="0.25">
      <c r="A55" s="1071" t="s">
        <v>165</v>
      </c>
      <c r="B55" s="1071"/>
      <c r="C55" s="1071"/>
      <c r="D55" s="1071"/>
      <c r="E55" s="1071"/>
      <c r="F55" s="1071"/>
      <c r="G55" s="1071"/>
      <c r="H55" s="1071"/>
      <c r="I55" s="1071"/>
      <c r="J55" s="1071"/>
      <c r="K55" s="1071"/>
      <c r="L55" s="1071"/>
    </row>
    <row r="56" spans="1:17" s="744" customFormat="1" ht="6" customHeight="1" x14ac:dyDescent="0.25">
      <c r="A56" s="741"/>
      <c r="B56" s="741"/>
      <c r="C56" s="741"/>
      <c r="D56" s="741"/>
      <c r="E56" s="741"/>
      <c r="F56" s="741"/>
      <c r="G56" s="741"/>
      <c r="H56" s="741"/>
      <c r="I56" s="741"/>
      <c r="J56" s="741"/>
      <c r="K56" s="735"/>
      <c r="L56" s="735"/>
    </row>
    <row r="57" spans="1:17" ht="30" customHeight="1" x14ac:dyDescent="0.25">
      <c r="A57" s="1176" t="s">
        <v>515</v>
      </c>
      <c r="B57" s="1177"/>
      <c r="C57" s="1177"/>
      <c r="D57" s="1177"/>
      <c r="E57" s="1177"/>
      <c r="F57" s="1177"/>
      <c r="G57" s="1177"/>
      <c r="H57" s="1177"/>
      <c r="I57" s="1177"/>
      <c r="J57" s="1177"/>
      <c r="K57" s="1177"/>
      <c r="L57" s="1177"/>
    </row>
  </sheetData>
  <mergeCells count="12">
    <mergeCell ref="K4:K5"/>
    <mergeCell ref="L4:L5"/>
    <mergeCell ref="A55:L55"/>
    <mergeCell ref="A57:L57"/>
    <mergeCell ref="A1:B1"/>
    <mergeCell ref="F1:H1"/>
    <mergeCell ref="A2:B2"/>
    <mergeCell ref="A3:L3"/>
    <mergeCell ref="A4:A5"/>
    <mergeCell ref="B4:F4"/>
    <mergeCell ref="G4:H4"/>
    <mergeCell ref="I4:J4"/>
  </mergeCells>
  <hyperlinks>
    <hyperlink ref="F1:H1" location="Tabellförteckning!A1" display="Tillbaka till innehållsföreckningen "/>
  </hyperlinks>
  <pageMargins left="0.75" right="0.75" top="1" bottom="1" header="0.5" footer="0.5"/>
  <pageSetup paperSize="9" scale="92" orientation="portrait" r:id="rId1"/>
  <headerFooter alignWithMargins="0"/>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6.6640625" style="306" customWidth="1"/>
    <col min="2" max="2" width="9.6640625" style="306" customWidth="1"/>
    <col min="3" max="3" width="6.6640625" style="306" customWidth="1"/>
    <col min="4" max="4" width="9.6640625" style="306" customWidth="1"/>
    <col min="5" max="5" width="6.6640625" style="306" customWidth="1"/>
    <col min="6" max="6" width="9.6640625" style="306" customWidth="1"/>
    <col min="7" max="7" width="6.6640625" style="306" customWidth="1"/>
    <col min="8" max="8" width="9.6640625" style="306" customWidth="1"/>
    <col min="9" max="9" width="6.6640625" style="306" customWidth="1"/>
    <col min="10" max="10" width="9.6640625" style="306" customWidth="1"/>
    <col min="11" max="11" width="6.6640625" style="306" customWidth="1"/>
    <col min="12" max="16384" width="8.88671875" style="306"/>
  </cols>
  <sheetData>
    <row r="1" spans="1:13" ht="30" customHeight="1" x14ac:dyDescent="0.3">
      <c r="A1" s="1108"/>
      <c r="B1" s="979"/>
      <c r="F1" s="974" t="s">
        <v>397</v>
      </c>
      <c r="G1" s="975"/>
      <c r="H1" s="975"/>
    </row>
    <row r="2" spans="1:13" ht="6" customHeight="1" x14ac:dyDescent="0.25">
      <c r="A2" s="1108"/>
      <c r="B2" s="979"/>
    </row>
    <row r="3" spans="1:13" ht="29.25" customHeight="1" x14ac:dyDescent="0.25">
      <c r="A3" s="1182" t="s">
        <v>664</v>
      </c>
      <c r="B3" s="1182"/>
      <c r="C3" s="1182"/>
      <c r="D3" s="1182"/>
      <c r="E3" s="1182"/>
      <c r="F3" s="1182"/>
      <c r="G3" s="1182"/>
      <c r="H3" s="1182"/>
      <c r="I3" s="985"/>
      <c r="J3" s="985"/>
      <c r="K3" s="985"/>
    </row>
    <row r="4" spans="1:13" ht="15" customHeight="1" x14ac:dyDescent="0.25">
      <c r="A4" s="1107" t="s">
        <v>100</v>
      </c>
      <c r="B4" s="987" t="s">
        <v>78</v>
      </c>
      <c r="C4" s="987"/>
      <c r="D4" s="987" t="s">
        <v>45</v>
      </c>
      <c r="E4" s="987"/>
      <c r="F4" s="987" t="s">
        <v>82</v>
      </c>
      <c r="G4" s="987"/>
      <c r="H4" s="983" t="s">
        <v>175</v>
      </c>
      <c r="I4" s="983"/>
      <c r="J4" s="987" t="s">
        <v>71</v>
      </c>
      <c r="K4" s="987"/>
    </row>
    <row r="5" spans="1:13" ht="15" customHeight="1" x14ac:dyDescent="0.25">
      <c r="A5" s="1107"/>
      <c r="B5" s="722" t="s">
        <v>67</v>
      </c>
      <c r="C5" s="722" t="s">
        <v>102</v>
      </c>
      <c r="D5" s="722" t="s">
        <v>67</v>
      </c>
      <c r="E5" s="722" t="s">
        <v>102</v>
      </c>
      <c r="F5" s="722" t="s">
        <v>67</v>
      </c>
      <c r="G5" s="722" t="s">
        <v>102</v>
      </c>
      <c r="H5" s="722" t="s">
        <v>67</v>
      </c>
      <c r="I5" s="722" t="s">
        <v>102</v>
      </c>
      <c r="J5" s="722" t="s">
        <v>67</v>
      </c>
      <c r="K5" s="722" t="s">
        <v>102</v>
      </c>
    </row>
    <row r="6" spans="1:13" ht="6" customHeight="1" x14ac:dyDescent="0.25">
      <c r="A6" s="118"/>
      <c r="B6" s="716"/>
      <c r="C6" s="716"/>
      <c r="D6" s="716"/>
      <c r="E6" s="716"/>
      <c r="F6" s="716"/>
      <c r="G6" s="716"/>
      <c r="H6" s="716"/>
      <c r="I6" s="716"/>
      <c r="J6" s="716"/>
      <c r="K6" s="716"/>
    </row>
    <row r="7" spans="1:13" x14ac:dyDescent="0.25">
      <c r="A7" s="721">
        <v>1987</v>
      </c>
      <c r="B7" s="758">
        <v>85</v>
      </c>
      <c r="C7" s="94">
        <f t="shared" ref="C7:C35" si="0">B7/J7*100</f>
        <v>48.571428571428569</v>
      </c>
      <c r="D7" s="769">
        <v>23</v>
      </c>
      <c r="E7" s="94">
        <f t="shared" ref="E7:E35" si="1">D7/J7*100</f>
        <v>13.142857142857142</v>
      </c>
      <c r="F7" s="769">
        <v>23</v>
      </c>
      <c r="G7" s="94">
        <f t="shared" ref="G7:G35" si="2">F7/J7*100</f>
        <v>13.142857142857142</v>
      </c>
      <c r="H7" s="270">
        <f t="shared" ref="H7:H16" si="3">J7-(B7+D7+F7)</f>
        <v>44</v>
      </c>
      <c r="I7" s="94">
        <f t="shared" ref="I7:I35" si="4">H7/J7*100</f>
        <v>25.142857142857146</v>
      </c>
      <c r="J7" s="769">
        <v>175</v>
      </c>
      <c r="K7" s="94">
        <v>100</v>
      </c>
      <c r="M7" s="841"/>
    </row>
    <row r="8" spans="1:13" x14ac:dyDescent="0.25">
      <c r="A8" s="721">
        <v>1988</v>
      </c>
      <c r="B8" s="758">
        <v>70</v>
      </c>
      <c r="C8" s="94">
        <f t="shared" si="0"/>
        <v>38.461538461538467</v>
      </c>
      <c r="D8" s="769">
        <v>33</v>
      </c>
      <c r="E8" s="94">
        <f t="shared" si="1"/>
        <v>18.131868131868131</v>
      </c>
      <c r="F8" s="769">
        <v>23</v>
      </c>
      <c r="G8" s="94">
        <f t="shared" si="2"/>
        <v>12.637362637362637</v>
      </c>
      <c r="H8" s="270">
        <f t="shared" si="3"/>
        <v>56</v>
      </c>
      <c r="I8" s="94">
        <f t="shared" si="4"/>
        <v>30.76923076923077</v>
      </c>
      <c r="J8" s="769">
        <v>182</v>
      </c>
      <c r="K8" s="94">
        <v>100</v>
      </c>
    </row>
    <row r="9" spans="1:13" x14ac:dyDescent="0.25">
      <c r="A9" s="721">
        <v>1989</v>
      </c>
      <c r="B9" s="758">
        <v>68</v>
      </c>
      <c r="C9" s="94">
        <f t="shared" si="0"/>
        <v>42.767295597484278</v>
      </c>
      <c r="D9" s="769">
        <v>22</v>
      </c>
      <c r="E9" s="94">
        <f t="shared" si="1"/>
        <v>13.836477987421384</v>
      </c>
      <c r="F9" s="769">
        <v>26</v>
      </c>
      <c r="G9" s="94">
        <f t="shared" si="2"/>
        <v>16.352201257861633</v>
      </c>
      <c r="H9" s="270">
        <f t="shared" si="3"/>
        <v>43</v>
      </c>
      <c r="I9" s="94">
        <f t="shared" si="4"/>
        <v>27.044025157232703</v>
      </c>
      <c r="J9" s="769">
        <v>159</v>
      </c>
      <c r="K9" s="94">
        <v>100</v>
      </c>
    </row>
    <row r="10" spans="1:13" x14ac:dyDescent="0.25">
      <c r="A10" s="721">
        <v>1990</v>
      </c>
      <c r="B10" s="758">
        <v>100</v>
      </c>
      <c r="C10" s="94">
        <f t="shared" si="0"/>
        <v>50.251256281407031</v>
      </c>
      <c r="D10" s="769">
        <v>27</v>
      </c>
      <c r="E10" s="94">
        <f t="shared" si="1"/>
        <v>13.5678391959799</v>
      </c>
      <c r="F10" s="769">
        <v>25</v>
      </c>
      <c r="G10" s="94">
        <f t="shared" si="2"/>
        <v>12.562814070351758</v>
      </c>
      <c r="H10" s="270">
        <f t="shared" si="3"/>
        <v>47</v>
      </c>
      <c r="I10" s="94">
        <f t="shared" si="4"/>
        <v>23.618090452261306</v>
      </c>
      <c r="J10" s="769">
        <v>199</v>
      </c>
      <c r="K10" s="94">
        <v>100</v>
      </c>
    </row>
    <row r="11" spans="1:13" x14ac:dyDescent="0.25">
      <c r="A11" s="721">
        <v>1991</v>
      </c>
      <c r="B11" s="758">
        <v>82</v>
      </c>
      <c r="C11" s="94">
        <f t="shared" si="0"/>
        <v>44.565217391304344</v>
      </c>
      <c r="D11" s="769">
        <v>23</v>
      </c>
      <c r="E11" s="94">
        <f t="shared" si="1"/>
        <v>12.5</v>
      </c>
      <c r="F11" s="769">
        <v>24</v>
      </c>
      <c r="G11" s="94">
        <f t="shared" si="2"/>
        <v>13.043478260869565</v>
      </c>
      <c r="H11" s="270">
        <f t="shared" si="3"/>
        <v>55</v>
      </c>
      <c r="I11" s="94">
        <f t="shared" si="4"/>
        <v>29.891304347826086</v>
      </c>
      <c r="J11" s="769">
        <v>184</v>
      </c>
      <c r="K11" s="94">
        <v>100</v>
      </c>
    </row>
    <row r="12" spans="1:13" x14ac:dyDescent="0.25">
      <c r="A12" s="721">
        <v>1992</v>
      </c>
      <c r="B12" s="758">
        <v>104</v>
      </c>
      <c r="C12" s="94">
        <f t="shared" si="0"/>
        <v>44.444444444444443</v>
      </c>
      <c r="D12" s="769">
        <v>23</v>
      </c>
      <c r="E12" s="94">
        <f t="shared" si="1"/>
        <v>9.8290598290598297</v>
      </c>
      <c r="F12" s="769">
        <v>36</v>
      </c>
      <c r="G12" s="94">
        <f t="shared" si="2"/>
        <v>15.384615384615385</v>
      </c>
      <c r="H12" s="270">
        <f t="shared" si="3"/>
        <v>71</v>
      </c>
      <c r="I12" s="94">
        <f t="shared" si="4"/>
        <v>30.341880341880341</v>
      </c>
      <c r="J12" s="769">
        <v>234</v>
      </c>
      <c r="K12" s="94">
        <v>100</v>
      </c>
    </row>
    <row r="13" spans="1:13" x14ac:dyDescent="0.25">
      <c r="A13" s="721">
        <v>1993</v>
      </c>
      <c r="B13" s="758">
        <v>115</v>
      </c>
      <c r="C13" s="94">
        <f t="shared" si="0"/>
        <v>45.634920634920633</v>
      </c>
      <c r="D13" s="769">
        <v>31</v>
      </c>
      <c r="E13" s="94">
        <f t="shared" si="1"/>
        <v>12.301587301587301</v>
      </c>
      <c r="F13" s="769">
        <v>36</v>
      </c>
      <c r="G13" s="94">
        <f t="shared" si="2"/>
        <v>14.285714285714285</v>
      </c>
      <c r="H13" s="270">
        <f t="shared" si="3"/>
        <v>70</v>
      </c>
      <c r="I13" s="94">
        <f t="shared" si="4"/>
        <v>27.777777777777779</v>
      </c>
      <c r="J13" s="769">
        <v>252</v>
      </c>
      <c r="K13" s="94">
        <v>100</v>
      </c>
    </row>
    <row r="14" spans="1:13" x14ac:dyDescent="0.25">
      <c r="A14" s="721">
        <v>1994</v>
      </c>
      <c r="B14" s="758">
        <v>111</v>
      </c>
      <c r="C14" s="94">
        <f t="shared" si="0"/>
        <v>40.072202166064983</v>
      </c>
      <c r="D14" s="769">
        <v>35</v>
      </c>
      <c r="E14" s="94">
        <f t="shared" si="1"/>
        <v>12.63537906137184</v>
      </c>
      <c r="F14" s="769">
        <v>54</v>
      </c>
      <c r="G14" s="94">
        <f t="shared" si="2"/>
        <v>19.494584837545126</v>
      </c>
      <c r="H14" s="270">
        <f t="shared" si="3"/>
        <v>77</v>
      </c>
      <c r="I14" s="94">
        <f t="shared" si="4"/>
        <v>27.797833935018051</v>
      </c>
      <c r="J14" s="769">
        <v>277</v>
      </c>
      <c r="K14" s="94">
        <v>100</v>
      </c>
    </row>
    <row r="15" spans="1:13" x14ac:dyDescent="0.25">
      <c r="A15" s="721">
        <v>1995</v>
      </c>
      <c r="B15" s="758">
        <v>121</v>
      </c>
      <c r="C15" s="94">
        <f t="shared" si="0"/>
        <v>41.156462585034014</v>
      </c>
      <c r="D15" s="769">
        <v>28</v>
      </c>
      <c r="E15" s="94">
        <f t="shared" si="1"/>
        <v>9.5238095238095237</v>
      </c>
      <c r="F15" s="769">
        <v>55</v>
      </c>
      <c r="G15" s="94">
        <f t="shared" si="2"/>
        <v>18.707482993197281</v>
      </c>
      <c r="H15" s="270">
        <f t="shared" si="3"/>
        <v>90</v>
      </c>
      <c r="I15" s="94">
        <f t="shared" si="4"/>
        <v>30.612244897959183</v>
      </c>
      <c r="J15" s="769">
        <v>294</v>
      </c>
      <c r="K15" s="94">
        <v>100</v>
      </c>
    </row>
    <row r="16" spans="1:13" s="121" customFormat="1" x14ac:dyDescent="0.25">
      <c r="A16" s="93">
        <v>1996</v>
      </c>
      <c r="B16" s="728">
        <v>146</v>
      </c>
      <c r="C16" s="94">
        <f t="shared" si="0"/>
        <v>42.815249266862168</v>
      </c>
      <c r="D16" s="727">
        <v>37</v>
      </c>
      <c r="E16" s="94">
        <f t="shared" si="1"/>
        <v>10.850439882697946</v>
      </c>
      <c r="F16" s="727">
        <v>52</v>
      </c>
      <c r="G16" s="94">
        <f t="shared" si="2"/>
        <v>15.249266862170089</v>
      </c>
      <c r="H16" s="872">
        <f t="shared" si="3"/>
        <v>106</v>
      </c>
      <c r="I16" s="94">
        <f t="shared" si="4"/>
        <v>31.085043988269796</v>
      </c>
      <c r="J16" s="727">
        <v>341</v>
      </c>
      <c r="K16" s="94">
        <v>100</v>
      </c>
    </row>
    <row r="17" spans="1:11" s="121" customFormat="1" ht="15.6" x14ac:dyDescent="0.25">
      <c r="A17" s="93" t="s">
        <v>313</v>
      </c>
      <c r="B17" s="728">
        <v>165</v>
      </c>
      <c r="C17" s="94">
        <f t="shared" si="0"/>
        <v>29.945553539019965</v>
      </c>
      <c r="D17" s="672">
        <v>63</v>
      </c>
      <c r="E17" s="94">
        <f t="shared" si="1"/>
        <v>11.433756805807622</v>
      </c>
      <c r="F17" s="672">
        <v>94</v>
      </c>
      <c r="G17" s="94">
        <f t="shared" si="2"/>
        <v>17.059891107078041</v>
      </c>
      <c r="H17" s="872">
        <v>229</v>
      </c>
      <c r="I17" s="94">
        <f t="shared" si="4"/>
        <v>41.560798548094375</v>
      </c>
      <c r="J17" s="672">
        <v>551</v>
      </c>
      <c r="K17" s="94">
        <v>100</v>
      </c>
    </row>
    <row r="18" spans="1:11" x14ac:dyDescent="0.25">
      <c r="A18" s="721">
        <v>1998</v>
      </c>
      <c r="B18" s="758">
        <v>183</v>
      </c>
      <c r="C18" s="94">
        <f t="shared" si="0"/>
        <v>32.161687170474515</v>
      </c>
      <c r="D18" s="48">
        <v>72</v>
      </c>
      <c r="E18" s="94">
        <f t="shared" si="1"/>
        <v>12.653778558875221</v>
      </c>
      <c r="F18" s="48">
        <v>103</v>
      </c>
      <c r="G18" s="94">
        <f t="shared" si="2"/>
        <v>18.101933216168717</v>
      </c>
      <c r="H18" s="270">
        <v>211</v>
      </c>
      <c r="I18" s="94">
        <f t="shared" si="4"/>
        <v>37.082601054481543</v>
      </c>
      <c r="J18" s="48">
        <v>569</v>
      </c>
      <c r="K18" s="94">
        <v>100</v>
      </c>
    </row>
    <row r="19" spans="1:11" x14ac:dyDescent="0.25">
      <c r="A19" s="721">
        <v>1999</v>
      </c>
      <c r="B19" s="758">
        <v>201</v>
      </c>
      <c r="C19" s="94">
        <f t="shared" si="0"/>
        <v>32.736156351791529</v>
      </c>
      <c r="D19" s="48">
        <v>54</v>
      </c>
      <c r="E19" s="94">
        <f t="shared" si="1"/>
        <v>8.7947882736156355</v>
      </c>
      <c r="F19" s="48">
        <v>112</v>
      </c>
      <c r="G19" s="94">
        <f t="shared" si="2"/>
        <v>18.241042345276874</v>
      </c>
      <c r="H19" s="270">
        <v>247</v>
      </c>
      <c r="I19" s="94">
        <f t="shared" si="4"/>
        <v>40.22801302931596</v>
      </c>
      <c r="J19" s="48">
        <v>614</v>
      </c>
      <c r="K19" s="94">
        <v>100</v>
      </c>
    </row>
    <row r="20" spans="1:11" x14ac:dyDescent="0.25">
      <c r="A20" s="721">
        <v>2000</v>
      </c>
      <c r="B20" s="758">
        <v>196</v>
      </c>
      <c r="C20" s="94">
        <f t="shared" si="0"/>
        <v>31.210191082802545</v>
      </c>
      <c r="D20" s="48">
        <v>76</v>
      </c>
      <c r="E20" s="94">
        <f t="shared" si="1"/>
        <v>12.101910828025478</v>
      </c>
      <c r="F20" s="48">
        <v>133</v>
      </c>
      <c r="G20" s="94">
        <f t="shared" si="2"/>
        <v>21.178343949044589</v>
      </c>
      <c r="H20" s="270">
        <v>223</v>
      </c>
      <c r="I20" s="94">
        <f t="shared" si="4"/>
        <v>35.509554140127385</v>
      </c>
      <c r="J20" s="48">
        <v>628</v>
      </c>
      <c r="K20" s="94">
        <v>100</v>
      </c>
    </row>
    <row r="21" spans="1:11" x14ac:dyDescent="0.25">
      <c r="A21" s="721">
        <v>2001</v>
      </c>
      <c r="B21" s="758">
        <v>205</v>
      </c>
      <c r="C21" s="94">
        <f t="shared" si="0"/>
        <v>33.333333333333329</v>
      </c>
      <c r="D21" s="48">
        <v>68</v>
      </c>
      <c r="E21" s="94">
        <f t="shared" si="1"/>
        <v>11.056910569105691</v>
      </c>
      <c r="F21" s="48">
        <v>104</v>
      </c>
      <c r="G21" s="94">
        <f t="shared" si="2"/>
        <v>16.910569105691057</v>
      </c>
      <c r="H21" s="270">
        <v>238</v>
      </c>
      <c r="I21" s="94">
        <f t="shared" si="4"/>
        <v>38.699186991869915</v>
      </c>
      <c r="J21" s="48">
        <v>615</v>
      </c>
      <c r="K21" s="94">
        <v>100</v>
      </c>
    </row>
    <row r="22" spans="1:11" x14ac:dyDescent="0.25">
      <c r="A22" s="721">
        <v>2002</v>
      </c>
      <c r="B22" s="758">
        <v>179</v>
      </c>
      <c r="C22" s="94">
        <f t="shared" si="0"/>
        <v>30.808950086058516</v>
      </c>
      <c r="D22" s="48">
        <v>67</v>
      </c>
      <c r="E22" s="94">
        <f t="shared" si="1"/>
        <v>11.53184165232358</v>
      </c>
      <c r="F22" s="48">
        <v>105</v>
      </c>
      <c r="G22" s="94">
        <f t="shared" si="2"/>
        <v>18.072289156626507</v>
      </c>
      <c r="H22" s="270">
        <v>230</v>
      </c>
      <c r="I22" s="94">
        <f t="shared" si="4"/>
        <v>39.586919104991395</v>
      </c>
      <c r="J22" s="48">
        <v>581</v>
      </c>
      <c r="K22" s="105">
        <v>100</v>
      </c>
    </row>
    <row r="23" spans="1:11" x14ac:dyDescent="0.25">
      <c r="A23" s="721">
        <v>2003</v>
      </c>
      <c r="B23" s="758">
        <v>183</v>
      </c>
      <c r="C23" s="94">
        <f t="shared" si="0"/>
        <v>33.455210237659969</v>
      </c>
      <c r="D23" s="48">
        <v>51</v>
      </c>
      <c r="E23" s="94">
        <f t="shared" si="1"/>
        <v>9.3235831809872032</v>
      </c>
      <c r="F23" s="48">
        <v>111</v>
      </c>
      <c r="G23" s="94">
        <f t="shared" si="2"/>
        <v>20.292504570383912</v>
      </c>
      <c r="H23" s="270">
        <v>202</v>
      </c>
      <c r="I23" s="94">
        <f t="shared" si="4"/>
        <v>36.928702010968919</v>
      </c>
      <c r="J23" s="48">
        <v>547</v>
      </c>
      <c r="K23" s="105">
        <v>100</v>
      </c>
    </row>
    <row r="24" spans="1:11" x14ac:dyDescent="0.25">
      <c r="A24" s="721">
        <v>2004</v>
      </c>
      <c r="B24" s="758">
        <v>137</v>
      </c>
      <c r="C24" s="94">
        <f t="shared" si="0"/>
        <v>25.559701492537311</v>
      </c>
      <c r="D24" s="48">
        <v>71</v>
      </c>
      <c r="E24" s="94">
        <f t="shared" si="1"/>
        <v>13.246268656716417</v>
      </c>
      <c r="F24" s="48">
        <v>96</v>
      </c>
      <c r="G24" s="94">
        <f t="shared" si="2"/>
        <v>17.910447761194028</v>
      </c>
      <c r="H24" s="270">
        <v>232</v>
      </c>
      <c r="I24" s="94">
        <f t="shared" si="4"/>
        <v>43.283582089552233</v>
      </c>
      <c r="J24" s="48">
        <v>536</v>
      </c>
      <c r="K24" s="105">
        <v>100</v>
      </c>
    </row>
    <row r="25" spans="1:11" x14ac:dyDescent="0.25">
      <c r="A25" s="721">
        <v>2005</v>
      </c>
      <c r="B25" s="758">
        <v>146</v>
      </c>
      <c r="C25" s="94">
        <f t="shared" si="0"/>
        <v>27.238805970149254</v>
      </c>
      <c r="D25" s="48">
        <v>67</v>
      </c>
      <c r="E25" s="94">
        <f t="shared" si="1"/>
        <v>12.5</v>
      </c>
      <c r="F25" s="48">
        <v>86</v>
      </c>
      <c r="G25" s="94">
        <f t="shared" si="2"/>
        <v>16.044776119402986</v>
      </c>
      <c r="H25" s="270">
        <v>237</v>
      </c>
      <c r="I25" s="94">
        <f t="shared" si="4"/>
        <v>44.216417910447767</v>
      </c>
      <c r="J25" s="48">
        <v>536</v>
      </c>
      <c r="K25" s="105">
        <v>100</v>
      </c>
    </row>
    <row r="26" spans="1:11" x14ac:dyDescent="0.25">
      <c r="A26" s="721">
        <v>2006</v>
      </c>
      <c r="B26" s="758">
        <v>140</v>
      </c>
      <c r="C26" s="94">
        <f t="shared" si="0"/>
        <v>28.806584362139919</v>
      </c>
      <c r="D26" s="48">
        <v>62</v>
      </c>
      <c r="E26" s="94">
        <f t="shared" si="1"/>
        <v>12.757201646090536</v>
      </c>
      <c r="F26" s="48">
        <v>92</v>
      </c>
      <c r="G26" s="94">
        <f t="shared" si="2"/>
        <v>18.930041152263374</v>
      </c>
      <c r="H26" s="270">
        <v>192</v>
      </c>
      <c r="I26" s="94">
        <f t="shared" si="4"/>
        <v>39.506172839506171</v>
      </c>
      <c r="J26" s="48">
        <v>486</v>
      </c>
      <c r="K26" s="105">
        <v>100</v>
      </c>
    </row>
    <row r="27" spans="1:11" x14ac:dyDescent="0.25">
      <c r="A27" s="721">
        <v>2007</v>
      </c>
      <c r="B27" s="758">
        <v>135</v>
      </c>
      <c r="C27" s="94">
        <f t="shared" si="0"/>
        <v>26.11218568665377</v>
      </c>
      <c r="D27" s="48">
        <v>78</v>
      </c>
      <c r="E27" s="94">
        <f t="shared" si="1"/>
        <v>15.087040618955513</v>
      </c>
      <c r="F27" s="48">
        <v>96</v>
      </c>
      <c r="G27" s="94">
        <f t="shared" si="2"/>
        <v>18.568665377176018</v>
      </c>
      <c r="H27" s="270">
        <v>208</v>
      </c>
      <c r="I27" s="94">
        <f t="shared" si="4"/>
        <v>40.232108317214696</v>
      </c>
      <c r="J27" s="48">
        <v>517</v>
      </c>
      <c r="K27" s="105">
        <v>100</v>
      </c>
    </row>
    <row r="28" spans="1:11" x14ac:dyDescent="0.25">
      <c r="A28" s="721">
        <v>2008</v>
      </c>
      <c r="B28" s="758">
        <v>141</v>
      </c>
      <c r="C28" s="94">
        <f t="shared" si="0"/>
        <v>25.683060109289617</v>
      </c>
      <c r="D28" s="48">
        <v>94</v>
      </c>
      <c r="E28" s="94">
        <f t="shared" si="1"/>
        <v>17.122040072859747</v>
      </c>
      <c r="F28" s="48">
        <v>97</v>
      </c>
      <c r="G28" s="94">
        <f t="shared" si="2"/>
        <v>17.668488160291439</v>
      </c>
      <c r="H28" s="270">
        <v>217</v>
      </c>
      <c r="I28" s="94">
        <f t="shared" si="4"/>
        <v>39.526411657559194</v>
      </c>
      <c r="J28" s="48">
        <v>549</v>
      </c>
      <c r="K28" s="105">
        <v>100</v>
      </c>
    </row>
    <row r="29" spans="1:11" x14ac:dyDescent="0.25">
      <c r="A29" s="721">
        <v>2009</v>
      </c>
      <c r="B29" s="758">
        <v>129</v>
      </c>
      <c r="C29" s="94">
        <f t="shared" si="0"/>
        <v>22.671353251318102</v>
      </c>
      <c r="D29" s="48">
        <v>82</v>
      </c>
      <c r="E29" s="94">
        <f t="shared" si="1"/>
        <v>14.411247803163443</v>
      </c>
      <c r="F29" s="48">
        <v>102</v>
      </c>
      <c r="G29" s="94">
        <f t="shared" si="2"/>
        <v>17.926186291739896</v>
      </c>
      <c r="H29" s="270">
        <v>256</v>
      </c>
      <c r="I29" s="94">
        <f t="shared" si="4"/>
        <v>44.991212653778554</v>
      </c>
      <c r="J29" s="48">
        <v>569</v>
      </c>
      <c r="K29" s="105">
        <v>100</v>
      </c>
    </row>
    <row r="30" spans="1:11" x14ac:dyDescent="0.25">
      <c r="A30" s="721">
        <v>2010</v>
      </c>
      <c r="B30" s="758">
        <v>142</v>
      </c>
      <c r="C30" s="94">
        <f t="shared" si="0"/>
        <v>23.278688524590162</v>
      </c>
      <c r="D30" s="48">
        <v>101</v>
      </c>
      <c r="E30" s="94">
        <f t="shared" si="1"/>
        <v>16.557377049180328</v>
      </c>
      <c r="F30" s="48">
        <v>123</v>
      </c>
      <c r="G30" s="94">
        <f t="shared" si="2"/>
        <v>20.163934426229506</v>
      </c>
      <c r="H30" s="270">
        <v>244</v>
      </c>
      <c r="I30" s="94">
        <f t="shared" si="4"/>
        <v>40</v>
      </c>
      <c r="J30" s="48">
        <v>610</v>
      </c>
      <c r="K30" s="105">
        <v>100</v>
      </c>
    </row>
    <row r="31" spans="1:11" s="744" customFormat="1" x14ac:dyDescent="0.25">
      <c r="A31" s="717">
        <v>2011</v>
      </c>
      <c r="B31" s="758">
        <v>138</v>
      </c>
      <c r="C31" s="94">
        <f t="shared" si="0"/>
        <v>24.864864864864867</v>
      </c>
      <c r="D31" s="49">
        <v>97</v>
      </c>
      <c r="E31" s="94">
        <f t="shared" si="1"/>
        <v>17.477477477477478</v>
      </c>
      <c r="F31" s="49">
        <v>88</v>
      </c>
      <c r="G31" s="94">
        <f t="shared" si="2"/>
        <v>15.855855855855856</v>
      </c>
      <c r="H31" s="149">
        <v>232</v>
      </c>
      <c r="I31" s="94">
        <f t="shared" si="4"/>
        <v>41.801801801801801</v>
      </c>
      <c r="J31" s="49">
        <v>555</v>
      </c>
      <c r="K31" s="105">
        <v>100</v>
      </c>
    </row>
    <row r="32" spans="1:11" s="744" customFormat="1" x14ac:dyDescent="0.25">
      <c r="A32" s="717">
        <v>2012</v>
      </c>
      <c r="B32" s="758">
        <v>165</v>
      </c>
      <c r="C32" s="94">
        <f t="shared" si="0"/>
        <v>27.317880794701988</v>
      </c>
      <c r="D32" s="49">
        <v>68</v>
      </c>
      <c r="E32" s="94">
        <f t="shared" si="1"/>
        <v>11.258278145695364</v>
      </c>
      <c r="F32" s="49">
        <v>93</v>
      </c>
      <c r="G32" s="94">
        <f t="shared" si="2"/>
        <v>15.397350993377485</v>
      </c>
      <c r="H32" s="149">
        <v>278</v>
      </c>
      <c r="I32" s="94">
        <f t="shared" si="4"/>
        <v>46.026490066225165</v>
      </c>
      <c r="J32" s="49">
        <v>604</v>
      </c>
      <c r="K32" s="105">
        <v>100</v>
      </c>
    </row>
    <row r="33" spans="1:11" s="744" customFormat="1" x14ac:dyDescent="0.25">
      <c r="A33" s="717">
        <v>2013</v>
      </c>
      <c r="B33" s="758">
        <v>164</v>
      </c>
      <c r="C33" s="94">
        <f t="shared" si="0"/>
        <v>26.409017713365539</v>
      </c>
      <c r="D33" s="49">
        <v>93</v>
      </c>
      <c r="E33" s="94">
        <f t="shared" si="1"/>
        <v>14.975845410628018</v>
      </c>
      <c r="F33" s="49">
        <v>82</v>
      </c>
      <c r="G33" s="94">
        <f t="shared" si="2"/>
        <v>13.20450885668277</v>
      </c>
      <c r="H33" s="149">
        <v>282</v>
      </c>
      <c r="I33" s="94">
        <f t="shared" si="4"/>
        <v>45.410628019323674</v>
      </c>
      <c r="J33" s="49">
        <v>621</v>
      </c>
      <c r="K33" s="105">
        <v>100</v>
      </c>
    </row>
    <row r="34" spans="1:11" s="744" customFormat="1" x14ac:dyDescent="0.25">
      <c r="A34" s="717">
        <v>2014</v>
      </c>
      <c r="B34" s="758">
        <v>194</v>
      </c>
      <c r="C34" s="94">
        <f t="shared" si="0"/>
        <v>24.525916561314791</v>
      </c>
      <c r="D34" s="49">
        <v>132</v>
      </c>
      <c r="E34" s="94">
        <f t="shared" si="1"/>
        <v>16.687737041719341</v>
      </c>
      <c r="F34" s="49">
        <v>113</v>
      </c>
      <c r="G34" s="94">
        <f t="shared" si="2"/>
        <v>14.285714285714285</v>
      </c>
      <c r="H34" s="149">
        <v>352</v>
      </c>
      <c r="I34" s="94">
        <f t="shared" si="4"/>
        <v>44.500632111251583</v>
      </c>
      <c r="J34" s="49">
        <v>791</v>
      </c>
      <c r="K34" s="105">
        <v>100</v>
      </c>
    </row>
    <row r="35" spans="1:11" s="744" customFormat="1" x14ac:dyDescent="0.25">
      <c r="A35" s="717">
        <v>2015</v>
      </c>
      <c r="B35" s="758">
        <v>200</v>
      </c>
      <c r="C35" s="94">
        <f t="shared" si="0"/>
        <v>23.866348448687351</v>
      </c>
      <c r="D35" s="49">
        <v>124</v>
      </c>
      <c r="E35" s="94">
        <f t="shared" si="1"/>
        <v>14.797136038186157</v>
      </c>
      <c r="F35" s="49">
        <v>110</v>
      </c>
      <c r="G35" s="94">
        <f t="shared" si="2"/>
        <v>13.126491646778044</v>
      </c>
      <c r="H35" s="149">
        <v>404</v>
      </c>
      <c r="I35" s="94">
        <f t="shared" si="4"/>
        <v>48.21002386634845</v>
      </c>
      <c r="J35" s="49">
        <v>838</v>
      </c>
      <c r="K35" s="105">
        <v>100</v>
      </c>
    </row>
    <row r="36" spans="1:11" ht="5.25" customHeight="1" x14ac:dyDescent="0.25">
      <c r="A36" s="731"/>
      <c r="B36" s="871"/>
      <c r="C36" s="732"/>
      <c r="D36" s="871"/>
      <c r="E36" s="732"/>
      <c r="F36" s="871"/>
      <c r="G36" s="732"/>
      <c r="H36" s="871"/>
      <c r="I36" s="732"/>
      <c r="J36" s="871"/>
      <c r="K36" s="147"/>
    </row>
    <row r="37" spans="1:11" ht="15" customHeight="1" x14ac:dyDescent="0.25">
      <c r="A37" s="971" t="s">
        <v>305</v>
      </c>
      <c r="B37" s="971"/>
      <c r="C37" s="971"/>
      <c r="D37" s="971"/>
      <c r="E37" s="971"/>
      <c r="F37" s="971"/>
      <c r="G37" s="971"/>
      <c r="H37" s="971"/>
      <c r="I37" s="971"/>
      <c r="J37" s="971"/>
      <c r="K37" s="971"/>
    </row>
    <row r="38" spans="1:11" ht="6" customHeight="1" x14ac:dyDescent="0.25">
      <c r="A38" s="714"/>
      <c r="B38" s="714"/>
      <c r="C38" s="714"/>
      <c r="D38" s="714"/>
      <c r="E38" s="714"/>
      <c r="F38" s="714"/>
      <c r="G38" s="714"/>
      <c r="H38" s="714"/>
      <c r="I38" s="714"/>
      <c r="J38" s="714"/>
      <c r="K38" s="714"/>
    </row>
    <row r="39" spans="1:11" ht="30" customHeight="1" x14ac:dyDescent="0.25">
      <c r="A39" s="1181" t="s">
        <v>517</v>
      </c>
      <c r="B39" s="969"/>
      <c r="C39" s="969"/>
      <c r="D39" s="969"/>
      <c r="E39" s="969"/>
      <c r="F39" s="969"/>
      <c r="G39" s="969"/>
      <c r="H39" s="969"/>
      <c r="I39" s="969"/>
      <c r="J39" s="969"/>
      <c r="K39" s="969"/>
    </row>
    <row r="42" spans="1:11" x14ac:dyDescent="0.25">
      <c r="I42" s="217"/>
      <c r="J42" s="217"/>
      <c r="K42" s="217"/>
    </row>
  </sheetData>
  <mergeCells count="12">
    <mergeCell ref="H4:I4"/>
    <mergeCell ref="J4:K4"/>
    <mergeCell ref="A37:K37"/>
    <mergeCell ref="A39:K39"/>
    <mergeCell ref="A1:B1"/>
    <mergeCell ref="F1:H1"/>
    <mergeCell ref="A2:B2"/>
    <mergeCell ref="A3:K3"/>
    <mergeCell ref="A4:A5"/>
    <mergeCell ref="B4:C4"/>
    <mergeCell ref="D4:E4"/>
    <mergeCell ref="F4:G4"/>
  </mergeCells>
  <hyperlinks>
    <hyperlink ref="F1:H1" location="Tabellförteckning!A1" display="Tillbaka till innehållsföreckningen "/>
  </hyperlinks>
  <pageMargins left="0.75" right="0.75" top="1" bottom="1" header="0.5" footer="0.5"/>
  <pageSetup paperSize="9" scale="99" orientation="portrait" r:id="rId1"/>
  <headerFooter alignWithMargins="0"/>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6.44140625" style="721" customWidth="1"/>
    <col min="2" max="6" width="6.6640625" style="306" customWidth="1"/>
    <col min="7" max="11" width="8.6640625" style="306" customWidth="1"/>
    <col min="12" max="16384" width="8.88671875" style="306"/>
  </cols>
  <sheetData>
    <row r="1" spans="1:13" ht="30" customHeight="1" x14ac:dyDescent="0.3">
      <c r="A1" s="986"/>
      <c r="B1" s="979"/>
      <c r="F1" s="974" t="s">
        <v>397</v>
      </c>
      <c r="G1" s="975"/>
      <c r="H1" s="975"/>
    </row>
    <row r="2" spans="1:13" ht="6" customHeight="1" x14ac:dyDescent="0.25">
      <c r="A2" s="986"/>
      <c r="B2" s="979"/>
    </row>
    <row r="3" spans="1:13" ht="30" customHeight="1" x14ac:dyDescent="0.25">
      <c r="A3" s="1185" t="s">
        <v>513</v>
      </c>
      <c r="B3" s="1186"/>
      <c r="C3" s="1186"/>
      <c r="D3" s="1186"/>
      <c r="E3" s="1186"/>
      <c r="F3" s="1186"/>
      <c r="G3" s="1186"/>
      <c r="H3" s="1186"/>
      <c r="I3" s="1186"/>
      <c r="J3" s="1186"/>
      <c r="K3" s="1186"/>
    </row>
    <row r="4" spans="1:13" ht="15" customHeight="1" x14ac:dyDescent="0.25">
      <c r="A4" s="1187" t="s">
        <v>100</v>
      </c>
      <c r="B4" s="1183" t="s">
        <v>88</v>
      </c>
      <c r="C4" s="1183"/>
      <c r="D4" s="1183"/>
      <c r="E4" s="1183"/>
      <c r="F4" s="1183"/>
      <c r="G4" s="1183" t="s">
        <v>2</v>
      </c>
      <c r="H4" s="1183"/>
      <c r="I4" s="1183" t="s">
        <v>3</v>
      </c>
      <c r="J4" s="1183"/>
      <c r="K4" s="1183" t="s">
        <v>105</v>
      </c>
    </row>
    <row r="5" spans="1:13" ht="42.75" customHeight="1" x14ac:dyDescent="0.3">
      <c r="A5" s="1187"/>
      <c r="B5" s="882" t="s">
        <v>336</v>
      </c>
      <c r="C5" s="882" t="s">
        <v>334</v>
      </c>
      <c r="D5" s="882" t="s">
        <v>335</v>
      </c>
      <c r="E5" s="882" t="s">
        <v>303</v>
      </c>
      <c r="F5" s="882" t="s">
        <v>332</v>
      </c>
      <c r="G5" s="882" t="s">
        <v>67</v>
      </c>
      <c r="H5" s="881" t="s">
        <v>350</v>
      </c>
      <c r="I5" s="882" t="s">
        <v>67</v>
      </c>
      <c r="J5" s="881" t="s">
        <v>350</v>
      </c>
      <c r="K5" s="1183"/>
    </row>
    <row r="6" spans="1:13" ht="5.25" customHeight="1" x14ac:dyDescent="0.25">
      <c r="A6" s="880"/>
      <c r="B6" s="880"/>
      <c r="C6" s="880"/>
      <c r="D6" s="880"/>
      <c r="E6" s="880"/>
      <c r="F6" s="880"/>
      <c r="G6" s="880"/>
      <c r="H6" s="880"/>
      <c r="I6" s="880"/>
      <c r="J6" s="880"/>
      <c r="K6" s="880"/>
    </row>
    <row r="7" spans="1:13" x14ac:dyDescent="0.25">
      <c r="A7" s="859">
        <v>2001</v>
      </c>
      <c r="B7" s="873">
        <v>14</v>
      </c>
      <c r="C7" s="873">
        <v>93</v>
      </c>
      <c r="D7" s="873">
        <v>121</v>
      </c>
      <c r="E7" s="873">
        <v>153</v>
      </c>
      <c r="F7" s="873">
        <v>277</v>
      </c>
      <c r="G7" s="873">
        <v>408</v>
      </c>
      <c r="H7" s="879">
        <v>9.18</v>
      </c>
      <c r="I7" s="873">
        <v>250</v>
      </c>
      <c r="J7" s="879">
        <v>5.5</v>
      </c>
      <c r="K7" s="873">
        <v>658</v>
      </c>
      <c r="M7" s="841"/>
    </row>
    <row r="8" spans="1:13" x14ac:dyDescent="0.25">
      <c r="A8" s="859">
        <v>2002</v>
      </c>
      <c r="B8" s="873">
        <v>12</v>
      </c>
      <c r="C8" s="873">
        <v>79</v>
      </c>
      <c r="D8" s="873">
        <v>93</v>
      </c>
      <c r="E8" s="873">
        <v>125</v>
      </c>
      <c r="F8" s="873">
        <v>255</v>
      </c>
      <c r="G8" s="873">
        <v>360</v>
      </c>
      <c r="H8" s="879">
        <v>8.18</v>
      </c>
      <c r="I8" s="873">
        <v>204</v>
      </c>
      <c r="J8" s="879">
        <v>4.47</v>
      </c>
      <c r="K8" s="873">
        <v>564</v>
      </c>
      <c r="M8" s="841"/>
    </row>
    <row r="9" spans="1:13" s="744" customFormat="1" x14ac:dyDescent="0.25">
      <c r="A9" s="859">
        <v>2003</v>
      </c>
      <c r="B9" s="873">
        <v>11</v>
      </c>
      <c r="C9" s="873">
        <v>85</v>
      </c>
      <c r="D9" s="873">
        <v>96</v>
      </c>
      <c r="E9" s="873">
        <v>121</v>
      </c>
      <c r="F9" s="873">
        <v>213</v>
      </c>
      <c r="G9" s="873">
        <v>324</v>
      </c>
      <c r="H9" s="879">
        <v>7.37</v>
      </c>
      <c r="I9" s="873">
        <v>202</v>
      </c>
      <c r="J9" s="879">
        <v>4.42</v>
      </c>
      <c r="K9" s="873">
        <v>526</v>
      </c>
      <c r="M9" s="841"/>
    </row>
    <row r="10" spans="1:13" s="744" customFormat="1" x14ac:dyDescent="0.25">
      <c r="A10" s="859">
        <v>2004</v>
      </c>
      <c r="B10" s="873">
        <v>12</v>
      </c>
      <c r="C10" s="873">
        <v>97</v>
      </c>
      <c r="D10" s="873">
        <v>72</v>
      </c>
      <c r="E10" s="873">
        <v>95</v>
      </c>
      <c r="F10" s="873">
        <v>233</v>
      </c>
      <c r="G10" s="873">
        <v>310</v>
      </c>
      <c r="H10" s="879">
        <v>7.09</v>
      </c>
      <c r="I10" s="873">
        <v>199</v>
      </c>
      <c r="J10" s="879">
        <v>4.34</v>
      </c>
      <c r="K10" s="873">
        <v>509</v>
      </c>
      <c r="M10" s="841"/>
    </row>
    <row r="11" spans="1:13" s="744" customFormat="1" x14ac:dyDescent="0.25">
      <c r="A11" s="859">
        <v>2005</v>
      </c>
      <c r="B11" s="873">
        <v>11</v>
      </c>
      <c r="C11" s="873">
        <v>89</v>
      </c>
      <c r="D11" s="873">
        <v>99</v>
      </c>
      <c r="E11" s="873">
        <v>117</v>
      </c>
      <c r="F11" s="873">
        <v>279</v>
      </c>
      <c r="G11" s="873">
        <v>349</v>
      </c>
      <c r="H11" s="879">
        <v>7.81</v>
      </c>
      <c r="I11" s="873">
        <v>246</v>
      </c>
      <c r="J11" s="879">
        <v>5.43</v>
      </c>
      <c r="K11" s="873">
        <v>595</v>
      </c>
      <c r="M11" s="841"/>
    </row>
    <row r="12" spans="1:13" s="744" customFormat="1" x14ac:dyDescent="0.25">
      <c r="A12" s="859">
        <v>2006</v>
      </c>
      <c r="B12" s="873">
        <v>11</v>
      </c>
      <c r="C12" s="873">
        <v>71</v>
      </c>
      <c r="D12" s="873">
        <v>85</v>
      </c>
      <c r="E12" s="873">
        <v>117</v>
      </c>
      <c r="F12" s="873">
        <v>262</v>
      </c>
      <c r="G12" s="873">
        <v>313</v>
      </c>
      <c r="H12" s="879">
        <v>6.9</v>
      </c>
      <c r="I12" s="873">
        <v>233</v>
      </c>
      <c r="J12" s="879">
        <v>5.09</v>
      </c>
      <c r="K12" s="873">
        <v>546</v>
      </c>
      <c r="M12" s="841"/>
    </row>
    <row r="13" spans="1:13" s="744" customFormat="1" x14ac:dyDescent="0.25">
      <c r="A13" s="859">
        <v>2007</v>
      </c>
      <c r="B13" s="873">
        <v>11</v>
      </c>
      <c r="C13" s="873">
        <v>101</v>
      </c>
      <c r="D13" s="873">
        <v>103</v>
      </c>
      <c r="E13" s="873">
        <v>148</v>
      </c>
      <c r="F13" s="873">
        <v>263</v>
      </c>
      <c r="G13" s="873">
        <v>403</v>
      </c>
      <c r="H13" s="879">
        <v>8.9600000000000009</v>
      </c>
      <c r="I13" s="873">
        <v>223</v>
      </c>
      <c r="J13" s="879">
        <v>4.8099999999999996</v>
      </c>
      <c r="K13" s="873">
        <v>626</v>
      </c>
      <c r="M13" s="841"/>
    </row>
    <row r="14" spans="1:13" s="744" customFormat="1" x14ac:dyDescent="0.25">
      <c r="A14" s="859">
        <v>2008</v>
      </c>
      <c r="B14" s="873">
        <v>14</v>
      </c>
      <c r="C14" s="873">
        <v>127</v>
      </c>
      <c r="D14" s="873">
        <v>110</v>
      </c>
      <c r="E14" s="873">
        <v>128</v>
      </c>
      <c r="F14" s="873">
        <v>293</v>
      </c>
      <c r="G14" s="873">
        <v>407</v>
      </c>
      <c r="H14" s="879">
        <v>8.8800000000000008</v>
      </c>
      <c r="I14" s="873">
        <v>265</v>
      </c>
      <c r="J14" s="879">
        <v>5.71</v>
      </c>
      <c r="K14" s="873">
        <v>672</v>
      </c>
      <c r="M14" s="841"/>
    </row>
    <row r="15" spans="1:13" s="744" customFormat="1" x14ac:dyDescent="0.25">
      <c r="A15" s="859">
        <v>2009</v>
      </c>
      <c r="B15" s="873">
        <v>17</v>
      </c>
      <c r="C15" s="873">
        <v>121</v>
      </c>
      <c r="D15" s="873">
        <v>118</v>
      </c>
      <c r="E15" s="873">
        <v>147</v>
      </c>
      <c r="F15" s="873">
        <v>323</v>
      </c>
      <c r="G15" s="873">
        <v>456</v>
      </c>
      <c r="H15" s="879">
        <v>9.86</v>
      </c>
      <c r="I15" s="873">
        <v>270</v>
      </c>
      <c r="J15" s="879">
        <v>5.78</v>
      </c>
      <c r="K15" s="873">
        <v>726</v>
      </c>
      <c r="M15" s="841"/>
    </row>
    <row r="16" spans="1:13" s="744" customFormat="1" x14ac:dyDescent="0.25">
      <c r="A16" s="859">
        <v>2010</v>
      </c>
      <c r="B16" s="873">
        <v>7</v>
      </c>
      <c r="C16" s="873">
        <v>128</v>
      </c>
      <c r="D16" s="873">
        <v>128</v>
      </c>
      <c r="E16" s="873">
        <v>125</v>
      </c>
      <c r="F16" s="873">
        <v>334</v>
      </c>
      <c r="G16" s="873">
        <v>448</v>
      </c>
      <c r="H16" s="879">
        <v>9.61</v>
      </c>
      <c r="I16" s="873">
        <v>274</v>
      </c>
      <c r="J16" s="879">
        <v>5.8</v>
      </c>
      <c r="K16" s="873">
        <v>722</v>
      </c>
      <c r="M16" s="841"/>
    </row>
    <row r="17" spans="1:13" s="744" customFormat="1" x14ac:dyDescent="0.25">
      <c r="A17" s="859">
        <v>2011</v>
      </c>
      <c r="B17" s="873">
        <v>17</v>
      </c>
      <c r="C17" s="873">
        <v>138</v>
      </c>
      <c r="D17" s="873">
        <v>125</v>
      </c>
      <c r="E17" s="873">
        <v>114</v>
      </c>
      <c r="F17" s="873">
        <v>315</v>
      </c>
      <c r="G17" s="873">
        <v>456</v>
      </c>
      <c r="H17" s="879">
        <v>9.64</v>
      </c>
      <c r="I17" s="873">
        <v>253</v>
      </c>
      <c r="J17" s="879">
        <v>5.31</v>
      </c>
      <c r="K17" s="873">
        <v>709</v>
      </c>
      <c r="M17" s="841"/>
    </row>
    <row r="18" spans="1:13" s="744" customFormat="1" x14ac:dyDescent="0.25">
      <c r="A18" s="859">
        <v>2012</v>
      </c>
      <c r="B18" s="873">
        <v>9</v>
      </c>
      <c r="C18" s="873">
        <v>145</v>
      </c>
      <c r="D18" s="873">
        <v>136</v>
      </c>
      <c r="E18" s="873">
        <v>144</v>
      </c>
      <c r="F18" s="873">
        <v>336</v>
      </c>
      <c r="G18" s="873">
        <v>496</v>
      </c>
      <c r="H18" s="879">
        <v>10.41</v>
      </c>
      <c r="I18" s="873">
        <v>274</v>
      </c>
      <c r="J18" s="879">
        <v>5.7</v>
      </c>
      <c r="K18" s="873">
        <v>770</v>
      </c>
      <c r="M18" s="841"/>
    </row>
    <row r="19" spans="1:13" s="744" customFormat="1" x14ac:dyDescent="0.25">
      <c r="A19" s="859">
        <v>2013</v>
      </c>
      <c r="B19" s="873">
        <v>15</v>
      </c>
      <c r="C19" s="873">
        <v>162</v>
      </c>
      <c r="D19" s="873">
        <v>139</v>
      </c>
      <c r="E19" s="873">
        <v>160</v>
      </c>
      <c r="F19" s="873">
        <v>335</v>
      </c>
      <c r="G19" s="873">
        <v>527</v>
      </c>
      <c r="H19" s="879">
        <v>10.95</v>
      </c>
      <c r="I19" s="873">
        <v>284</v>
      </c>
      <c r="J19" s="879">
        <v>5.84</v>
      </c>
      <c r="K19" s="873">
        <v>811</v>
      </c>
      <c r="M19" s="841"/>
    </row>
    <row r="20" spans="1:13" s="744" customFormat="1" x14ac:dyDescent="0.25">
      <c r="A20" s="859">
        <v>2014</v>
      </c>
      <c r="B20" s="873">
        <v>10</v>
      </c>
      <c r="C20" s="873">
        <v>208</v>
      </c>
      <c r="D20" s="873">
        <v>195</v>
      </c>
      <c r="E20" s="873">
        <v>160</v>
      </c>
      <c r="F20" s="873">
        <v>361</v>
      </c>
      <c r="G20" s="873">
        <v>621</v>
      </c>
      <c r="H20" s="879">
        <v>12.74</v>
      </c>
      <c r="I20" s="873">
        <v>313</v>
      </c>
      <c r="J20" s="879">
        <v>6.44</v>
      </c>
      <c r="K20" s="873">
        <v>934</v>
      </c>
      <c r="M20" s="841"/>
    </row>
    <row r="21" spans="1:13" s="744" customFormat="1" x14ac:dyDescent="0.25">
      <c r="A21" s="859">
        <v>2015</v>
      </c>
      <c r="B21" s="873">
        <v>13</v>
      </c>
      <c r="C21" s="873">
        <v>203</v>
      </c>
      <c r="D21" s="873">
        <v>200</v>
      </c>
      <c r="E21" s="873">
        <v>167</v>
      </c>
      <c r="F21" s="873">
        <v>366</v>
      </c>
      <c r="G21" s="873">
        <v>644</v>
      </c>
      <c r="H21" s="879">
        <v>13.06</v>
      </c>
      <c r="I21" s="873">
        <v>305</v>
      </c>
      <c r="J21" s="879">
        <v>6.21</v>
      </c>
      <c r="K21" s="873">
        <v>949</v>
      </c>
      <c r="M21" s="841"/>
    </row>
    <row r="22" spans="1:13" s="744" customFormat="1" ht="6" customHeight="1" x14ac:dyDescent="0.25">
      <c r="A22" s="878"/>
      <c r="B22" s="877"/>
      <c r="C22" s="877"/>
      <c r="D22" s="877"/>
      <c r="E22" s="877"/>
      <c r="F22" s="877"/>
      <c r="G22" s="877"/>
      <c r="H22" s="876"/>
      <c r="I22" s="874"/>
      <c r="J22" s="875"/>
      <c r="K22" s="874"/>
    </row>
    <row r="23" spans="1:13" s="744" customFormat="1" ht="15" customHeight="1" x14ac:dyDescent="0.25">
      <c r="A23" s="1071" t="s">
        <v>165</v>
      </c>
      <c r="B23" s="1071"/>
      <c r="C23" s="1071"/>
      <c r="D23" s="1071"/>
      <c r="E23" s="1071"/>
      <c r="F23" s="1071"/>
      <c r="G23" s="1071"/>
      <c r="H23" s="1071"/>
      <c r="I23" s="1071"/>
      <c r="J23" s="1071"/>
      <c r="K23" s="1071"/>
    </row>
    <row r="24" spans="1:13" s="744" customFormat="1" ht="6" customHeight="1" x14ac:dyDescent="0.25">
      <c r="A24" s="741"/>
      <c r="B24" s="741"/>
      <c r="C24" s="741"/>
      <c r="D24" s="741"/>
      <c r="E24" s="741"/>
      <c r="F24" s="741"/>
      <c r="G24" s="741"/>
      <c r="H24" s="741"/>
      <c r="I24" s="741"/>
      <c r="J24" s="741"/>
      <c r="K24" s="741"/>
    </row>
    <row r="25" spans="1:13" ht="15" customHeight="1" x14ac:dyDescent="0.25">
      <c r="A25" s="1181" t="s">
        <v>494</v>
      </c>
      <c r="B25" s="1184"/>
      <c r="C25" s="1184"/>
      <c r="D25" s="1184"/>
      <c r="E25" s="1184"/>
      <c r="F25" s="1184"/>
      <c r="G25" s="1184"/>
      <c r="H25" s="1184"/>
      <c r="I25" s="1184"/>
      <c r="J25" s="1184"/>
      <c r="K25" s="1184"/>
      <c r="L25" s="1184"/>
    </row>
    <row r="27" spans="1:13" x14ac:dyDescent="0.25">
      <c r="I27" s="859"/>
      <c r="J27" s="873"/>
    </row>
    <row r="28" spans="1:13" x14ac:dyDescent="0.25">
      <c r="I28" s="859"/>
      <c r="J28" s="873"/>
    </row>
    <row r="29" spans="1:13" x14ac:dyDescent="0.25">
      <c r="I29" s="859"/>
      <c r="J29" s="873"/>
    </row>
    <row r="30" spans="1:13" x14ac:dyDescent="0.25">
      <c r="I30" s="859"/>
      <c r="J30" s="873"/>
    </row>
    <row r="31" spans="1:13" x14ac:dyDescent="0.25">
      <c r="I31" s="859"/>
      <c r="J31" s="873"/>
    </row>
    <row r="32" spans="1:13" x14ac:dyDescent="0.25">
      <c r="I32" s="859"/>
      <c r="J32" s="873"/>
    </row>
    <row r="33" spans="9:10" x14ac:dyDescent="0.25">
      <c r="I33" s="859"/>
      <c r="J33" s="873"/>
    </row>
    <row r="34" spans="9:10" x14ac:dyDescent="0.25">
      <c r="I34" s="859"/>
      <c r="J34" s="873"/>
    </row>
    <row r="35" spans="9:10" x14ac:dyDescent="0.25">
      <c r="I35" s="859"/>
      <c r="J35" s="873"/>
    </row>
    <row r="36" spans="9:10" x14ac:dyDescent="0.25">
      <c r="I36" s="859"/>
      <c r="J36" s="873"/>
    </row>
    <row r="37" spans="9:10" x14ac:dyDescent="0.25">
      <c r="I37" s="859"/>
      <c r="J37" s="873"/>
    </row>
    <row r="38" spans="9:10" x14ac:dyDescent="0.25">
      <c r="I38" s="859"/>
      <c r="J38" s="873"/>
    </row>
    <row r="39" spans="9:10" x14ac:dyDescent="0.25">
      <c r="I39" s="859"/>
      <c r="J39" s="873"/>
    </row>
    <row r="40" spans="9:10" x14ac:dyDescent="0.25">
      <c r="I40" s="859"/>
      <c r="J40" s="873"/>
    </row>
    <row r="41" spans="9:10" x14ac:dyDescent="0.25">
      <c r="I41" s="859"/>
      <c r="J41" s="873"/>
    </row>
  </sheetData>
  <mergeCells count="11">
    <mergeCell ref="K4:K5"/>
    <mergeCell ref="A25:L25"/>
    <mergeCell ref="A23:K23"/>
    <mergeCell ref="A1:B1"/>
    <mergeCell ref="F1:H1"/>
    <mergeCell ref="A2:B2"/>
    <mergeCell ref="A3:K3"/>
    <mergeCell ref="A4:A5"/>
    <mergeCell ref="B4:F4"/>
    <mergeCell ref="G4:H4"/>
    <mergeCell ref="I4:J4"/>
  </mergeCells>
  <hyperlinks>
    <hyperlink ref="F1:H1" location="Tabellförteckning!A1" display="Tillbaka till innehållsföreckningen "/>
  </hyperlinks>
  <pageMargins left="0.75" right="0.75" top="1" bottom="1" header="0.5" footer="0.5"/>
  <pageSetup paperSize="9" scale="92" orientation="portrait" r:id="rId1"/>
  <headerFooter alignWithMargins="0"/>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I10"/>
  <sheetViews>
    <sheetView topLeftCell="A2" zoomScaleNormal="100" workbookViewId="0">
      <selection activeCell="Q15" sqref="Q15"/>
    </sheetView>
  </sheetViews>
  <sheetFormatPr defaultColWidth="9.109375" defaultRowHeight="13.2" x14ac:dyDescent="0.25"/>
  <cols>
    <col min="1" max="16384" width="9.109375" style="307"/>
  </cols>
  <sheetData>
    <row r="1" spans="1:9" ht="15" customHeight="1" x14ac:dyDescent="0.25">
      <c r="A1" s="968" t="s">
        <v>541</v>
      </c>
      <c r="B1" s="969"/>
      <c r="C1" s="969"/>
      <c r="D1" s="969"/>
      <c r="E1" s="969"/>
      <c r="F1" s="969"/>
      <c r="G1" s="969"/>
      <c r="H1" s="969"/>
      <c r="I1" s="969"/>
    </row>
    <row r="2" spans="1:9" ht="15" customHeight="1" x14ac:dyDescent="0.25">
      <c r="A2" s="968" t="s">
        <v>540</v>
      </c>
      <c r="B2" s="969"/>
      <c r="C2" s="969"/>
      <c r="D2" s="969"/>
      <c r="E2" s="969"/>
      <c r="F2" s="969"/>
      <c r="G2" s="969"/>
      <c r="H2" s="969"/>
      <c r="I2" s="969"/>
    </row>
    <row r="3" spans="1:9" ht="6" customHeight="1" x14ac:dyDescent="0.25"/>
    <row r="4" spans="1:9" ht="94.5" customHeight="1" x14ac:dyDescent="0.25">
      <c r="A4" s="970" t="s">
        <v>590</v>
      </c>
      <c r="B4" s="970"/>
      <c r="C4" s="970"/>
      <c r="D4" s="970"/>
      <c r="E4" s="970"/>
      <c r="F4" s="970"/>
      <c r="G4" s="970"/>
      <c r="H4" s="970"/>
      <c r="I4" s="970"/>
    </row>
    <row r="5" spans="1:9" ht="6" customHeight="1" x14ac:dyDescent="0.25">
      <c r="A5" s="713"/>
      <c r="B5" s="713"/>
      <c r="C5" s="713"/>
      <c r="D5" s="713"/>
      <c r="E5" s="713"/>
      <c r="F5" s="713"/>
      <c r="G5" s="713"/>
      <c r="H5" s="713"/>
      <c r="I5" s="713"/>
    </row>
    <row r="6" spans="1:9" ht="43.5" customHeight="1" x14ac:dyDescent="0.25">
      <c r="A6" s="970" t="s">
        <v>591</v>
      </c>
      <c r="B6" s="970"/>
      <c r="C6" s="970"/>
      <c r="D6" s="970"/>
      <c r="E6" s="970"/>
      <c r="F6" s="970"/>
      <c r="G6" s="970"/>
      <c r="H6" s="970"/>
      <c r="I6" s="970"/>
    </row>
    <row r="7" spans="1:9" ht="6" customHeight="1" x14ac:dyDescent="0.25">
      <c r="A7" s="713"/>
      <c r="B7" s="713"/>
      <c r="C7" s="713"/>
      <c r="D7" s="713"/>
      <c r="E7" s="713"/>
      <c r="F7" s="713"/>
      <c r="G7" s="713"/>
      <c r="H7" s="713"/>
      <c r="I7" s="713"/>
    </row>
    <row r="8" spans="1:9" ht="33" customHeight="1" x14ac:dyDescent="0.25">
      <c r="A8" s="970" t="s">
        <v>723</v>
      </c>
      <c r="B8" s="970"/>
      <c r="C8" s="970"/>
      <c r="D8" s="970"/>
      <c r="E8" s="970"/>
      <c r="F8" s="970"/>
      <c r="G8" s="970"/>
      <c r="H8" s="970"/>
      <c r="I8" s="970"/>
    </row>
    <row r="9" spans="1:9" ht="6" customHeight="1" x14ac:dyDescent="0.25">
      <c r="A9" s="713"/>
      <c r="B9" s="713"/>
      <c r="C9" s="713"/>
      <c r="D9" s="713"/>
      <c r="E9" s="713"/>
      <c r="F9" s="713"/>
      <c r="G9" s="713"/>
      <c r="H9" s="713"/>
      <c r="I9" s="713"/>
    </row>
    <row r="10" spans="1:9" ht="51.75" customHeight="1" x14ac:dyDescent="0.25">
      <c r="A10" s="970" t="s">
        <v>592</v>
      </c>
      <c r="B10" s="970"/>
      <c r="C10" s="970"/>
      <c r="D10" s="970"/>
      <c r="E10" s="970"/>
      <c r="F10" s="970"/>
      <c r="G10" s="970"/>
      <c r="H10" s="970"/>
      <c r="I10" s="970"/>
    </row>
  </sheetData>
  <mergeCells count="6">
    <mergeCell ref="A10:I10"/>
    <mergeCell ref="A4:I4"/>
    <mergeCell ref="A6:I6"/>
    <mergeCell ref="A8:I8"/>
    <mergeCell ref="A1:I1"/>
    <mergeCell ref="A2:I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76"/>
  <sheetViews>
    <sheetView zoomScaleNormal="100" workbookViewId="0">
      <pane ySplit="5" topLeftCell="A6" activePane="bottomLeft" state="frozen"/>
      <selection sqref="A1:B92"/>
      <selection pane="bottomLeft" activeCell="O28" sqref="O28"/>
    </sheetView>
  </sheetViews>
  <sheetFormatPr defaultColWidth="8.88671875" defaultRowHeight="13.2" x14ac:dyDescent="0.25"/>
  <cols>
    <col min="1" max="1" width="6.6640625" style="209" customWidth="1"/>
    <col min="2" max="12" width="6.6640625" style="208" customWidth="1"/>
    <col min="13" max="14" width="6.6640625" style="206" customWidth="1"/>
    <col min="15" max="16384" width="8.88671875" style="208"/>
  </cols>
  <sheetData>
    <row r="1" spans="1:21" s="307" customFormat="1" ht="30" customHeight="1" x14ac:dyDescent="0.3">
      <c r="A1" s="984"/>
      <c r="B1" s="979"/>
      <c r="C1" s="979"/>
      <c r="F1" s="974" t="s">
        <v>397</v>
      </c>
      <c r="G1" s="975"/>
      <c r="H1" s="975"/>
      <c r="I1" s="979"/>
    </row>
    <row r="2" spans="1:21" s="307" customFormat="1" ht="6" customHeight="1" x14ac:dyDescent="0.25">
      <c r="A2" s="984"/>
      <c r="B2" s="979"/>
      <c r="M2" s="379"/>
      <c r="N2" s="379"/>
    </row>
    <row r="3" spans="1:21" s="3" customFormat="1" ht="30" customHeight="1" x14ac:dyDescent="0.25">
      <c r="A3" s="985" t="s">
        <v>681</v>
      </c>
      <c r="B3" s="985"/>
      <c r="C3" s="985"/>
      <c r="D3" s="985"/>
      <c r="E3" s="985"/>
      <c r="F3" s="985"/>
      <c r="G3" s="985"/>
      <c r="H3" s="985"/>
      <c r="I3" s="985"/>
      <c r="J3" s="985"/>
      <c r="K3" s="985"/>
      <c r="L3" s="985"/>
      <c r="M3" s="985"/>
      <c r="N3" s="985"/>
    </row>
    <row r="4" spans="1:21" ht="30" customHeight="1" x14ac:dyDescent="0.25">
      <c r="A4" s="986" t="s">
        <v>100</v>
      </c>
      <c r="B4" s="987" t="s">
        <v>65</v>
      </c>
      <c r="C4" s="987"/>
      <c r="D4" s="987" t="s">
        <v>104</v>
      </c>
      <c r="E4" s="987"/>
      <c r="F4" s="987" t="s">
        <v>77</v>
      </c>
      <c r="G4" s="987"/>
      <c r="H4" s="987" t="s">
        <v>117</v>
      </c>
      <c r="I4" s="987"/>
      <c r="J4" s="988" t="s">
        <v>116</v>
      </c>
      <c r="K4" s="988"/>
      <c r="L4" s="988" t="s">
        <v>105</v>
      </c>
      <c r="M4" s="988"/>
      <c r="N4" s="988" t="s">
        <v>118</v>
      </c>
    </row>
    <row r="5" spans="1:21" ht="15" customHeight="1" x14ac:dyDescent="0.25">
      <c r="A5" s="986"/>
      <c r="B5" s="203" t="s">
        <v>101</v>
      </c>
      <c r="C5" s="203" t="s">
        <v>102</v>
      </c>
      <c r="D5" s="203" t="s">
        <v>101</v>
      </c>
      <c r="E5" s="203" t="s">
        <v>102</v>
      </c>
      <c r="F5" s="203" t="s">
        <v>101</v>
      </c>
      <c r="G5" s="203" t="s">
        <v>102</v>
      </c>
      <c r="H5" s="203" t="s">
        <v>101</v>
      </c>
      <c r="I5" s="203" t="s">
        <v>102</v>
      </c>
      <c r="J5" s="206" t="s">
        <v>101</v>
      </c>
      <c r="K5" s="206" t="s">
        <v>102</v>
      </c>
      <c r="L5" s="206" t="s">
        <v>101</v>
      </c>
      <c r="M5" s="206" t="s">
        <v>102</v>
      </c>
      <c r="N5" s="988"/>
      <c r="O5" s="150"/>
      <c r="P5" s="150"/>
      <c r="Q5" s="150"/>
      <c r="R5" s="150"/>
      <c r="S5" s="150"/>
      <c r="T5" s="150"/>
      <c r="U5" s="150"/>
    </row>
    <row r="6" spans="1:21" s="307" customFormat="1" ht="6" customHeight="1" x14ac:dyDescent="0.25">
      <c r="A6" s="407"/>
      <c r="B6" s="387"/>
      <c r="C6" s="387"/>
      <c r="D6" s="387"/>
      <c r="E6" s="387"/>
      <c r="F6" s="387"/>
      <c r="G6" s="387"/>
      <c r="H6" s="387"/>
      <c r="I6" s="387"/>
      <c r="J6" s="398"/>
      <c r="K6" s="398"/>
      <c r="L6" s="398"/>
      <c r="M6" s="398"/>
      <c r="N6" s="415"/>
    </row>
    <row r="7" spans="1:21" x14ac:dyDescent="0.25">
      <c r="A7" s="205">
        <v>1861</v>
      </c>
      <c r="B7" s="90">
        <v>7.6</v>
      </c>
      <c r="C7" s="91">
        <f t="shared" ref="C7:C70" si="0">B7/L7*100</f>
        <v>93.827160493827151</v>
      </c>
      <c r="D7" s="90">
        <v>0.1</v>
      </c>
      <c r="E7" s="91">
        <f t="shared" ref="E7:E70" si="1">D7/L7*100</f>
        <v>1.2345679012345681</v>
      </c>
      <c r="F7" s="368" t="s">
        <v>46</v>
      </c>
      <c r="G7" s="90"/>
      <c r="H7" s="368" t="s">
        <v>46</v>
      </c>
      <c r="I7" s="90"/>
      <c r="J7" s="5">
        <v>0.4</v>
      </c>
      <c r="K7" s="6">
        <f>J7/L7*100</f>
        <v>4.9382716049382722</v>
      </c>
      <c r="L7" s="5">
        <v>8.1</v>
      </c>
      <c r="M7" s="206">
        <v>100</v>
      </c>
      <c r="N7" s="6">
        <f t="shared" ref="N7:N70" si="2">L7/$L$131*100</f>
        <v>132.78688524590163</v>
      </c>
      <c r="O7" s="4"/>
    </row>
    <row r="8" spans="1:21" x14ac:dyDescent="0.25">
      <c r="A8" s="205">
        <v>1862</v>
      </c>
      <c r="B8" s="90">
        <v>7.6</v>
      </c>
      <c r="C8" s="91">
        <f t="shared" si="0"/>
        <v>90.476190476190467</v>
      </c>
      <c r="D8" s="90">
        <v>0.1</v>
      </c>
      <c r="E8" s="91">
        <f t="shared" si="1"/>
        <v>1.1904761904761905</v>
      </c>
      <c r="F8" s="368" t="s">
        <v>46</v>
      </c>
      <c r="G8" s="90"/>
      <c r="H8" s="368" t="s">
        <v>46</v>
      </c>
      <c r="I8" s="90"/>
      <c r="J8" s="5">
        <v>0.7</v>
      </c>
      <c r="K8" s="6">
        <f t="shared" ref="K8:K71" si="3">J8/L8*100</f>
        <v>8.3333333333333321</v>
      </c>
      <c r="L8" s="5">
        <v>8.4</v>
      </c>
      <c r="M8" s="206">
        <v>100</v>
      </c>
      <c r="N8" s="6">
        <f t="shared" si="2"/>
        <v>137.70491803278691</v>
      </c>
      <c r="O8" s="4"/>
    </row>
    <row r="9" spans="1:21" x14ac:dyDescent="0.25">
      <c r="A9" s="205">
        <v>1863</v>
      </c>
      <c r="B9" s="90">
        <v>8.6999999999999993</v>
      </c>
      <c r="C9" s="91">
        <f t="shared" si="0"/>
        <v>90.625</v>
      </c>
      <c r="D9" s="90">
        <v>0.1</v>
      </c>
      <c r="E9" s="91">
        <f t="shared" si="1"/>
        <v>1.0416666666666667</v>
      </c>
      <c r="F9" s="368" t="s">
        <v>46</v>
      </c>
      <c r="G9" s="90"/>
      <c r="H9" s="368" t="s">
        <v>46</v>
      </c>
      <c r="I9" s="90"/>
      <c r="J9" s="5">
        <v>0.8</v>
      </c>
      <c r="K9" s="6">
        <f t="shared" si="3"/>
        <v>8.3333333333333339</v>
      </c>
      <c r="L9" s="5">
        <v>9.6</v>
      </c>
      <c r="M9" s="206">
        <v>100</v>
      </c>
      <c r="N9" s="6">
        <f t="shared" si="2"/>
        <v>157.37704918032787</v>
      </c>
      <c r="O9" s="4"/>
    </row>
    <row r="10" spans="1:21" x14ac:dyDescent="0.25">
      <c r="A10" s="205">
        <v>1864</v>
      </c>
      <c r="B10" s="90">
        <v>7.7</v>
      </c>
      <c r="C10" s="91">
        <f t="shared" si="0"/>
        <v>90.588235294117652</v>
      </c>
      <c r="D10" s="90">
        <v>0.1</v>
      </c>
      <c r="E10" s="91">
        <f t="shared" si="1"/>
        <v>1.1764705882352942</v>
      </c>
      <c r="F10" s="368" t="s">
        <v>46</v>
      </c>
      <c r="G10" s="90"/>
      <c r="H10" s="368" t="s">
        <v>46</v>
      </c>
      <c r="I10" s="90"/>
      <c r="J10" s="5">
        <v>0.8</v>
      </c>
      <c r="K10" s="6">
        <f t="shared" si="3"/>
        <v>9.4117647058823533</v>
      </c>
      <c r="L10" s="5">
        <v>8.5</v>
      </c>
      <c r="M10" s="206">
        <v>100</v>
      </c>
      <c r="N10" s="6">
        <f t="shared" si="2"/>
        <v>139.34426229508196</v>
      </c>
      <c r="O10" s="4"/>
    </row>
    <row r="11" spans="1:21" x14ac:dyDescent="0.25">
      <c r="A11" s="205">
        <v>1865</v>
      </c>
      <c r="B11" s="90">
        <v>8.5</v>
      </c>
      <c r="C11" s="91">
        <f t="shared" si="0"/>
        <v>91.397849462365585</v>
      </c>
      <c r="D11" s="90">
        <v>0.1</v>
      </c>
      <c r="E11" s="91">
        <f t="shared" si="1"/>
        <v>1.075268817204301</v>
      </c>
      <c r="F11" s="368" t="s">
        <v>46</v>
      </c>
      <c r="G11" s="90"/>
      <c r="H11" s="368" t="s">
        <v>46</v>
      </c>
      <c r="I11" s="90"/>
      <c r="J11" s="5">
        <v>0.7</v>
      </c>
      <c r="K11" s="6">
        <f t="shared" si="3"/>
        <v>7.5268817204301062</v>
      </c>
      <c r="L11" s="5">
        <v>9.3000000000000007</v>
      </c>
      <c r="M11" s="206">
        <v>100</v>
      </c>
      <c r="N11" s="6">
        <f t="shared" si="2"/>
        <v>152.45901639344262</v>
      </c>
      <c r="O11" s="4"/>
    </row>
    <row r="12" spans="1:21" x14ac:dyDescent="0.25">
      <c r="A12" s="205">
        <v>1866</v>
      </c>
      <c r="B12" s="90">
        <v>7.8</v>
      </c>
      <c r="C12" s="91">
        <f t="shared" si="0"/>
        <v>90.697674418604663</v>
      </c>
      <c r="D12" s="90">
        <v>0.1</v>
      </c>
      <c r="E12" s="91">
        <f t="shared" si="1"/>
        <v>1.1627906976744187</v>
      </c>
      <c r="F12" s="368" t="s">
        <v>46</v>
      </c>
      <c r="G12" s="90"/>
      <c r="H12" s="368" t="s">
        <v>46</v>
      </c>
      <c r="I12" s="90"/>
      <c r="J12" s="5">
        <v>0.7</v>
      </c>
      <c r="K12" s="6">
        <f t="shared" si="3"/>
        <v>8.1395348837209287</v>
      </c>
      <c r="L12" s="5">
        <v>8.6</v>
      </c>
      <c r="M12" s="206">
        <v>100</v>
      </c>
      <c r="N12" s="6">
        <f t="shared" si="2"/>
        <v>140.98360655737704</v>
      </c>
      <c r="O12" s="4"/>
    </row>
    <row r="13" spans="1:21" x14ac:dyDescent="0.25">
      <c r="A13" s="205">
        <v>1867</v>
      </c>
      <c r="B13" s="90">
        <v>6.2</v>
      </c>
      <c r="C13" s="91">
        <f t="shared" si="0"/>
        <v>89.85507246376811</v>
      </c>
      <c r="D13" s="90">
        <v>0.1</v>
      </c>
      <c r="E13" s="91">
        <f t="shared" si="1"/>
        <v>1.4492753623188406</v>
      </c>
      <c r="F13" s="368" t="s">
        <v>46</v>
      </c>
      <c r="G13" s="90"/>
      <c r="H13" s="368" t="s">
        <v>46</v>
      </c>
      <c r="I13" s="90"/>
      <c r="J13" s="5">
        <v>0.6</v>
      </c>
      <c r="K13" s="6">
        <f t="shared" si="3"/>
        <v>8.695652173913043</v>
      </c>
      <c r="L13" s="5">
        <v>6.9</v>
      </c>
      <c r="M13" s="206">
        <v>100</v>
      </c>
      <c r="N13" s="6">
        <f t="shared" si="2"/>
        <v>113.11475409836066</v>
      </c>
      <c r="O13" s="4"/>
    </row>
    <row r="14" spans="1:21" x14ac:dyDescent="0.25">
      <c r="A14" s="205">
        <v>1868</v>
      </c>
      <c r="B14" s="90">
        <v>4.9000000000000004</v>
      </c>
      <c r="C14" s="91">
        <f t="shared" si="0"/>
        <v>89.090909090909093</v>
      </c>
      <c r="D14" s="90">
        <v>0.1</v>
      </c>
      <c r="E14" s="91">
        <f t="shared" si="1"/>
        <v>1.8181818181818183</v>
      </c>
      <c r="F14" s="368" t="s">
        <v>46</v>
      </c>
      <c r="G14" s="90"/>
      <c r="H14" s="368" t="s">
        <v>46</v>
      </c>
      <c r="I14" s="90"/>
      <c r="J14" s="5">
        <v>0.6</v>
      </c>
      <c r="K14" s="6">
        <f t="shared" si="3"/>
        <v>10.909090909090908</v>
      </c>
      <c r="L14" s="5">
        <v>5.5</v>
      </c>
      <c r="M14" s="206">
        <v>100</v>
      </c>
      <c r="N14" s="6">
        <f t="shared" si="2"/>
        <v>90.163934426229503</v>
      </c>
      <c r="O14" s="4"/>
    </row>
    <row r="15" spans="1:21" x14ac:dyDescent="0.25">
      <c r="A15" s="205">
        <v>1869</v>
      </c>
      <c r="B15" s="90">
        <v>6.3</v>
      </c>
      <c r="C15" s="91">
        <f t="shared" si="0"/>
        <v>90</v>
      </c>
      <c r="D15" s="90">
        <v>0.1</v>
      </c>
      <c r="E15" s="91">
        <f t="shared" si="1"/>
        <v>1.4285714285714286</v>
      </c>
      <c r="F15" s="368" t="s">
        <v>46</v>
      </c>
      <c r="G15" s="90"/>
      <c r="H15" s="368" t="s">
        <v>46</v>
      </c>
      <c r="I15" s="90"/>
      <c r="J15" s="5">
        <v>0.6</v>
      </c>
      <c r="K15" s="6">
        <f t="shared" si="3"/>
        <v>8.5714285714285712</v>
      </c>
      <c r="L15" s="5">
        <v>7</v>
      </c>
      <c r="M15" s="206">
        <v>100</v>
      </c>
      <c r="N15" s="6">
        <f t="shared" si="2"/>
        <v>114.75409836065576</v>
      </c>
      <c r="O15" s="4"/>
    </row>
    <row r="16" spans="1:21" x14ac:dyDescent="0.25">
      <c r="A16" s="205">
        <v>1870</v>
      </c>
      <c r="B16" s="90">
        <v>7.8</v>
      </c>
      <c r="C16" s="91">
        <f t="shared" si="0"/>
        <v>90.697674418604663</v>
      </c>
      <c r="D16" s="90">
        <v>0.1</v>
      </c>
      <c r="E16" s="91">
        <f t="shared" si="1"/>
        <v>1.1627906976744187</v>
      </c>
      <c r="F16" s="368" t="s">
        <v>46</v>
      </c>
      <c r="G16" s="90"/>
      <c r="H16" s="368" t="s">
        <v>46</v>
      </c>
      <c r="I16" s="90"/>
      <c r="J16" s="5">
        <v>0.7</v>
      </c>
      <c r="K16" s="6">
        <f t="shared" si="3"/>
        <v>8.1395348837209287</v>
      </c>
      <c r="L16" s="5">
        <v>8.6</v>
      </c>
      <c r="M16" s="206">
        <v>100</v>
      </c>
      <c r="N16" s="6">
        <f t="shared" si="2"/>
        <v>140.98360655737704</v>
      </c>
      <c r="O16" s="4"/>
    </row>
    <row r="17" spans="1:15" x14ac:dyDescent="0.25">
      <c r="A17" s="205">
        <v>1871</v>
      </c>
      <c r="B17" s="90">
        <v>7.9</v>
      </c>
      <c r="C17" s="91">
        <f t="shared" si="0"/>
        <v>89.772727272727266</v>
      </c>
      <c r="D17" s="90">
        <v>0.1</v>
      </c>
      <c r="E17" s="91">
        <f t="shared" si="1"/>
        <v>1.1363636363636365</v>
      </c>
      <c r="F17" s="368" t="s">
        <v>46</v>
      </c>
      <c r="G17" s="90"/>
      <c r="H17" s="368" t="s">
        <v>46</v>
      </c>
      <c r="I17" s="90"/>
      <c r="J17" s="5">
        <v>0.7</v>
      </c>
      <c r="K17" s="6">
        <f t="shared" si="3"/>
        <v>7.9545454545454533</v>
      </c>
      <c r="L17" s="5">
        <v>8.8000000000000007</v>
      </c>
      <c r="M17" s="206">
        <v>100</v>
      </c>
      <c r="N17" s="6">
        <f t="shared" si="2"/>
        <v>144.26229508196724</v>
      </c>
      <c r="O17" s="4"/>
    </row>
    <row r="18" spans="1:15" x14ac:dyDescent="0.25">
      <c r="A18" s="205">
        <v>1872</v>
      </c>
      <c r="B18" s="90">
        <v>8.1999999999999993</v>
      </c>
      <c r="C18" s="91">
        <f t="shared" si="0"/>
        <v>88.172043010752674</v>
      </c>
      <c r="D18" s="90">
        <v>0.1</v>
      </c>
      <c r="E18" s="91">
        <f t="shared" si="1"/>
        <v>1.075268817204301</v>
      </c>
      <c r="F18" s="368" t="s">
        <v>46</v>
      </c>
      <c r="G18" s="90"/>
      <c r="H18" s="368" t="s">
        <v>46</v>
      </c>
      <c r="I18" s="90"/>
      <c r="J18" s="5">
        <v>0.9</v>
      </c>
      <c r="K18" s="6">
        <f t="shared" si="3"/>
        <v>9.67741935483871</v>
      </c>
      <c r="L18" s="5">
        <v>9.3000000000000007</v>
      </c>
      <c r="M18" s="206">
        <v>100</v>
      </c>
      <c r="N18" s="6">
        <f t="shared" si="2"/>
        <v>152.45901639344262</v>
      </c>
      <c r="O18" s="4"/>
    </row>
    <row r="19" spans="1:15" x14ac:dyDescent="0.25">
      <c r="A19" s="205">
        <v>1873</v>
      </c>
      <c r="B19" s="90">
        <v>8.9</v>
      </c>
      <c r="C19" s="91">
        <f t="shared" si="0"/>
        <v>89</v>
      </c>
      <c r="D19" s="90">
        <v>0.2</v>
      </c>
      <c r="E19" s="91">
        <f t="shared" si="1"/>
        <v>2</v>
      </c>
      <c r="F19" s="368" t="s">
        <v>46</v>
      </c>
      <c r="G19" s="90"/>
      <c r="H19" s="368" t="s">
        <v>46</v>
      </c>
      <c r="I19" s="90"/>
      <c r="J19" s="5">
        <v>1</v>
      </c>
      <c r="K19" s="6">
        <f t="shared" si="3"/>
        <v>10</v>
      </c>
      <c r="L19" s="5">
        <v>10</v>
      </c>
      <c r="M19" s="206">
        <v>100</v>
      </c>
      <c r="N19" s="6">
        <f t="shared" si="2"/>
        <v>163.9344262295082</v>
      </c>
      <c r="O19" s="4"/>
    </row>
    <row r="20" spans="1:15" x14ac:dyDescent="0.25">
      <c r="A20" s="205">
        <v>1874</v>
      </c>
      <c r="B20" s="90">
        <v>10.199999999999999</v>
      </c>
      <c r="C20" s="91">
        <f t="shared" si="0"/>
        <v>90.265486725663706</v>
      </c>
      <c r="D20" s="90">
        <v>0.2</v>
      </c>
      <c r="E20" s="91">
        <f t="shared" si="1"/>
        <v>1.7699115044247788</v>
      </c>
      <c r="F20" s="368" t="s">
        <v>46</v>
      </c>
      <c r="G20" s="90"/>
      <c r="H20" s="368" t="s">
        <v>46</v>
      </c>
      <c r="I20" s="90"/>
      <c r="J20" s="5">
        <v>0.9</v>
      </c>
      <c r="K20" s="6">
        <f t="shared" si="3"/>
        <v>7.9646017699115044</v>
      </c>
      <c r="L20" s="5">
        <v>11.3</v>
      </c>
      <c r="M20" s="206">
        <v>100</v>
      </c>
      <c r="N20" s="6">
        <f t="shared" si="2"/>
        <v>185.24590163934428</v>
      </c>
      <c r="O20" s="4"/>
    </row>
    <row r="21" spans="1:15" x14ac:dyDescent="0.25">
      <c r="A21" s="205">
        <v>1875</v>
      </c>
      <c r="B21" s="90">
        <v>9.3000000000000007</v>
      </c>
      <c r="C21" s="91">
        <f t="shared" si="0"/>
        <v>89.423076923076934</v>
      </c>
      <c r="D21" s="90">
        <v>0.2</v>
      </c>
      <c r="E21" s="91">
        <f t="shared" si="1"/>
        <v>1.9230769230769231</v>
      </c>
      <c r="F21" s="368" t="s">
        <v>46</v>
      </c>
      <c r="G21" s="90"/>
      <c r="H21" s="368" t="s">
        <v>46</v>
      </c>
      <c r="I21" s="90"/>
      <c r="J21" s="5">
        <v>1</v>
      </c>
      <c r="K21" s="6">
        <f t="shared" si="3"/>
        <v>9.615384615384615</v>
      </c>
      <c r="L21" s="5">
        <v>10.4</v>
      </c>
      <c r="M21" s="206">
        <v>100</v>
      </c>
      <c r="N21" s="6">
        <f t="shared" si="2"/>
        <v>170.49180327868854</v>
      </c>
      <c r="O21" s="4"/>
    </row>
    <row r="22" spans="1:15" x14ac:dyDescent="0.25">
      <c r="A22" s="205">
        <v>1876</v>
      </c>
      <c r="B22" s="90">
        <v>9.3000000000000007</v>
      </c>
      <c r="C22" s="91">
        <f t="shared" si="0"/>
        <v>89.423076923076934</v>
      </c>
      <c r="D22" s="90">
        <v>0.1</v>
      </c>
      <c r="E22" s="91">
        <f t="shared" si="1"/>
        <v>0.96153846153846156</v>
      </c>
      <c r="F22" s="368" t="s">
        <v>46</v>
      </c>
      <c r="G22" s="90"/>
      <c r="H22" s="368" t="s">
        <v>46</v>
      </c>
      <c r="I22" s="90"/>
      <c r="J22" s="5">
        <v>1</v>
      </c>
      <c r="K22" s="6">
        <f t="shared" si="3"/>
        <v>9.615384615384615</v>
      </c>
      <c r="L22" s="5">
        <v>10.4</v>
      </c>
      <c r="M22" s="206">
        <v>100</v>
      </c>
      <c r="N22" s="6">
        <f t="shared" si="2"/>
        <v>170.49180327868854</v>
      </c>
      <c r="O22" s="4"/>
    </row>
    <row r="23" spans="1:15" x14ac:dyDescent="0.25">
      <c r="A23" s="205">
        <v>1877</v>
      </c>
      <c r="B23" s="90">
        <v>7.9</v>
      </c>
      <c r="C23" s="91">
        <f t="shared" si="0"/>
        <v>86.813186813186817</v>
      </c>
      <c r="D23" s="90">
        <v>0.1</v>
      </c>
      <c r="E23" s="91">
        <f t="shared" si="1"/>
        <v>1.098901098901099</v>
      </c>
      <c r="F23" s="368" t="s">
        <v>46</v>
      </c>
      <c r="G23" s="90"/>
      <c r="H23" s="368" t="s">
        <v>46</v>
      </c>
      <c r="I23" s="90"/>
      <c r="J23" s="5">
        <v>1</v>
      </c>
      <c r="K23" s="6">
        <f t="shared" si="3"/>
        <v>10.989010989010989</v>
      </c>
      <c r="L23" s="5">
        <v>9.1</v>
      </c>
      <c r="M23" s="206">
        <v>100</v>
      </c>
      <c r="N23" s="6">
        <f t="shared" si="2"/>
        <v>149.18032786885246</v>
      </c>
      <c r="O23" s="4"/>
    </row>
    <row r="24" spans="1:15" x14ac:dyDescent="0.25">
      <c r="A24" s="205">
        <v>1878</v>
      </c>
      <c r="B24" s="90">
        <v>7.8</v>
      </c>
      <c r="C24" s="91">
        <f t="shared" si="0"/>
        <v>84.782608695652186</v>
      </c>
      <c r="D24" s="90">
        <v>0.1</v>
      </c>
      <c r="E24" s="91">
        <f t="shared" si="1"/>
        <v>1.0869565217391306</v>
      </c>
      <c r="F24" s="368" t="s">
        <v>46</v>
      </c>
      <c r="G24" s="90"/>
      <c r="H24" s="368" t="s">
        <v>46</v>
      </c>
      <c r="I24" s="90"/>
      <c r="J24" s="5">
        <v>1.2</v>
      </c>
      <c r="K24" s="6">
        <f t="shared" si="3"/>
        <v>13.043478260869565</v>
      </c>
      <c r="L24" s="5">
        <v>9.1999999999999993</v>
      </c>
      <c r="M24" s="206">
        <v>100</v>
      </c>
      <c r="N24" s="6">
        <f t="shared" si="2"/>
        <v>150.81967213114754</v>
      </c>
      <c r="O24" s="4"/>
    </row>
    <row r="25" spans="1:15" x14ac:dyDescent="0.25">
      <c r="A25" s="205">
        <v>1879</v>
      </c>
      <c r="B25" s="90">
        <v>6.5</v>
      </c>
      <c r="C25" s="91">
        <f t="shared" si="0"/>
        <v>85.526315789473685</v>
      </c>
      <c r="D25" s="90">
        <v>0.1</v>
      </c>
      <c r="E25" s="91">
        <f t="shared" si="1"/>
        <v>1.3157894736842106</v>
      </c>
      <c r="F25" s="368" t="s">
        <v>46</v>
      </c>
      <c r="G25" s="90"/>
      <c r="H25" s="368" t="s">
        <v>46</v>
      </c>
      <c r="I25" s="90"/>
      <c r="J25" s="5">
        <v>1</v>
      </c>
      <c r="K25" s="6">
        <f t="shared" si="3"/>
        <v>13.157894736842104</v>
      </c>
      <c r="L25" s="5">
        <v>7.6</v>
      </c>
      <c r="M25" s="206">
        <v>100</v>
      </c>
      <c r="N25" s="6">
        <f t="shared" si="2"/>
        <v>124.59016393442623</v>
      </c>
      <c r="O25" s="4"/>
    </row>
    <row r="26" spans="1:15" x14ac:dyDescent="0.25">
      <c r="A26" s="205">
        <v>1880</v>
      </c>
      <c r="B26" s="90">
        <v>6.1</v>
      </c>
      <c r="C26" s="91">
        <f t="shared" si="0"/>
        <v>85.91549295774648</v>
      </c>
      <c r="D26" s="90">
        <v>0.1</v>
      </c>
      <c r="E26" s="91">
        <f t="shared" si="1"/>
        <v>1.4084507042253522</v>
      </c>
      <c r="F26" s="368" t="s">
        <v>46</v>
      </c>
      <c r="G26" s="90"/>
      <c r="H26" s="368" t="s">
        <v>46</v>
      </c>
      <c r="I26" s="90"/>
      <c r="J26" s="5">
        <v>1</v>
      </c>
      <c r="K26" s="6">
        <f t="shared" si="3"/>
        <v>14.084507042253522</v>
      </c>
      <c r="L26" s="5">
        <v>7.1</v>
      </c>
      <c r="M26" s="206">
        <v>100</v>
      </c>
      <c r="N26" s="6">
        <f t="shared" si="2"/>
        <v>116.39344262295081</v>
      </c>
      <c r="O26" s="4"/>
    </row>
    <row r="27" spans="1:15" x14ac:dyDescent="0.25">
      <c r="A27" s="205">
        <v>1881</v>
      </c>
      <c r="B27" s="90">
        <v>6.6</v>
      </c>
      <c r="C27" s="91">
        <f t="shared" si="0"/>
        <v>84.615384615384613</v>
      </c>
      <c r="D27" s="90">
        <v>0.1</v>
      </c>
      <c r="E27" s="91">
        <f t="shared" si="1"/>
        <v>1.2820512820512822</v>
      </c>
      <c r="F27" s="368" t="s">
        <v>46</v>
      </c>
      <c r="G27" s="90"/>
      <c r="H27" s="368" t="s">
        <v>46</v>
      </c>
      <c r="I27" s="90"/>
      <c r="J27" s="5">
        <v>1.1000000000000001</v>
      </c>
      <c r="K27" s="6">
        <f t="shared" si="3"/>
        <v>14.102564102564106</v>
      </c>
      <c r="L27" s="5">
        <v>7.8</v>
      </c>
      <c r="M27" s="206">
        <v>100</v>
      </c>
      <c r="N27" s="6">
        <f t="shared" si="2"/>
        <v>127.86885245901641</v>
      </c>
      <c r="O27" s="4"/>
    </row>
    <row r="28" spans="1:15" x14ac:dyDescent="0.25">
      <c r="A28" s="209">
        <v>1882</v>
      </c>
      <c r="B28" s="5">
        <v>6</v>
      </c>
      <c r="C28" s="6">
        <f t="shared" si="0"/>
        <v>84.507042253521135</v>
      </c>
      <c r="D28" s="5">
        <v>0.2</v>
      </c>
      <c r="E28" s="6">
        <f t="shared" si="1"/>
        <v>2.8169014084507045</v>
      </c>
      <c r="F28" s="368" t="s">
        <v>46</v>
      </c>
      <c r="G28" s="5"/>
      <c r="H28" s="368" t="s">
        <v>46</v>
      </c>
      <c r="I28" s="5"/>
      <c r="J28" s="5">
        <v>0.9</v>
      </c>
      <c r="K28" s="6">
        <f t="shared" si="3"/>
        <v>12.676056338028168</v>
      </c>
      <c r="L28" s="5">
        <v>7.1</v>
      </c>
      <c r="M28" s="206">
        <v>100</v>
      </c>
      <c r="N28" s="6">
        <f t="shared" si="2"/>
        <v>116.39344262295081</v>
      </c>
      <c r="O28" s="4"/>
    </row>
    <row r="29" spans="1:15" x14ac:dyDescent="0.25">
      <c r="A29" s="209">
        <v>1883</v>
      </c>
      <c r="B29" s="5">
        <v>5.8</v>
      </c>
      <c r="C29" s="6">
        <f t="shared" si="0"/>
        <v>84.05797101449275</v>
      </c>
      <c r="D29" s="5">
        <v>0.1</v>
      </c>
      <c r="E29" s="6">
        <f t="shared" si="1"/>
        <v>1.4492753623188406</v>
      </c>
      <c r="F29" s="368" t="s">
        <v>46</v>
      </c>
      <c r="G29" s="5"/>
      <c r="H29" s="368" t="s">
        <v>46</v>
      </c>
      <c r="I29" s="5"/>
      <c r="J29" s="5">
        <v>1</v>
      </c>
      <c r="K29" s="6">
        <f t="shared" si="3"/>
        <v>14.492753623188406</v>
      </c>
      <c r="L29" s="5">
        <v>6.9</v>
      </c>
      <c r="M29" s="206">
        <v>100</v>
      </c>
      <c r="N29" s="6">
        <f t="shared" si="2"/>
        <v>113.11475409836066</v>
      </c>
      <c r="O29" s="4"/>
    </row>
    <row r="30" spans="1:15" x14ac:dyDescent="0.25">
      <c r="A30" s="209">
        <v>1884</v>
      </c>
      <c r="B30" s="5">
        <v>6.1</v>
      </c>
      <c r="C30" s="6">
        <f t="shared" si="0"/>
        <v>81.333333333333329</v>
      </c>
      <c r="D30" s="5">
        <v>0.1</v>
      </c>
      <c r="E30" s="6">
        <f t="shared" si="1"/>
        <v>1.3333333333333335</v>
      </c>
      <c r="F30" s="368" t="s">
        <v>46</v>
      </c>
      <c r="G30" s="5"/>
      <c r="H30" s="368" t="s">
        <v>46</v>
      </c>
      <c r="I30" s="5"/>
      <c r="J30" s="5">
        <v>1.2</v>
      </c>
      <c r="K30" s="6">
        <f t="shared" si="3"/>
        <v>16</v>
      </c>
      <c r="L30" s="5">
        <v>7.5</v>
      </c>
      <c r="M30" s="206">
        <v>100</v>
      </c>
      <c r="N30" s="6">
        <f t="shared" si="2"/>
        <v>122.95081967213115</v>
      </c>
      <c r="O30" s="4"/>
    </row>
    <row r="31" spans="1:15" x14ac:dyDescent="0.25">
      <c r="A31" s="209">
        <v>1885</v>
      </c>
      <c r="B31" s="5">
        <v>6.3</v>
      </c>
      <c r="C31" s="6">
        <f t="shared" si="0"/>
        <v>81.818181818181813</v>
      </c>
      <c r="D31" s="5">
        <v>0.1</v>
      </c>
      <c r="E31" s="6">
        <f t="shared" si="1"/>
        <v>1.2987012987012987</v>
      </c>
      <c r="F31" s="368" t="s">
        <v>46</v>
      </c>
      <c r="G31" s="5"/>
      <c r="H31" s="368" t="s">
        <v>46</v>
      </c>
      <c r="I31" s="5"/>
      <c r="J31" s="5">
        <v>1.3</v>
      </c>
      <c r="K31" s="6">
        <f t="shared" si="3"/>
        <v>16.883116883116884</v>
      </c>
      <c r="L31" s="5">
        <v>7.7</v>
      </c>
      <c r="M31" s="206">
        <v>100</v>
      </c>
      <c r="N31" s="6">
        <f t="shared" si="2"/>
        <v>126.22950819672131</v>
      </c>
      <c r="O31" s="4"/>
    </row>
    <row r="32" spans="1:15" x14ac:dyDescent="0.25">
      <c r="A32" s="209">
        <v>1886</v>
      </c>
      <c r="B32" s="5">
        <v>5.9</v>
      </c>
      <c r="C32" s="6">
        <f t="shared" si="0"/>
        <v>80.821917808219183</v>
      </c>
      <c r="D32" s="5">
        <v>0.1</v>
      </c>
      <c r="E32" s="6">
        <f t="shared" si="1"/>
        <v>1.3698630136986303</v>
      </c>
      <c r="F32" s="368" t="s">
        <v>46</v>
      </c>
      <c r="G32" s="5"/>
      <c r="H32" s="368" t="s">
        <v>46</v>
      </c>
      <c r="I32" s="5"/>
      <c r="J32" s="5">
        <v>1.4</v>
      </c>
      <c r="K32" s="6">
        <f t="shared" si="3"/>
        <v>19.17808219178082</v>
      </c>
      <c r="L32" s="5">
        <v>7.3</v>
      </c>
      <c r="M32" s="206">
        <v>100</v>
      </c>
      <c r="N32" s="6">
        <f t="shared" si="2"/>
        <v>119.67213114754098</v>
      </c>
      <c r="O32" s="4"/>
    </row>
    <row r="33" spans="1:15" x14ac:dyDescent="0.25">
      <c r="A33" s="209">
        <v>1887</v>
      </c>
      <c r="B33" s="5">
        <v>5.3</v>
      </c>
      <c r="C33" s="6">
        <f t="shared" si="0"/>
        <v>80.303030303030312</v>
      </c>
      <c r="D33" s="5">
        <v>0.1</v>
      </c>
      <c r="E33" s="6">
        <f t="shared" si="1"/>
        <v>1.5151515151515154</v>
      </c>
      <c r="F33" s="368" t="s">
        <v>46</v>
      </c>
      <c r="G33" s="5"/>
      <c r="H33" s="368" t="s">
        <v>46</v>
      </c>
      <c r="I33" s="5"/>
      <c r="J33" s="5">
        <v>1.3</v>
      </c>
      <c r="K33" s="6">
        <f t="shared" si="3"/>
        <v>19.696969696969699</v>
      </c>
      <c r="L33" s="5">
        <v>6.6</v>
      </c>
      <c r="M33" s="206">
        <v>100</v>
      </c>
      <c r="N33" s="6">
        <f t="shared" si="2"/>
        <v>108.19672131147541</v>
      </c>
      <c r="O33" s="4"/>
    </row>
    <row r="34" spans="1:15" x14ac:dyDescent="0.25">
      <c r="A34" s="209">
        <v>1888</v>
      </c>
      <c r="B34" s="5">
        <v>5.6</v>
      </c>
      <c r="C34" s="6">
        <f t="shared" si="0"/>
        <v>80</v>
      </c>
      <c r="D34" s="5">
        <v>0.1</v>
      </c>
      <c r="E34" s="6">
        <f t="shared" si="1"/>
        <v>1.4285714285714286</v>
      </c>
      <c r="F34" s="368" t="s">
        <v>46</v>
      </c>
      <c r="G34" s="5"/>
      <c r="H34" s="368" t="s">
        <v>46</v>
      </c>
      <c r="I34" s="5"/>
      <c r="J34" s="5">
        <v>1.2</v>
      </c>
      <c r="K34" s="6">
        <f t="shared" si="3"/>
        <v>17.142857142857142</v>
      </c>
      <c r="L34" s="5">
        <v>7</v>
      </c>
      <c r="M34" s="206">
        <v>100</v>
      </c>
      <c r="N34" s="6">
        <f t="shared" si="2"/>
        <v>114.75409836065576</v>
      </c>
      <c r="O34" s="4"/>
    </row>
    <row r="35" spans="1:15" x14ac:dyDescent="0.25">
      <c r="A35" s="209">
        <v>1889</v>
      </c>
      <c r="B35" s="5">
        <v>4.7</v>
      </c>
      <c r="C35" s="6">
        <f t="shared" si="0"/>
        <v>75.806451612903231</v>
      </c>
      <c r="D35" s="5">
        <v>0.1</v>
      </c>
      <c r="E35" s="6">
        <f t="shared" si="1"/>
        <v>1.6129032258064515</v>
      </c>
      <c r="F35" s="368" t="s">
        <v>46</v>
      </c>
      <c r="G35" s="5"/>
      <c r="H35" s="368" t="s">
        <v>46</v>
      </c>
      <c r="I35" s="5"/>
      <c r="J35" s="5">
        <v>1.5</v>
      </c>
      <c r="K35" s="6">
        <f t="shared" si="3"/>
        <v>24.193548387096772</v>
      </c>
      <c r="L35" s="5">
        <v>6.2</v>
      </c>
      <c r="M35" s="206">
        <v>100</v>
      </c>
      <c r="N35" s="6">
        <f t="shared" si="2"/>
        <v>101.63934426229508</v>
      </c>
      <c r="O35" s="4"/>
    </row>
    <row r="36" spans="1:15" x14ac:dyDescent="0.25">
      <c r="A36" s="209">
        <v>1890</v>
      </c>
      <c r="B36" s="5">
        <v>5.3</v>
      </c>
      <c r="C36" s="6">
        <f t="shared" si="0"/>
        <v>75.714285714285708</v>
      </c>
      <c r="D36" s="5">
        <v>0.1</v>
      </c>
      <c r="E36" s="6">
        <f t="shared" si="1"/>
        <v>1.4285714285714286</v>
      </c>
      <c r="F36" s="368" t="s">
        <v>46</v>
      </c>
      <c r="G36" s="5"/>
      <c r="H36" s="368" t="s">
        <v>46</v>
      </c>
      <c r="I36" s="5"/>
      <c r="J36" s="5">
        <v>1.6</v>
      </c>
      <c r="K36" s="6">
        <f t="shared" si="3"/>
        <v>22.857142857142858</v>
      </c>
      <c r="L36" s="5">
        <v>7</v>
      </c>
      <c r="M36" s="206">
        <v>100</v>
      </c>
      <c r="N36" s="6">
        <f t="shared" si="2"/>
        <v>114.75409836065576</v>
      </c>
      <c r="O36" s="4"/>
    </row>
    <row r="37" spans="1:15" x14ac:dyDescent="0.25">
      <c r="A37" s="209">
        <v>1891</v>
      </c>
      <c r="B37" s="5">
        <v>5</v>
      </c>
      <c r="C37" s="6">
        <f t="shared" si="0"/>
        <v>74.626865671641781</v>
      </c>
      <c r="D37" s="5">
        <v>0.2</v>
      </c>
      <c r="E37" s="6">
        <f t="shared" si="1"/>
        <v>2.9850746268656714</v>
      </c>
      <c r="F37" s="368" t="s">
        <v>46</v>
      </c>
      <c r="G37" s="5"/>
      <c r="H37" s="368" t="s">
        <v>46</v>
      </c>
      <c r="I37" s="5"/>
      <c r="J37" s="5">
        <v>1.6</v>
      </c>
      <c r="K37" s="6">
        <f t="shared" si="3"/>
        <v>23.880597014925371</v>
      </c>
      <c r="L37" s="5">
        <v>6.7</v>
      </c>
      <c r="M37" s="206">
        <v>100</v>
      </c>
      <c r="N37" s="6">
        <f t="shared" si="2"/>
        <v>109.8360655737705</v>
      </c>
      <c r="O37" s="4"/>
    </row>
    <row r="38" spans="1:15" x14ac:dyDescent="0.25">
      <c r="A38" s="209">
        <v>1892</v>
      </c>
      <c r="B38" s="5">
        <v>5</v>
      </c>
      <c r="C38" s="6">
        <f t="shared" si="0"/>
        <v>73.529411764705884</v>
      </c>
      <c r="D38" s="5">
        <v>0.2</v>
      </c>
      <c r="E38" s="6">
        <f t="shared" si="1"/>
        <v>2.9411764705882355</v>
      </c>
      <c r="F38" s="368" t="s">
        <v>46</v>
      </c>
      <c r="G38" s="5"/>
      <c r="H38" s="368" t="s">
        <v>46</v>
      </c>
      <c r="I38" s="5"/>
      <c r="J38" s="5">
        <v>1.5</v>
      </c>
      <c r="K38" s="6">
        <f t="shared" si="3"/>
        <v>22.058823529411764</v>
      </c>
      <c r="L38" s="5">
        <v>6.8</v>
      </c>
      <c r="M38" s="206">
        <v>100</v>
      </c>
      <c r="N38" s="6">
        <f t="shared" si="2"/>
        <v>111.47540983606558</v>
      </c>
      <c r="O38" s="4"/>
    </row>
    <row r="39" spans="1:15" x14ac:dyDescent="0.25">
      <c r="A39" s="209">
        <v>1893</v>
      </c>
      <c r="B39" s="5">
        <v>5.0999999999999996</v>
      </c>
      <c r="C39" s="6">
        <f t="shared" si="0"/>
        <v>79.687499999999986</v>
      </c>
      <c r="D39" s="5">
        <v>0</v>
      </c>
      <c r="E39" s="6">
        <f t="shared" si="1"/>
        <v>0</v>
      </c>
      <c r="F39" s="368" t="s">
        <v>46</v>
      </c>
      <c r="G39" s="5"/>
      <c r="H39" s="368" t="s">
        <v>46</v>
      </c>
      <c r="I39" s="5"/>
      <c r="J39" s="5">
        <v>1.3</v>
      </c>
      <c r="K39" s="6">
        <f t="shared" si="3"/>
        <v>20.3125</v>
      </c>
      <c r="L39" s="5">
        <v>6.4</v>
      </c>
      <c r="M39" s="206">
        <v>100</v>
      </c>
      <c r="N39" s="6">
        <f t="shared" si="2"/>
        <v>104.91803278688525</v>
      </c>
      <c r="O39" s="4"/>
    </row>
    <row r="40" spans="1:15" x14ac:dyDescent="0.25">
      <c r="A40" s="209">
        <v>1894</v>
      </c>
      <c r="B40" s="5">
        <v>5.2</v>
      </c>
      <c r="C40" s="6">
        <f t="shared" si="0"/>
        <v>76.47058823529413</v>
      </c>
      <c r="D40" s="5">
        <v>0.1</v>
      </c>
      <c r="E40" s="6">
        <f t="shared" si="1"/>
        <v>1.4705882352941178</v>
      </c>
      <c r="F40" s="368" t="s">
        <v>46</v>
      </c>
      <c r="G40" s="5"/>
      <c r="H40" s="368" t="s">
        <v>46</v>
      </c>
      <c r="I40" s="5"/>
      <c r="J40" s="5">
        <v>1.5</v>
      </c>
      <c r="K40" s="6">
        <f t="shared" si="3"/>
        <v>22.058823529411764</v>
      </c>
      <c r="L40" s="5">
        <v>6.8</v>
      </c>
      <c r="M40" s="206">
        <v>100</v>
      </c>
      <c r="N40" s="6">
        <f t="shared" si="2"/>
        <v>111.47540983606558</v>
      </c>
      <c r="O40" s="4"/>
    </row>
    <row r="41" spans="1:15" x14ac:dyDescent="0.25">
      <c r="A41" s="209">
        <v>1895</v>
      </c>
      <c r="B41" s="5">
        <v>5.2</v>
      </c>
      <c r="C41" s="6">
        <f t="shared" si="0"/>
        <v>73.239436619718319</v>
      </c>
      <c r="D41" s="5">
        <v>0.1</v>
      </c>
      <c r="E41" s="6">
        <f t="shared" si="1"/>
        <v>1.4084507042253522</v>
      </c>
      <c r="F41" s="368" t="s">
        <v>46</v>
      </c>
      <c r="G41" s="5"/>
      <c r="H41" s="368" t="s">
        <v>46</v>
      </c>
      <c r="I41" s="5"/>
      <c r="J41" s="5">
        <v>1.8</v>
      </c>
      <c r="K41" s="6">
        <f t="shared" si="3"/>
        <v>25.352112676056336</v>
      </c>
      <c r="L41" s="5">
        <v>7.1</v>
      </c>
      <c r="M41" s="206">
        <v>100</v>
      </c>
      <c r="N41" s="6">
        <f t="shared" si="2"/>
        <v>116.39344262295081</v>
      </c>
      <c r="O41" s="4"/>
    </row>
    <row r="42" spans="1:15" x14ac:dyDescent="0.25">
      <c r="A42" s="209">
        <v>1896</v>
      </c>
      <c r="B42" s="5">
        <v>5.4</v>
      </c>
      <c r="C42" s="6">
        <f t="shared" si="0"/>
        <v>75</v>
      </c>
      <c r="D42" s="5">
        <v>0.1</v>
      </c>
      <c r="E42" s="6">
        <f t="shared" si="1"/>
        <v>1.3888888888888891</v>
      </c>
      <c r="F42" s="368" t="s">
        <v>46</v>
      </c>
      <c r="G42" s="5"/>
      <c r="H42" s="368" t="s">
        <v>46</v>
      </c>
      <c r="I42" s="5"/>
      <c r="J42" s="5">
        <v>1.7</v>
      </c>
      <c r="K42" s="6">
        <f t="shared" si="3"/>
        <v>23.611111111111111</v>
      </c>
      <c r="L42" s="5">
        <v>7.2</v>
      </c>
      <c r="M42" s="206">
        <v>100</v>
      </c>
      <c r="N42" s="6">
        <f t="shared" si="2"/>
        <v>118.03278688524593</v>
      </c>
      <c r="O42" s="4"/>
    </row>
    <row r="43" spans="1:15" x14ac:dyDescent="0.25">
      <c r="A43" s="209">
        <v>1897</v>
      </c>
      <c r="B43" s="5">
        <v>5.6</v>
      </c>
      <c r="C43" s="6">
        <f t="shared" si="0"/>
        <v>74.666666666666657</v>
      </c>
      <c r="D43" s="5">
        <v>0.1</v>
      </c>
      <c r="E43" s="6">
        <f t="shared" si="1"/>
        <v>1.3333333333333335</v>
      </c>
      <c r="F43" s="368" t="s">
        <v>46</v>
      </c>
      <c r="G43" s="5"/>
      <c r="H43" s="368" t="s">
        <v>46</v>
      </c>
      <c r="I43" s="5"/>
      <c r="J43" s="5">
        <v>1.8</v>
      </c>
      <c r="K43" s="6">
        <f t="shared" si="3"/>
        <v>24.000000000000004</v>
      </c>
      <c r="L43" s="5">
        <v>7.5</v>
      </c>
      <c r="M43" s="206">
        <v>100</v>
      </c>
      <c r="N43" s="6">
        <f t="shared" si="2"/>
        <v>122.95081967213115</v>
      </c>
      <c r="O43" s="4"/>
    </row>
    <row r="44" spans="1:15" x14ac:dyDescent="0.25">
      <c r="A44" s="209">
        <v>1898</v>
      </c>
      <c r="B44" s="5">
        <v>6</v>
      </c>
      <c r="C44" s="6">
        <f t="shared" si="0"/>
        <v>75</v>
      </c>
      <c r="D44" s="5">
        <v>0.1</v>
      </c>
      <c r="E44" s="6">
        <f t="shared" si="1"/>
        <v>1.25</v>
      </c>
      <c r="F44" s="368" t="s">
        <v>46</v>
      </c>
      <c r="G44" s="5"/>
      <c r="H44" s="368" t="s">
        <v>46</v>
      </c>
      <c r="I44" s="5"/>
      <c r="J44" s="5">
        <v>1.9</v>
      </c>
      <c r="K44" s="6">
        <f t="shared" si="3"/>
        <v>23.75</v>
      </c>
      <c r="L44" s="5">
        <v>8</v>
      </c>
      <c r="M44" s="206">
        <v>100</v>
      </c>
      <c r="N44" s="6">
        <f t="shared" si="2"/>
        <v>131.14754098360658</v>
      </c>
      <c r="O44" s="4"/>
    </row>
    <row r="45" spans="1:15" x14ac:dyDescent="0.25">
      <c r="A45" s="209">
        <v>1899</v>
      </c>
      <c r="B45" s="5">
        <v>6.3</v>
      </c>
      <c r="C45" s="6">
        <f t="shared" si="0"/>
        <v>75</v>
      </c>
      <c r="D45" s="5">
        <v>0.1</v>
      </c>
      <c r="E45" s="6">
        <f t="shared" si="1"/>
        <v>1.1904761904761905</v>
      </c>
      <c r="F45" s="368" t="s">
        <v>46</v>
      </c>
      <c r="G45" s="5"/>
      <c r="H45" s="368" t="s">
        <v>46</v>
      </c>
      <c r="I45" s="5"/>
      <c r="J45" s="5">
        <v>2</v>
      </c>
      <c r="K45" s="6">
        <f t="shared" si="3"/>
        <v>23.809523809523807</v>
      </c>
      <c r="L45" s="5">
        <v>8.4</v>
      </c>
      <c r="M45" s="206">
        <v>100</v>
      </c>
      <c r="N45" s="6">
        <f t="shared" si="2"/>
        <v>137.70491803278691</v>
      </c>
      <c r="O45" s="4"/>
    </row>
    <row r="46" spans="1:15" x14ac:dyDescent="0.25">
      <c r="A46" s="209">
        <v>1900</v>
      </c>
      <c r="B46" s="5">
        <v>6.4</v>
      </c>
      <c r="C46" s="6">
        <f t="shared" si="0"/>
        <v>76.19047619047619</v>
      </c>
      <c r="D46" s="5">
        <v>0.1</v>
      </c>
      <c r="E46" s="6">
        <f t="shared" si="1"/>
        <v>1.1904761904761905</v>
      </c>
      <c r="F46" s="368" t="s">
        <v>46</v>
      </c>
      <c r="G46" s="5"/>
      <c r="H46" s="368" t="s">
        <v>46</v>
      </c>
      <c r="I46" s="5"/>
      <c r="J46" s="5">
        <v>1.9</v>
      </c>
      <c r="K46" s="6">
        <f t="shared" si="3"/>
        <v>22.619047619047617</v>
      </c>
      <c r="L46" s="5">
        <v>8.4</v>
      </c>
      <c r="M46" s="206">
        <v>100</v>
      </c>
      <c r="N46" s="6">
        <f t="shared" si="2"/>
        <v>137.70491803278691</v>
      </c>
      <c r="O46" s="4"/>
    </row>
    <row r="47" spans="1:15" x14ac:dyDescent="0.25">
      <c r="A47" s="209">
        <v>1901</v>
      </c>
      <c r="B47" s="5">
        <v>6.4</v>
      </c>
      <c r="C47" s="6">
        <f t="shared" si="0"/>
        <v>77.108433734939752</v>
      </c>
      <c r="D47" s="5">
        <v>0.1</v>
      </c>
      <c r="E47" s="6">
        <f t="shared" si="1"/>
        <v>1.2048192771084336</v>
      </c>
      <c r="F47" s="368" t="s">
        <v>46</v>
      </c>
      <c r="G47" s="5"/>
      <c r="H47" s="368" t="s">
        <v>46</v>
      </c>
      <c r="I47" s="5"/>
      <c r="J47" s="5">
        <v>1.9</v>
      </c>
      <c r="K47" s="6">
        <f t="shared" si="3"/>
        <v>22.891566265060238</v>
      </c>
      <c r="L47" s="5">
        <v>8.3000000000000007</v>
      </c>
      <c r="M47" s="206">
        <v>100</v>
      </c>
      <c r="N47" s="6">
        <f t="shared" si="2"/>
        <v>136.06557377049182</v>
      </c>
      <c r="O47" s="4"/>
    </row>
    <row r="48" spans="1:15" x14ac:dyDescent="0.25">
      <c r="A48" s="209">
        <v>1902</v>
      </c>
      <c r="B48" s="5">
        <v>5.8</v>
      </c>
      <c r="C48" s="6">
        <f t="shared" si="0"/>
        <v>76.31578947368422</v>
      </c>
      <c r="D48" s="5">
        <v>0.1</v>
      </c>
      <c r="E48" s="6">
        <f t="shared" si="1"/>
        <v>1.3157894736842106</v>
      </c>
      <c r="F48" s="368" t="s">
        <v>46</v>
      </c>
      <c r="G48" s="5"/>
      <c r="H48" s="368" t="s">
        <v>46</v>
      </c>
      <c r="I48" s="5"/>
      <c r="J48" s="5">
        <v>1.8</v>
      </c>
      <c r="K48" s="6">
        <f t="shared" si="3"/>
        <v>23.684210526315791</v>
      </c>
      <c r="L48" s="5">
        <v>7.6</v>
      </c>
      <c r="M48" s="206">
        <v>100</v>
      </c>
      <c r="N48" s="6">
        <f t="shared" si="2"/>
        <v>124.59016393442623</v>
      </c>
      <c r="O48" s="4"/>
    </row>
    <row r="49" spans="1:15" x14ac:dyDescent="0.25">
      <c r="A49" s="209">
        <v>1903</v>
      </c>
      <c r="B49" s="5">
        <v>5.5</v>
      </c>
      <c r="C49" s="6">
        <f t="shared" si="0"/>
        <v>74.324324324324323</v>
      </c>
      <c r="D49" s="5">
        <v>0.1</v>
      </c>
      <c r="E49" s="6">
        <f t="shared" si="1"/>
        <v>1.3513513513513513</v>
      </c>
      <c r="F49" s="368" t="s">
        <v>46</v>
      </c>
      <c r="G49" s="5"/>
      <c r="H49" s="368" t="s">
        <v>46</v>
      </c>
      <c r="I49" s="5"/>
      <c r="J49" s="5">
        <v>1.8</v>
      </c>
      <c r="K49" s="6">
        <f t="shared" si="3"/>
        <v>24.324324324324323</v>
      </c>
      <c r="L49" s="5">
        <v>7.4</v>
      </c>
      <c r="M49" s="206">
        <v>100</v>
      </c>
      <c r="N49" s="6">
        <f t="shared" si="2"/>
        <v>121.31147540983609</v>
      </c>
      <c r="O49" s="4"/>
    </row>
    <row r="50" spans="1:15" x14ac:dyDescent="0.25">
      <c r="A50" s="209">
        <v>1904</v>
      </c>
      <c r="B50" s="5">
        <v>5.2</v>
      </c>
      <c r="C50" s="6">
        <f t="shared" si="0"/>
        <v>74.285714285714292</v>
      </c>
      <c r="D50" s="5">
        <v>0.1</v>
      </c>
      <c r="E50" s="6">
        <f t="shared" si="1"/>
        <v>1.4285714285714286</v>
      </c>
      <c r="F50" s="368" t="s">
        <v>46</v>
      </c>
      <c r="G50" s="5"/>
      <c r="H50" s="368" t="s">
        <v>46</v>
      </c>
      <c r="I50" s="5"/>
      <c r="J50" s="5">
        <v>1.8</v>
      </c>
      <c r="K50" s="6">
        <f t="shared" si="3"/>
        <v>25.714285714285719</v>
      </c>
      <c r="L50" s="5">
        <v>7</v>
      </c>
      <c r="M50" s="206">
        <v>100</v>
      </c>
      <c r="N50" s="6">
        <f t="shared" si="2"/>
        <v>114.75409836065576</v>
      </c>
      <c r="O50" s="4"/>
    </row>
    <row r="51" spans="1:15" x14ac:dyDescent="0.25">
      <c r="A51" s="209">
        <v>1905</v>
      </c>
      <c r="B51" s="5">
        <v>5.2</v>
      </c>
      <c r="C51" s="6">
        <f t="shared" si="0"/>
        <v>72.222222222222214</v>
      </c>
      <c r="D51" s="5">
        <v>0.1</v>
      </c>
      <c r="E51" s="6">
        <f t="shared" si="1"/>
        <v>1.3888888888888891</v>
      </c>
      <c r="F51" s="368" t="s">
        <v>46</v>
      </c>
      <c r="G51" s="5"/>
      <c r="H51" s="368" t="s">
        <v>46</v>
      </c>
      <c r="I51" s="5"/>
      <c r="J51" s="5">
        <v>1.9</v>
      </c>
      <c r="K51" s="6">
        <f t="shared" si="3"/>
        <v>26.388888888888889</v>
      </c>
      <c r="L51" s="5">
        <v>7.2</v>
      </c>
      <c r="M51" s="206">
        <v>100</v>
      </c>
      <c r="N51" s="6">
        <f t="shared" si="2"/>
        <v>118.03278688524593</v>
      </c>
      <c r="O51" s="4"/>
    </row>
    <row r="52" spans="1:15" x14ac:dyDescent="0.25">
      <c r="A52" s="209">
        <v>1906</v>
      </c>
      <c r="B52" s="5">
        <v>5.4</v>
      </c>
      <c r="C52" s="6">
        <f t="shared" si="0"/>
        <v>72.972972972972968</v>
      </c>
      <c r="D52" s="5">
        <v>0.1</v>
      </c>
      <c r="E52" s="6">
        <f t="shared" si="1"/>
        <v>1.3513513513513513</v>
      </c>
      <c r="F52" s="368" t="s">
        <v>46</v>
      </c>
      <c r="G52" s="5"/>
      <c r="H52" s="368" t="s">
        <v>46</v>
      </c>
      <c r="I52" s="5"/>
      <c r="J52" s="5">
        <v>1.9</v>
      </c>
      <c r="K52" s="6">
        <f t="shared" si="3"/>
        <v>25.675675675675674</v>
      </c>
      <c r="L52" s="5">
        <v>7.4</v>
      </c>
      <c r="M52" s="206">
        <v>100</v>
      </c>
      <c r="N52" s="6">
        <f t="shared" si="2"/>
        <v>121.31147540983609</v>
      </c>
      <c r="O52" s="4"/>
    </row>
    <row r="53" spans="1:15" x14ac:dyDescent="0.25">
      <c r="A53" s="209">
        <v>1907</v>
      </c>
      <c r="B53" s="5">
        <v>5.4</v>
      </c>
      <c r="C53" s="6">
        <f t="shared" si="0"/>
        <v>72.972972972972968</v>
      </c>
      <c r="D53" s="5">
        <v>0.1</v>
      </c>
      <c r="E53" s="6">
        <f t="shared" si="1"/>
        <v>1.3513513513513513</v>
      </c>
      <c r="F53" s="368" t="s">
        <v>46</v>
      </c>
      <c r="G53" s="5"/>
      <c r="H53" s="368" t="s">
        <v>46</v>
      </c>
      <c r="I53" s="5"/>
      <c r="J53" s="5">
        <v>1.8</v>
      </c>
      <c r="K53" s="6">
        <f t="shared" si="3"/>
        <v>24.324324324324323</v>
      </c>
      <c r="L53" s="5">
        <v>7.4</v>
      </c>
      <c r="M53" s="206">
        <v>100</v>
      </c>
      <c r="N53" s="6">
        <f t="shared" si="2"/>
        <v>121.31147540983609</v>
      </c>
      <c r="O53" s="4"/>
    </row>
    <row r="54" spans="1:15" x14ac:dyDescent="0.25">
      <c r="A54" s="209">
        <v>1908</v>
      </c>
      <c r="B54" s="5">
        <v>4.9000000000000004</v>
      </c>
      <c r="C54" s="6">
        <f t="shared" si="0"/>
        <v>73.134328358208961</v>
      </c>
      <c r="D54" s="5">
        <v>0.1</v>
      </c>
      <c r="E54" s="6">
        <f t="shared" si="1"/>
        <v>1.4925373134328357</v>
      </c>
      <c r="F54" s="368" t="s">
        <v>46</v>
      </c>
      <c r="G54" s="5"/>
      <c r="H54" s="368" t="s">
        <v>46</v>
      </c>
      <c r="I54" s="5"/>
      <c r="J54" s="5">
        <v>1.7</v>
      </c>
      <c r="K54" s="6">
        <f t="shared" si="3"/>
        <v>25.373134328358208</v>
      </c>
      <c r="L54" s="5">
        <v>6.7</v>
      </c>
      <c r="M54" s="206">
        <v>100</v>
      </c>
      <c r="N54" s="6">
        <f t="shared" si="2"/>
        <v>109.8360655737705</v>
      </c>
      <c r="O54" s="4"/>
    </row>
    <row r="55" spans="1:15" x14ac:dyDescent="0.25">
      <c r="A55" s="209">
        <v>1909</v>
      </c>
      <c r="B55" s="5">
        <v>4.4000000000000004</v>
      </c>
      <c r="C55" s="6">
        <f t="shared" si="0"/>
        <v>72.131147540983619</v>
      </c>
      <c r="D55" s="5">
        <v>0.1</v>
      </c>
      <c r="E55" s="6">
        <f t="shared" si="1"/>
        <v>1.639344262295082</v>
      </c>
      <c r="F55" s="368" t="s">
        <v>46</v>
      </c>
      <c r="G55" s="5"/>
      <c r="H55" s="368" t="s">
        <v>46</v>
      </c>
      <c r="I55" s="5"/>
      <c r="J55" s="5">
        <v>1.6</v>
      </c>
      <c r="K55" s="6">
        <f t="shared" si="3"/>
        <v>26.229508196721312</v>
      </c>
      <c r="L55" s="5">
        <v>6.1</v>
      </c>
      <c r="M55" s="206">
        <v>100</v>
      </c>
      <c r="N55" s="6">
        <f t="shared" si="2"/>
        <v>100</v>
      </c>
      <c r="O55" s="4"/>
    </row>
    <row r="56" spans="1:15" x14ac:dyDescent="0.25">
      <c r="A56" s="209">
        <v>1910</v>
      </c>
      <c r="B56" s="5">
        <v>4.8</v>
      </c>
      <c r="C56" s="6">
        <f t="shared" si="0"/>
        <v>77.41935483870968</v>
      </c>
      <c r="D56" s="5">
        <v>0.1</v>
      </c>
      <c r="E56" s="6">
        <f t="shared" si="1"/>
        <v>1.6129032258064515</v>
      </c>
      <c r="F56" s="368" t="s">
        <v>46</v>
      </c>
      <c r="G56" s="5"/>
      <c r="H56" s="368" t="s">
        <v>46</v>
      </c>
      <c r="I56" s="5"/>
      <c r="J56" s="5">
        <v>1.3</v>
      </c>
      <c r="K56" s="6">
        <f t="shared" si="3"/>
        <v>20.967741935483872</v>
      </c>
      <c r="L56" s="5">
        <v>6.2</v>
      </c>
      <c r="M56" s="206">
        <v>100</v>
      </c>
      <c r="N56" s="6">
        <f t="shared" si="2"/>
        <v>101.63934426229508</v>
      </c>
      <c r="O56" s="4"/>
    </row>
    <row r="57" spans="1:15" x14ac:dyDescent="0.25">
      <c r="A57" s="32">
        <v>1911</v>
      </c>
      <c r="B57" s="31">
        <v>4.9000000000000004</v>
      </c>
      <c r="C57" s="25">
        <f t="shared" si="0"/>
        <v>77.777777777777786</v>
      </c>
      <c r="D57" s="31">
        <v>0.1</v>
      </c>
      <c r="E57" s="25">
        <f t="shared" si="1"/>
        <v>1.5873015873015877</v>
      </c>
      <c r="F57" s="39" t="s">
        <v>46</v>
      </c>
      <c r="G57" s="31"/>
      <c r="H57" s="39" t="s">
        <v>46</v>
      </c>
      <c r="I57" s="31"/>
      <c r="J57" s="31">
        <v>1.3</v>
      </c>
      <c r="K57" s="25">
        <f t="shared" si="3"/>
        <v>20.634920634920636</v>
      </c>
      <c r="L57" s="31">
        <v>6.3</v>
      </c>
      <c r="M57" s="210">
        <v>100</v>
      </c>
      <c r="N57" s="25">
        <f t="shared" si="2"/>
        <v>103.27868852459017</v>
      </c>
      <c r="O57" s="4"/>
    </row>
    <row r="58" spans="1:15" x14ac:dyDescent="0.25">
      <c r="A58" s="32">
        <v>1912</v>
      </c>
      <c r="B58" s="31">
        <v>5</v>
      </c>
      <c r="C58" s="25">
        <f t="shared" si="0"/>
        <v>78.125</v>
      </c>
      <c r="D58" s="31">
        <v>0.1</v>
      </c>
      <c r="E58" s="25">
        <f t="shared" si="1"/>
        <v>1.5625</v>
      </c>
      <c r="F58" s="39" t="s">
        <v>46</v>
      </c>
      <c r="G58" s="31"/>
      <c r="H58" s="39" t="s">
        <v>46</v>
      </c>
      <c r="I58" s="31"/>
      <c r="J58" s="31">
        <v>1.3</v>
      </c>
      <c r="K58" s="25">
        <f t="shared" si="3"/>
        <v>20.3125</v>
      </c>
      <c r="L58" s="31">
        <v>6.4</v>
      </c>
      <c r="M58" s="210">
        <v>100</v>
      </c>
      <c r="N58" s="25">
        <f t="shared" si="2"/>
        <v>104.91803278688525</v>
      </c>
      <c r="O58" s="4"/>
    </row>
    <row r="59" spans="1:15" x14ac:dyDescent="0.25">
      <c r="A59" s="32">
        <v>1913</v>
      </c>
      <c r="B59" s="31">
        <v>5</v>
      </c>
      <c r="C59" s="25">
        <f t="shared" si="0"/>
        <v>76.923076923076934</v>
      </c>
      <c r="D59" s="31">
        <v>0.1</v>
      </c>
      <c r="E59" s="25">
        <f t="shared" si="1"/>
        <v>1.5384615384615385</v>
      </c>
      <c r="F59" s="39" t="s">
        <v>46</v>
      </c>
      <c r="G59" s="31"/>
      <c r="H59" s="39" t="s">
        <v>46</v>
      </c>
      <c r="I59" s="31"/>
      <c r="J59" s="31">
        <v>1.3</v>
      </c>
      <c r="K59" s="25">
        <f t="shared" si="3"/>
        <v>20</v>
      </c>
      <c r="L59" s="31">
        <v>6.5</v>
      </c>
      <c r="M59" s="210">
        <v>100</v>
      </c>
      <c r="N59" s="25">
        <f t="shared" si="2"/>
        <v>106.55737704918033</v>
      </c>
      <c r="O59" s="4"/>
    </row>
    <row r="60" spans="1:15" x14ac:dyDescent="0.25">
      <c r="A60" s="32">
        <v>1914</v>
      </c>
      <c r="B60" s="31">
        <v>4.8</v>
      </c>
      <c r="C60" s="25">
        <f t="shared" si="0"/>
        <v>77.41935483870968</v>
      </c>
      <c r="D60" s="31">
        <v>0.1</v>
      </c>
      <c r="E60" s="25">
        <f t="shared" si="1"/>
        <v>1.6129032258064515</v>
      </c>
      <c r="F60" s="39" t="s">
        <v>46</v>
      </c>
      <c r="G60" s="31"/>
      <c r="H60" s="39" t="s">
        <v>46</v>
      </c>
      <c r="I60" s="31"/>
      <c r="J60" s="31">
        <v>1.4</v>
      </c>
      <c r="K60" s="25">
        <f t="shared" si="3"/>
        <v>22.58064516129032</v>
      </c>
      <c r="L60" s="31">
        <v>6.2</v>
      </c>
      <c r="M60" s="210">
        <v>100</v>
      </c>
      <c r="N60" s="25">
        <f t="shared" si="2"/>
        <v>101.63934426229508</v>
      </c>
      <c r="O60" s="4"/>
    </row>
    <row r="61" spans="1:15" x14ac:dyDescent="0.25">
      <c r="A61" s="32">
        <v>1915</v>
      </c>
      <c r="B61" s="31">
        <v>4.7</v>
      </c>
      <c r="C61" s="25">
        <f t="shared" si="0"/>
        <v>75.806451612903231</v>
      </c>
      <c r="D61" s="31">
        <v>0.1</v>
      </c>
      <c r="E61" s="25">
        <f t="shared" si="1"/>
        <v>1.6129032258064515</v>
      </c>
      <c r="F61" s="39" t="s">
        <v>46</v>
      </c>
      <c r="G61" s="31"/>
      <c r="H61" s="39" t="s">
        <v>46</v>
      </c>
      <c r="I61" s="31"/>
      <c r="J61" s="31">
        <v>1.4</v>
      </c>
      <c r="K61" s="25">
        <f t="shared" si="3"/>
        <v>22.58064516129032</v>
      </c>
      <c r="L61" s="31">
        <v>6.2</v>
      </c>
      <c r="M61" s="210">
        <v>100</v>
      </c>
      <c r="N61" s="25">
        <f t="shared" si="2"/>
        <v>101.63934426229508</v>
      </c>
      <c r="O61" s="4"/>
    </row>
    <row r="62" spans="1:15" x14ac:dyDescent="0.25">
      <c r="A62" s="32">
        <v>1916</v>
      </c>
      <c r="B62" s="31">
        <v>3.7</v>
      </c>
      <c r="C62" s="25">
        <f t="shared" si="0"/>
        <v>68.518518518518505</v>
      </c>
      <c r="D62" s="31">
        <v>0.2</v>
      </c>
      <c r="E62" s="25">
        <f t="shared" si="1"/>
        <v>3.7037037037037033</v>
      </c>
      <c r="F62" s="39" t="s">
        <v>46</v>
      </c>
      <c r="G62" s="31"/>
      <c r="H62" s="39" t="s">
        <v>46</v>
      </c>
      <c r="I62" s="31"/>
      <c r="J62" s="31">
        <v>1.5</v>
      </c>
      <c r="K62" s="25">
        <f t="shared" si="3"/>
        <v>27.777777777777775</v>
      </c>
      <c r="L62" s="31">
        <v>5.4</v>
      </c>
      <c r="M62" s="210">
        <v>100</v>
      </c>
      <c r="N62" s="25">
        <f t="shared" si="2"/>
        <v>88.524590163934434</v>
      </c>
      <c r="O62" s="4"/>
    </row>
    <row r="63" spans="1:15" x14ac:dyDescent="0.25">
      <c r="A63" s="32">
        <v>1917</v>
      </c>
      <c r="B63" s="31">
        <v>1.2</v>
      </c>
      <c r="C63" s="25">
        <f t="shared" si="0"/>
        <v>48</v>
      </c>
      <c r="D63" s="31">
        <v>0.2</v>
      </c>
      <c r="E63" s="25">
        <f t="shared" si="1"/>
        <v>8</v>
      </c>
      <c r="F63" s="39" t="s">
        <v>46</v>
      </c>
      <c r="G63" s="31"/>
      <c r="H63" s="39" t="s">
        <v>46</v>
      </c>
      <c r="I63" s="31"/>
      <c r="J63" s="31">
        <v>1.1000000000000001</v>
      </c>
      <c r="K63" s="25">
        <f t="shared" si="3"/>
        <v>44.000000000000007</v>
      </c>
      <c r="L63" s="31">
        <v>2.5</v>
      </c>
      <c r="M63" s="210">
        <v>100</v>
      </c>
      <c r="N63" s="25">
        <f t="shared" si="2"/>
        <v>40.983606557377051</v>
      </c>
      <c r="O63" s="4"/>
    </row>
    <row r="64" spans="1:15" x14ac:dyDescent="0.25">
      <c r="A64" s="32">
        <v>1918</v>
      </c>
      <c r="B64" s="31">
        <v>0.9</v>
      </c>
      <c r="C64" s="25">
        <f t="shared" si="0"/>
        <v>75</v>
      </c>
      <c r="D64" s="31">
        <v>0.2</v>
      </c>
      <c r="E64" s="25">
        <f t="shared" si="1"/>
        <v>16.666666666666668</v>
      </c>
      <c r="F64" s="39" t="s">
        <v>46</v>
      </c>
      <c r="G64" s="31"/>
      <c r="H64" s="39" t="s">
        <v>46</v>
      </c>
      <c r="I64" s="31"/>
      <c r="J64" s="31">
        <v>0.1</v>
      </c>
      <c r="K64" s="25">
        <f t="shared" si="3"/>
        <v>8.3333333333333339</v>
      </c>
      <c r="L64" s="31">
        <v>1.2</v>
      </c>
      <c r="M64" s="210">
        <v>100</v>
      </c>
      <c r="N64" s="25">
        <f t="shared" si="2"/>
        <v>19.672131147540984</v>
      </c>
      <c r="O64" s="4"/>
    </row>
    <row r="65" spans="1:15" x14ac:dyDescent="0.25">
      <c r="A65" s="32">
        <v>1919</v>
      </c>
      <c r="B65" s="31">
        <v>1.6</v>
      </c>
      <c r="C65" s="25">
        <f t="shared" si="0"/>
        <v>66.666666666666671</v>
      </c>
      <c r="D65" s="31">
        <v>0.2</v>
      </c>
      <c r="E65" s="25">
        <f t="shared" si="1"/>
        <v>8.3333333333333339</v>
      </c>
      <c r="F65" s="39" t="s">
        <v>46</v>
      </c>
      <c r="G65" s="31"/>
      <c r="H65" s="39" t="s">
        <v>46</v>
      </c>
      <c r="I65" s="31"/>
      <c r="J65" s="31">
        <v>0.6</v>
      </c>
      <c r="K65" s="25">
        <f t="shared" si="3"/>
        <v>25</v>
      </c>
      <c r="L65" s="31">
        <v>2.4</v>
      </c>
      <c r="M65" s="210">
        <v>100</v>
      </c>
      <c r="N65" s="25">
        <f t="shared" si="2"/>
        <v>39.344262295081968</v>
      </c>
      <c r="O65" s="4"/>
    </row>
    <row r="66" spans="1:15" x14ac:dyDescent="0.25">
      <c r="A66" s="32">
        <v>1920</v>
      </c>
      <c r="B66" s="31">
        <v>4.2</v>
      </c>
      <c r="C66" s="25">
        <f t="shared" si="0"/>
        <v>76.363636363636374</v>
      </c>
      <c r="D66" s="31">
        <v>0.2</v>
      </c>
      <c r="E66" s="25">
        <f t="shared" si="1"/>
        <v>3.6363636363636367</v>
      </c>
      <c r="F66" s="39" t="s">
        <v>46</v>
      </c>
      <c r="G66" s="31"/>
      <c r="H66" s="39" t="s">
        <v>46</v>
      </c>
      <c r="I66" s="31"/>
      <c r="J66" s="31">
        <v>1.1000000000000001</v>
      </c>
      <c r="K66" s="25">
        <f t="shared" si="3"/>
        <v>20</v>
      </c>
      <c r="L66" s="31">
        <v>5.5</v>
      </c>
      <c r="M66" s="210">
        <v>100</v>
      </c>
      <c r="N66" s="25">
        <f t="shared" si="2"/>
        <v>90.163934426229503</v>
      </c>
      <c r="O66" s="4"/>
    </row>
    <row r="67" spans="1:15" x14ac:dyDescent="0.25">
      <c r="A67" s="32">
        <v>1921</v>
      </c>
      <c r="B67" s="31">
        <v>3.4</v>
      </c>
      <c r="C67" s="25">
        <f t="shared" si="0"/>
        <v>73.913043478260875</v>
      </c>
      <c r="D67" s="31">
        <v>0.1</v>
      </c>
      <c r="E67" s="25">
        <f t="shared" si="1"/>
        <v>2.1739130434782612</v>
      </c>
      <c r="F67" s="39" t="s">
        <v>46</v>
      </c>
      <c r="G67" s="31"/>
      <c r="H67" s="39" t="s">
        <v>46</v>
      </c>
      <c r="I67" s="31"/>
      <c r="J67" s="31">
        <v>1.1000000000000001</v>
      </c>
      <c r="K67" s="25">
        <f t="shared" si="3"/>
        <v>23.913043478260875</v>
      </c>
      <c r="L67" s="31">
        <v>4.5999999999999996</v>
      </c>
      <c r="M67" s="210">
        <v>100</v>
      </c>
      <c r="N67" s="25">
        <f t="shared" si="2"/>
        <v>75.409836065573771</v>
      </c>
      <c r="O67" s="4"/>
    </row>
    <row r="68" spans="1:15" x14ac:dyDescent="0.25">
      <c r="A68" s="32">
        <v>1922</v>
      </c>
      <c r="B68" s="31">
        <v>2.7</v>
      </c>
      <c r="C68" s="25">
        <f t="shared" si="0"/>
        <v>72.972972972972968</v>
      </c>
      <c r="D68" s="31">
        <v>0.1</v>
      </c>
      <c r="E68" s="25">
        <f t="shared" si="1"/>
        <v>2.7027027027027026</v>
      </c>
      <c r="F68" s="39" t="s">
        <v>46</v>
      </c>
      <c r="G68" s="31"/>
      <c r="H68" s="39" t="s">
        <v>46</v>
      </c>
      <c r="I68" s="31"/>
      <c r="J68" s="31">
        <v>0.9</v>
      </c>
      <c r="K68" s="25">
        <f t="shared" si="3"/>
        <v>24.324324324324323</v>
      </c>
      <c r="L68" s="31">
        <v>3.7</v>
      </c>
      <c r="M68" s="210">
        <v>100</v>
      </c>
      <c r="N68" s="25">
        <f t="shared" si="2"/>
        <v>60.655737704918046</v>
      </c>
      <c r="O68" s="4"/>
    </row>
    <row r="69" spans="1:15" x14ac:dyDescent="0.25">
      <c r="A69" s="32">
        <v>1923</v>
      </c>
      <c r="B69" s="31">
        <v>2.7</v>
      </c>
      <c r="C69" s="25">
        <f t="shared" si="0"/>
        <v>69.230769230769241</v>
      </c>
      <c r="D69" s="31">
        <v>0.1</v>
      </c>
      <c r="E69" s="25">
        <f t="shared" si="1"/>
        <v>2.5641025641025643</v>
      </c>
      <c r="F69" s="39" t="s">
        <v>46</v>
      </c>
      <c r="G69" s="31"/>
      <c r="H69" s="39" t="s">
        <v>46</v>
      </c>
      <c r="I69" s="31"/>
      <c r="J69" s="31">
        <v>1.1000000000000001</v>
      </c>
      <c r="K69" s="25">
        <f t="shared" si="3"/>
        <v>28.205128205128212</v>
      </c>
      <c r="L69" s="31">
        <v>3.9</v>
      </c>
      <c r="M69" s="210">
        <v>100</v>
      </c>
      <c r="N69" s="25">
        <f t="shared" si="2"/>
        <v>63.934426229508205</v>
      </c>
      <c r="O69" s="4"/>
    </row>
    <row r="70" spans="1:15" x14ac:dyDescent="0.25">
      <c r="A70" s="32">
        <v>1924</v>
      </c>
      <c r="B70" s="31">
        <v>2.9</v>
      </c>
      <c r="C70" s="25">
        <f t="shared" si="0"/>
        <v>69.047619047619051</v>
      </c>
      <c r="D70" s="31">
        <v>0.1</v>
      </c>
      <c r="E70" s="25">
        <f t="shared" si="1"/>
        <v>2.3809523809523809</v>
      </c>
      <c r="F70" s="39" t="s">
        <v>46</v>
      </c>
      <c r="G70" s="31"/>
      <c r="H70" s="39" t="s">
        <v>46</v>
      </c>
      <c r="I70" s="31"/>
      <c r="J70" s="31">
        <v>1.2</v>
      </c>
      <c r="K70" s="25">
        <f t="shared" si="3"/>
        <v>28.571428571428569</v>
      </c>
      <c r="L70" s="31">
        <v>4.2</v>
      </c>
      <c r="M70" s="210">
        <v>100</v>
      </c>
      <c r="N70" s="25">
        <f t="shared" si="2"/>
        <v>68.852459016393453</v>
      </c>
      <c r="O70" s="4"/>
    </row>
    <row r="71" spans="1:15" x14ac:dyDescent="0.25">
      <c r="A71" s="32">
        <v>1925</v>
      </c>
      <c r="B71" s="31">
        <v>3</v>
      </c>
      <c r="C71" s="25">
        <f t="shared" ref="C71:C134" si="4">B71/L71*100</f>
        <v>68.181818181818173</v>
      </c>
      <c r="D71" s="31">
        <v>0.1</v>
      </c>
      <c r="E71" s="25">
        <f t="shared" ref="E71:E134" si="5">D71/L71*100</f>
        <v>2.2727272727272729</v>
      </c>
      <c r="F71" s="39" t="s">
        <v>46</v>
      </c>
      <c r="G71" s="31"/>
      <c r="H71" s="39" t="s">
        <v>46</v>
      </c>
      <c r="I71" s="31"/>
      <c r="J71" s="31">
        <v>1.2</v>
      </c>
      <c r="K71" s="25">
        <f t="shared" si="3"/>
        <v>27.27272727272727</v>
      </c>
      <c r="L71" s="31">
        <v>4.4000000000000004</v>
      </c>
      <c r="M71" s="210">
        <v>100</v>
      </c>
      <c r="N71" s="25">
        <f t="shared" ref="N71:N130" si="6">L71/$L$131*100</f>
        <v>72.131147540983619</v>
      </c>
      <c r="O71" s="4"/>
    </row>
    <row r="72" spans="1:15" x14ac:dyDescent="0.25">
      <c r="A72" s="32">
        <v>1926</v>
      </c>
      <c r="B72" s="31">
        <v>3</v>
      </c>
      <c r="C72" s="25">
        <f t="shared" si="4"/>
        <v>68.181818181818173</v>
      </c>
      <c r="D72" s="31">
        <v>0.2</v>
      </c>
      <c r="E72" s="25">
        <f t="shared" si="5"/>
        <v>4.5454545454545459</v>
      </c>
      <c r="F72" s="39" t="s">
        <v>46</v>
      </c>
      <c r="G72" s="31"/>
      <c r="H72" s="39" t="s">
        <v>46</v>
      </c>
      <c r="I72" s="31"/>
      <c r="J72" s="31">
        <v>1.3</v>
      </c>
      <c r="K72" s="25">
        <f t="shared" ref="K72:K135" si="7">J72/L72*100</f>
        <v>29.54545454545454</v>
      </c>
      <c r="L72" s="31">
        <v>4.4000000000000004</v>
      </c>
      <c r="M72" s="210">
        <v>100</v>
      </c>
      <c r="N72" s="25">
        <f t="shared" si="6"/>
        <v>72.131147540983619</v>
      </c>
      <c r="O72" s="4"/>
    </row>
    <row r="73" spans="1:15" x14ac:dyDescent="0.25">
      <c r="A73" s="32">
        <v>1927</v>
      </c>
      <c r="B73" s="31">
        <v>3</v>
      </c>
      <c r="C73" s="25">
        <f t="shared" si="4"/>
        <v>66.666666666666657</v>
      </c>
      <c r="D73" s="31">
        <v>0.2</v>
      </c>
      <c r="E73" s="25">
        <f t="shared" si="5"/>
        <v>4.4444444444444446</v>
      </c>
      <c r="F73" s="39" t="s">
        <v>46</v>
      </c>
      <c r="G73" s="31"/>
      <c r="H73" s="39" t="s">
        <v>46</v>
      </c>
      <c r="I73" s="31"/>
      <c r="J73" s="31">
        <v>1.3</v>
      </c>
      <c r="K73" s="25">
        <f t="shared" si="7"/>
        <v>28.888888888888893</v>
      </c>
      <c r="L73" s="31">
        <v>4.5</v>
      </c>
      <c r="M73" s="210">
        <v>100</v>
      </c>
      <c r="N73" s="25">
        <f t="shared" si="6"/>
        <v>73.770491803278688</v>
      </c>
      <c r="O73" s="4"/>
    </row>
    <row r="74" spans="1:15" x14ac:dyDescent="0.25">
      <c r="A74" s="32">
        <v>1928</v>
      </c>
      <c r="B74" s="31">
        <v>3.1</v>
      </c>
      <c r="C74" s="25">
        <f t="shared" si="4"/>
        <v>68.888888888888886</v>
      </c>
      <c r="D74" s="31">
        <v>0.2</v>
      </c>
      <c r="E74" s="25">
        <f t="shared" si="5"/>
        <v>4.4444444444444446</v>
      </c>
      <c r="F74" s="39" t="s">
        <v>46</v>
      </c>
      <c r="G74" s="31"/>
      <c r="H74" s="39" t="s">
        <v>46</v>
      </c>
      <c r="I74" s="31"/>
      <c r="J74" s="31">
        <v>1.3</v>
      </c>
      <c r="K74" s="25">
        <f t="shared" si="7"/>
        <v>28.888888888888893</v>
      </c>
      <c r="L74" s="31">
        <v>4.5</v>
      </c>
      <c r="M74" s="210">
        <v>100</v>
      </c>
      <c r="N74" s="25">
        <f t="shared" si="6"/>
        <v>73.770491803278688</v>
      </c>
      <c r="O74" s="4"/>
    </row>
    <row r="75" spans="1:15" x14ac:dyDescent="0.25">
      <c r="A75" s="32">
        <v>1929</v>
      </c>
      <c r="B75" s="31">
        <v>3.2</v>
      </c>
      <c r="C75" s="25">
        <f t="shared" si="4"/>
        <v>68.085106382978722</v>
      </c>
      <c r="D75" s="31">
        <v>0.2</v>
      </c>
      <c r="E75" s="25">
        <f t="shared" si="5"/>
        <v>4.2553191489361701</v>
      </c>
      <c r="F75" s="39" t="s">
        <v>46</v>
      </c>
      <c r="G75" s="31"/>
      <c r="H75" s="39" t="s">
        <v>46</v>
      </c>
      <c r="I75" s="31"/>
      <c r="J75" s="31">
        <v>1.3</v>
      </c>
      <c r="K75" s="25">
        <f t="shared" si="7"/>
        <v>27.659574468085108</v>
      </c>
      <c r="L75" s="31">
        <v>4.7</v>
      </c>
      <c r="M75" s="210">
        <v>100</v>
      </c>
      <c r="N75" s="25">
        <f t="shared" si="6"/>
        <v>77.049180327868854</v>
      </c>
      <c r="O75" s="4"/>
    </row>
    <row r="76" spans="1:15" x14ac:dyDescent="0.25">
      <c r="A76" s="32">
        <v>1930</v>
      </c>
      <c r="B76" s="31">
        <v>3.2</v>
      </c>
      <c r="C76" s="25">
        <f t="shared" si="4"/>
        <v>66.666666666666671</v>
      </c>
      <c r="D76" s="31">
        <v>0.2</v>
      </c>
      <c r="E76" s="25">
        <f t="shared" si="5"/>
        <v>4.166666666666667</v>
      </c>
      <c r="F76" s="39" t="s">
        <v>46</v>
      </c>
      <c r="G76" s="31"/>
      <c r="H76" s="39" t="s">
        <v>46</v>
      </c>
      <c r="I76" s="31"/>
      <c r="J76" s="31">
        <v>1.4</v>
      </c>
      <c r="K76" s="25">
        <f t="shared" si="7"/>
        <v>29.166666666666668</v>
      </c>
      <c r="L76" s="31">
        <v>4.8</v>
      </c>
      <c r="M76" s="210">
        <v>100</v>
      </c>
      <c r="N76" s="25">
        <f t="shared" si="6"/>
        <v>78.688524590163937</v>
      </c>
      <c r="O76" s="4"/>
    </row>
    <row r="77" spans="1:15" x14ac:dyDescent="0.25">
      <c r="A77" s="32">
        <v>1931</v>
      </c>
      <c r="B77" s="31">
        <v>3.3</v>
      </c>
      <c r="C77" s="25">
        <f t="shared" si="4"/>
        <v>68.75</v>
      </c>
      <c r="D77" s="31">
        <v>0.2</v>
      </c>
      <c r="E77" s="25">
        <f t="shared" si="5"/>
        <v>4.166666666666667</v>
      </c>
      <c r="F77" s="39" t="s">
        <v>46</v>
      </c>
      <c r="G77" s="31"/>
      <c r="H77" s="39" t="s">
        <v>46</v>
      </c>
      <c r="I77" s="31"/>
      <c r="J77" s="31">
        <v>1.3</v>
      </c>
      <c r="K77" s="25">
        <f t="shared" si="7"/>
        <v>27.083333333333336</v>
      </c>
      <c r="L77" s="31">
        <v>4.8</v>
      </c>
      <c r="M77" s="210">
        <v>100</v>
      </c>
      <c r="N77" s="25">
        <f t="shared" si="6"/>
        <v>78.688524590163937</v>
      </c>
      <c r="O77" s="4"/>
    </row>
    <row r="78" spans="1:15" x14ac:dyDescent="0.25">
      <c r="A78" s="32">
        <v>1932</v>
      </c>
      <c r="B78" s="31">
        <v>3</v>
      </c>
      <c r="C78" s="25">
        <f t="shared" si="4"/>
        <v>68.181818181818173</v>
      </c>
      <c r="D78" s="31">
        <v>0.2</v>
      </c>
      <c r="E78" s="25">
        <f t="shared" si="5"/>
        <v>4.5454545454545459</v>
      </c>
      <c r="F78" s="39" t="s">
        <v>46</v>
      </c>
      <c r="G78" s="31"/>
      <c r="H78" s="39" t="s">
        <v>46</v>
      </c>
      <c r="I78" s="31"/>
      <c r="J78" s="31">
        <v>1.2</v>
      </c>
      <c r="K78" s="25">
        <f t="shared" si="7"/>
        <v>27.27272727272727</v>
      </c>
      <c r="L78" s="31">
        <v>4.4000000000000004</v>
      </c>
      <c r="M78" s="210">
        <v>100</v>
      </c>
      <c r="N78" s="25">
        <f t="shared" si="6"/>
        <v>72.131147540983619</v>
      </c>
      <c r="O78" s="4"/>
    </row>
    <row r="79" spans="1:15" x14ac:dyDescent="0.25">
      <c r="A79" s="32">
        <v>1933</v>
      </c>
      <c r="B79" s="31">
        <v>2.5</v>
      </c>
      <c r="C79" s="25">
        <f t="shared" si="4"/>
        <v>67.567567567567565</v>
      </c>
      <c r="D79" s="31">
        <v>0.1</v>
      </c>
      <c r="E79" s="25">
        <f t="shared" si="5"/>
        <v>2.7027027027027026</v>
      </c>
      <c r="F79" s="39" t="s">
        <v>46</v>
      </c>
      <c r="G79" s="39"/>
      <c r="H79" s="39" t="s">
        <v>46</v>
      </c>
      <c r="I79" s="31"/>
      <c r="J79" s="31">
        <v>1</v>
      </c>
      <c r="K79" s="25">
        <f t="shared" si="7"/>
        <v>27.027027027027025</v>
      </c>
      <c r="L79" s="31">
        <v>3.7</v>
      </c>
      <c r="M79" s="210">
        <v>100</v>
      </c>
      <c r="N79" s="25">
        <f t="shared" si="6"/>
        <v>60.655737704918046</v>
      </c>
      <c r="O79" s="4"/>
    </row>
    <row r="80" spans="1:15" x14ac:dyDescent="0.25">
      <c r="A80" s="32">
        <v>1934</v>
      </c>
      <c r="B80" s="31">
        <v>2.6</v>
      </c>
      <c r="C80" s="25">
        <f t="shared" si="4"/>
        <v>68.421052631578945</v>
      </c>
      <c r="D80" s="31">
        <v>0.2</v>
      </c>
      <c r="E80" s="25">
        <f t="shared" si="5"/>
        <v>5.2631578947368425</v>
      </c>
      <c r="F80" s="39" t="s">
        <v>46</v>
      </c>
      <c r="G80" s="39"/>
      <c r="H80" s="39" t="s">
        <v>46</v>
      </c>
      <c r="I80" s="31"/>
      <c r="J80" s="31">
        <v>1</v>
      </c>
      <c r="K80" s="25">
        <f t="shared" si="7"/>
        <v>26.315789473684209</v>
      </c>
      <c r="L80" s="31">
        <v>3.8</v>
      </c>
      <c r="M80" s="210">
        <v>100</v>
      </c>
      <c r="N80" s="25">
        <f t="shared" si="6"/>
        <v>62.295081967213115</v>
      </c>
      <c r="O80" s="4"/>
    </row>
    <row r="81" spans="1:15" x14ac:dyDescent="0.25">
      <c r="A81" s="32">
        <v>1935</v>
      </c>
      <c r="B81" s="31">
        <v>2.7</v>
      </c>
      <c r="C81" s="25">
        <f t="shared" si="4"/>
        <v>69.230769230769241</v>
      </c>
      <c r="D81" s="31">
        <v>0.2</v>
      </c>
      <c r="E81" s="25">
        <f t="shared" si="5"/>
        <v>5.1282051282051286</v>
      </c>
      <c r="F81" s="39" t="s">
        <v>46</v>
      </c>
      <c r="G81" s="39"/>
      <c r="H81" s="39" t="s">
        <v>46</v>
      </c>
      <c r="I81" s="31"/>
      <c r="J81" s="31">
        <v>1</v>
      </c>
      <c r="K81" s="25">
        <f t="shared" si="7"/>
        <v>25.641025641025646</v>
      </c>
      <c r="L81" s="31">
        <v>3.9</v>
      </c>
      <c r="M81" s="210">
        <v>100</v>
      </c>
      <c r="N81" s="25">
        <f t="shared" si="6"/>
        <v>63.934426229508205</v>
      </c>
      <c r="O81" s="4"/>
    </row>
    <row r="82" spans="1:15" x14ac:dyDescent="0.25">
      <c r="A82" s="32">
        <v>1936</v>
      </c>
      <c r="B82" s="31">
        <v>2.7</v>
      </c>
      <c r="C82" s="25">
        <f t="shared" si="4"/>
        <v>69.230769230769241</v>
      </c>
      <c r="D82" s="31">
        <v>0.2</v>
      </c>
      <c r="E82" s="25">
        <f t="shared" si="5"/>
        <v>5.1282051282051286</v>
      </c>
      <c r="F82" s="39" t="s">
        <v>46</v>
      </c>
      <c r="G82" s="39"/>
      <c r="H82" s="39" t="s">
        <v>46</v>
      </c>
      <c r="I82" s="31"/>
      <c r="J82" s="31">
        <v>1.1000000000000001</v>
      </c>
      <c r="K82" s="25">
        <f t="shared" si="7"/>
        <v>28.205128205128212</v>
      </c>
      <c r="L82" s="31">
        <v>3.9</v>
      </c>
      <c r="M82" s="210">
        <v>100</v>
      </c>
      <c r="N82" s="25">
        <f t="shared" si="6"/>
        <v>63.934426229508205</v>
      </c>
      <c r="O82" s="4"/>
    </row>
    <row r="83" spans="1:15" x14ac:dyDescent="0.25">
      <c r="A83" s="32">
        <v>1937</v>
      </c>
      <c r="B83" s="31">
        <v>2.8</v>
      </c>
      <c r="C83" s="25">
        <f t="shared" si="4"/>
        <v>68.292682926829272</v>
      </c>
      <c r="D83" s="31">
        <v>0.2</v>
      </c>
      <c r="E83" s="25">
        <f t="shared" si="5"/>
        <v>4.8780487804878057</v>
      </c>
      <c r="F83" s="39" t="s">
        <v>46</v>
      </c>
      <c r="G83" s="39"/>
      <c r="H83" s="39" t="s">
        <v>46</v>
      </c>
      <c r="I83" s="31"/>
      <c r="J83" s="31">
        <v>1.1000000000000001</v>
      </c>
      <c r="K83" s="25">
        <f t="shared" si="7"/>
        <v>26.829268292682933</v>
      </c>
      <c r="L83" s="31">
        <v>4.0999999999999996</v>
      </c>
      <c r="M83" s="210">
        <v>100</v>
      </c>
      <c r="N83" s="25">
        <f t="shared" si="6"/>
        <v>67.213114754098356</v>
      </c>
      <c r="O83" s="4"/>
    </row>
    <row r="84" spans="1:15" x14ac:dyDescent="0.25">
      <c r="A84" s="32">
        <v>1938</v>
      </c>
      <c r="B84" s="31">
        <v>2.9</v>
      </c>
      <c r="C84" s="25">
        <f t="shared" si="4"/>
        <v>65.909090909090907</v>
      </c>
      <c r="D84" s="31">
        <v>0.2</v>
      </c>
      <c r="E84" s="25">
        <f t="shared" si="5"/>
        <v>4.5454545454545459</v>
      </c>
      <c r="F84" s="39" t="s">
        <v>46</v>
      </c>
      <c r="G84" s="39"/>
      <c r="H84" s="39" t="s">
        <v>46</v>
      </c>
      <c r="I84" s="31"/>
      <c r="J84" s="31">
        <v>1.2</v>
      </c>
      <c r="K84" s="25">
        <f t="shared" si="7"/>
        <v>27.27272727272727</v>
      </c>
      <c r="L84" s="31">
        <v>4.4000000000000004</v>
      </c>
      <c r="M84" s="210">
        <v>100</v>
      </c>
      <c r="N84" s="25">
        <f t="shared" si="6"/>
        <v>72.131147540983619</v>
      </c>
      <c r="O84" s="4"/>
    </row>
    <row r="85" spans="1:15" x14ac:dyDescent="0.25">
      <c r="A85" s="32">
        <v>1939</v>
      </c>
      <c r="B85" s="31">
        <v>2.9</v>
      </c>
      <c r="C85" s="25">
        <f t="shared" si="4"/>
        <v>65.909090909090907</v>
      </c>
      <c r="D85" s="31">
        <v>0.2</v>
      </c>
      <c r="E85" s="25">
        <f t="shared" si="5"/>
        <v>4.5454545454545459</v>
      </c>
      <c r="F85" s="39" t="s">
        <v>46</v>
      </c>
      <c r="G85" s="39"/>
      <c r="H85" s="39" t="s">
        <v>46</v>
      </c>
      <c r="I85" s="31"/>
      <c r="J85" s="31">
        <v>1.3</v>
      </c>
      <c r="K85" s="25">
        <f t="shared" si="7"/>
        <v>29.54545454545454</v>
      </c>
      <c r="L85" s="31">
        <v>4.4000000000000004</v>
      </c>
      <c r="M85" s="210">
        <v>100</v>
      </c>
      <c r="N85" s="25">
        <f t="shared" si="6"/>
        <v>72.131147540983619</v>
      </c>
      <c r="O85" s="4"/>
    </row>
    <row r="86" spans="1:15" x14ac:dyDescent="0.25">
      <c r="A86" s="32">
        <v>1940</v>
      </c>
      <c r="B86" s="31">
        <v>2.4</v>
      </c>
      <c r="C86" s="25">
        <f t="shared" si="4"/>
        <v>66.666666666666657</v>
      </c>
      <c r="D86" s="31">
        <v>0.1</v>
      </c>
      <c r="E86" s="25">
        <f t="shared" si="5"/>
        <v>2.7777777777777781</v>
      </c>
      <c r="F86" s="39" t="s">
        <v>46</v>
      </c>
      <c r="G86" s="39"/>
      <c r="H86" s="39" t="s">
        <v>46</v>
      </c>
      <c r="I86" s="31"/>
      <c r="J86" s="31">
        <v>1.2</v>
      </c>
      <c r="K86" s="25">
        <f t="shared" si="7"/>
        <v>33.333333333333329</v>
      </c>
      <c r="L86" s="31">
        <v>3.6</v>
      </c>
      <c r="M86" s="210">
        <v>100</v>
      </c>
      <c r="N86" s="25">
        <f t="shared" si="6"/>
        <v>59.016393442622963</v>
      </c>
      <c r="O86" s="4"/>
    </row>
    <row r="87" spans="1:15" x14ac:dyDescent="0.25">
      <c r="A87" s="32">
        <v>1941</v>
      </c>
      <c r="B87" s="31">
        <v>2.4</v>
      </c>
      <c r="C87" s="25">
        <f t="shared" si="4"/>
        <v>74.999999999999986</v>
      </c>
      <c r="D87" s="31">
        <v>0.1</v>
      </c>
      <c r="E87" s="25">
        <f t="shared" si="5"/>
        <v>3.125</v>
      </c>
      <c r="F87" s="39" t="s">
        <v>46</v>
      </c>
      <c r="G87" s="39"/>
      <c r="H87" s="39" t="s">
        <v>46</v>
      </c>
      <c r="I87" s="31"/>
      <c r="J87" s="31">
        <v>0.8</v>
      </c>
      <c r="K87" s="25">
        <f t="shared" si="7"/>
        <v>25</v>
      </c>
      <c r="L87" s="31">
        <v>3.2</v>
      </c>
      <c r="M87" s="210">
        <v>100</v>
      </c>
      <c r="N87" s="25">
        <f t="shared" si="6"/>
        <v>52.459016393442624</v>
      </c>
      <c r="O87" s="4"/>
    </row>
    <row r="88" spans="1:15" x14ac:dyDescent="0.25">
      <c r="A88" s="32">
        <v>1942</v>
      </c>
      <c r="B88" s="31">
        <v>2.5</v>
      </c>
      <c r="C88" s="25">
        <f t="shared" si="4"/>
        <v>75.757575757575751</v>
      </c>
      <c r="D88" s="31">
        <v>0.1</v>
      </c>
      <c r="E88" s="25">
        <f t="shared" si="5"/>
        <v>3.0303030303030307</v>
      </c>
      <c r="F88" s="39" t="s">
        <v>46</v>
      </c>
      <c r="G88" s="39"/>
      <c r="H88" s="39" t="s">
        <v>46</v>
      </c>
      <c r="I88" s="31"/>
      <c r="J88" s="31">
        <v>0.7</v>
      </c>
      <c r="K88" s="25">
        <f t="shared" si="7"/>
        <v>21.212121212121211</v>
      </c>
      <c r="L88" s="31">
        <v>3.3</v>
      </c>
      <c r="M88" s="210">
        <v>100</v>
      </c>
      <c r="N88" s="25">
        <f t="shared" si="6"/>
        <v>54.098360655737707</v>
      </c>
      <c r="O88" s="4"/>
    </row>
    <row r="89" spans="1:15" x14ac:dyDescent="0.25">
      <c r="A89" s="32">
        <v>1943</v>
      </c>
      <c r="B89" s="31">
        <v>2.6</v>
      </c>
      <c r="C89" s="25">
        <f t="shared" si="4"/>
        <v>74.285714285714292</v>
      </c>
      <c r="D89" s="31">
        <v>0.2</v>
      </c>
      <c r="E89" s="25">
        <f t="shared" si="5"/>
        <v>5.7142857142857144</v>
      </c>
      <c r="F89" s="39" t="s">
        <v>46</v>
      </c>
      <c r="G89" s="39"/>
      <c r="H89" s="39" t="s">
        <v>46</v>
      </c>
      <c r="I89" s="31"/>
      <c r="J89" s="31">
        <v>0.8</v>
      </c>
      <c r="K89" s="25">
        <f t="shared" si="7"/>
        <v>22.857142857142858</v>
      </c>
      <c r="L89" s="31">
        <v>3.5</v>
      </c>
      <c r="M89" s="210">
        <v>100</v>
      </c>
      <c r="N89" s="25">
        <f t="shared" si="6"/>
        <v>57.37704918032788</v>
      </c>
      <c r="O89" s="4"/>
    </row>
    <row r="90" spans="1:15" x14ac:dyDescent="0.25">
      <c r="A90" s="32">
        <v>1944</v>
      </c>
      <c r="B90" s="31">
        <v>2.7</v>
      </c>
      <c r="C90" s="25">
        <f t="shared" si="4"/>
        <v>77.142857142857153</v>
      </c>
      <c r="D90" s="31">
        <v>0.2</v>
      </c>
      <c r="E90" s="25">
        <f t="shared" si="5"/>
        <v>5.7142857142857144</v>
      </c>
      <c r="F90" s="39" t="s">
        <v>46</v>
      </c>
      <c r="G90" s="39"/>
      <c r="H90" s="39" t="s">
        <v>46</v>
      </c>
      <c r="I90" s="31"/>
      <c r="J90" s="31">
        <v>0.7</v>
      </c>
      <c r="K90" s="25">
        <f t="shared" si="7"/>
        <v>20</v>
      </c>
      <c r="L90" s="31">
        <v>3.5</v>
      </c>
      <c r="M90" s="210">
        <v>100</v>
      </c>
      <c r="N90" s="25">
        <f t="shared" si="6"/>
        <v>57.37704918032788</v>
      </c>
      <c r="O90" s="4"/>
    </row>
    <row r="91" spans="1:15" x14ac:dyDescent="0.25">
      <c r="A91" s="32">
        <v>1945</v>
      </c>
      <c r="B91" s="31">
        <v>2.8</v>
      </c>
      <c r="C91" s="25">
        <f t="shared" si="4"/>
        <v>73.68421052631578</v>
      </c>
      <c r="D91" s="31">
        <v>0.2</v>
      </c>
      <c r="E91" s="25">
        <f t="shared" si="5"/>
        <v>5.2631578947368425</v>
      </c>
      <c r="F91" s="39" t="s">
        <v>46</v>
      </c>
      <c r="G91" s="39"/>
      <c r="H91" s="39" t="s">
        <v>46</v>
      </c>
      <c r="I91" s="31"/>
      <c r="J91" s="31">
        <v>0.8</v>
      </c>
      <c r="K91" s="25">
        <f t="shared" si="7"/>
        <v>21.05263157894737</v>
      </c>
      <c r="L91" s="31">
        <v>3.8</v>
      </c>
      <c r="M91" s="210">
        <v>100</v>
      </c>
      <c r="N91" s="25">
        <f t="shared" si="6"/>
        <v>62.295081967213115</v>
      </c>
      <c r="O91" s="4"/>
    </row>
    <row r="92" spans="1:15" x14ac:dyDescent="0.25">
      <c r="A92" s="32">
        <v>1946</v>
      </c>
      <c r="B92" s="31">
        <v>3</v>
      </c>
      <c r="C92" s="25">
        <f t="shared" si="4"/>
        <v>73.170731707317088</v>
      </c>
      <c r="D92" s="31">
        <v>0.3</v>
      </c>
      <c r="E92" s="25">
        <f t="shared" si="5"/>
        <v>7.3170731707317085</v>
      </c>
      <c r="F92" s="39" t="s">
        <v>46</v>
      </c>
      <c r="G92" s="39"/>
      <c r="H92" s="39" t="s">
        <v>46</v>
      </c>
      <c r="I92" s="31"/>
      <c r="J92" s="31">
        <v>0.9</v>
      </c>
      <c r="K92" s="25">
        <f t="shared" si="7"/>
        <v>21.951219512195124</v>
      </c>
      <c r="L92" s="31">
        <v>4.0999999999999996</v>
      </c>
      <c r="M92" s="210">
        <v>100</v>
      </c>
      <c r="N92" s="25">
        <f t="shared" si="6"/>
        <v>67.213114754098356</v>
      </c>
      <c r="O92" s="4"/>
    </row>
    <row r="93" spans="1:15" x14ac:dyDescent="0.25">
      <c r="A93" s="32">
        <v>1947</v>
      </c>
      <c r="B93" s="31">
        <v>3.2</v>
      </c>
      <c r="C93" s="25">
        <f t="shared" si="4"/>
        <v>71.111111111111114</v>
      </c>
      <c r="D93" s="31">
        <v>0.3</v>
      </c>
      <c r="E93" s="25">
        <f t="shared" si="5"/>
        <v>6.666666666666667</v>
      </c>
      <c r="F93" s="39" t="s">
        <v>46</v>
      </c>
      <c r="G93" s="39"/>
      <c r="H93" s="39" t="s">
        <v>46</v>
      </c>
      <c r="I93" s="31"/>
      <c r="J93" s="31">
        <v>1</v>
      </c>
      <c r="K93" s="25">
        <f t="shared" si="7"/>
        <v>22.222222222222221</v>
      </c>
      <c r="L93" s="31">
        <v>4.5</v>
      </c>
      <c r="M93" s="210">
        <v>100</v>
      </c>
      <c r="N93" s="25">
        <f t="shared" si="6"/>
        <v>73.770491803278688</v>
      </c>
      <c r="O93" s="4"/>
    </row>
    <row r="94" spans="1:15" x14ac:dyDescent="0.25">
      <c r="A94" s="32">
        <v>1948</v>
      </c>
      <c r="B94" s="31">
        <v>3.4</v>
      </c>
      <c r="C94" s="25">
        <f t="shared" si="4"/>
        <v>73.913043478260875</v>
      </c>
      <c r="D94" s="31">
        <v>0.3</v>
      </c>
      <c r="E94" s="25">
        <f t="shared" si="5"/>
        <v>6.5217391304347823</v>
      </c>
      <c r="F94" s="39" t="s">
        <v>46</v>
      </c>
      <c r="G94" s="39"/>
      <c r="H94" s="39" t="s">
        <v>46</v>
      </c>
      <c r="I94" s="31"/>
      <c r="J94" s="31">
        <v>1</v>
      </c>
      <c r="K94" s="25">
        <f t="shared" si="7"/>
        <v>21.739130434782609</v>
      </c>
      <c r="L94" s="31">
        <v>4.5999999999999996</v>
      </c>
      <c r="M94" s="210">
        <v>100</v>
      </c>
      <c r="N94" s="25">
        <f t="shared" si="6"/>
        <v>75.409836065573771</v>
      </c>
      <c r="O94" s="4"/>
    </row>
    <row r="95" spans="1:15" x14ac:dyDescent="0.25">
      <c r="A95" s="32">
        <v>1949</v>
      </c>
      <c r="B95" s="31">
        <v>3.3</v>
      </c>
      <c r="C95" s="25">
        <f t="shared" si="4"/>
        <v>71.739130434782609</v>
      </c>
      <c r="D95" s="31">
        <v>0.2</v>
      </c>
      <c r="E95" s="25">
        <f t="shared" si="5"/>
        <v>4.3478260869565224</v>
      </c>
      <c r="F95" s="39" t="s">
        <v>46</v>
      </c>
      <c r="G95" s="39"/>
      <c r="H95" s="39" t="s">
        <v>46</v>
      </c>
      <c r="I95" s="31"/>
      <c r="J95" s="31">
        <v>1</v>
      </c>
      <c r="K95" s="25">
        <f t="shared" si="7"/>
        <v>21.739130434782609</v>
      </c>
      <c r="L95" s="31">
        <v>4.5999999999999996</v>
      </c>
      <c r="M95" s="210">
        <v>100</v>
      </c>
      <c r="N95" s="25">
        <f t="shared" si="6"/>
        <v>75.409836065573771</v>
      </c>
      <c r="O95" s="4"/>
    </row>
    <row r="96" spans="1:15" x14ac:dyDescent="0.25">
      <c r="A96" s="32">
        <v>1950</v>
      </c>
      <c r="B96" s="31">
        <v>3.4</v>
      </c>
      <c r="C96" s="25">
        <f t="shared" si="4"/>
        <v>72.340425531914889</v>
      </c>
      <c r="D96" s="31">
        <v>0.2</v>
      </c>
      <c r="E96" s="25">
        <f t="shared" si="5"/>
        <v>4.2553191489361701</v>
      </c>
      <c r="F96" s="39" t="s">
        <v>46</v>
      </c>
      <c r="G96" s="39"/>
      <c r="H96" s="39" t="s">
        <v>46</v>
      </c>
      <c r="I96" s="31"/>
      <c r="J96" s="31">
        <v>1.1000000000000001</v>
      </c>
      <c r="K96" s="25">
        <f t="shared" si="7"/>
        <v>23.404255319148938</v>
      </c>
      <c r="L96" s="31">
        <v>4.7</v>
      </c>
      <c r="M96" s="210">
        <v>100</v>
      </c>
      <c r="N96" s="25">
        <f t="shared" si="6"/>
        <v>77.049180327868854</v>
      </c>
      <c r="O96" s="4"/>
    </row>
    <row r="97" spans="1:15" x14ac:dyDescent="0.25">
      <c r="A97" s="32">
        <v>1951</v>
      </c>
      <c r="B97" s="31">
        <v>3.2</v>
      </c>
      <c r="C97" s="25">
        <f t="shared" si="4"/>
        <v>69.565217391304358</v>
      </c>
      <c r="D97" s="31">
        <v>0.3</v>
      </c>
      <c r="E97" s="25">
        <f t="shared" si="5"/>
        <v>6.5217391304347823</v>
      </c>
      <c r="F97" s="39" t="s">
        <v>46</v>
      </c>
      <c r="G97" s="39"/>
      <c r="H97" s="39" t="s">
        <v>46</v>
      </c>
      <c r="I97" s="31"/>
      <c r="J97" s="31">
        <v>1.1000000000000001</v>
      </c>
      <c r="K97" s="25">
        <f t="shared" si="7"/>
        <v>23.913043478260875</v>
      </c>
      <c r="L97" s="31">
        <v>4.5999999999999996</v>
      </c>
      <c r="M97" s="210">
        <v>100</v>
      </c>
      <c r="N97" s="25">
        <f t="shared" si="6"/>
        <v>75.409836065573771</v>
      </c>
      <c r="O97" s="4"/>
    </row>
    <row r="98" spans="1:15" x14ac:dyDescent="0.25">
      <c r="A98" s="32">
        <v>1952</v>
      </c>
      <c r="B98" s="31">
        <v>3.4</v>
      </c>
      <c r="C98" s="25">
        <f t="shared" si="4"/>
        <v>69.387755102040799</v>
      </c>
      <c r="D98" s="31">
        <v>0.3</v>
      </c>
      <c r="E98" s="25">
        <f t="shared" si="5"/>
        <v>6.1224489795918355</v>
      </c>
      <c r="F98" s="39" t="s">
        <v>46</v>
      </c>
      <c r="G98" s="39"/>
      <c r="H98" s="39" t="s">
        <v>46</v>
      </c>
      <c r="I98" s="31"/>
      <c r="J98" s="31">
        <v>1.1000000000000001</v>
      </c>
      <c r="K98" s="25">
        <f t="shared" si="7"/>
        <v>22.448979591836736</v>
      </c>
      <c r="L98" s="31">
        <v>4.9000000000000004</v>
      </c>
      <c r="M98" s="210">
        <v>100</v>
      </c>
      <c r="N98" s="25">
        <f t="shared" si="6"/>
        <v>80.327868852459034</v>
      </c>
      <c r="O98" s="4"/>
    </row>
    <row r="99" spans="1:15" x14ac:dyDescent="0.25">
      <c r="A99" s="32">
        <v>1953</v>
      </c>
      <c r="B99" s="31">
        <v>3.5</v>
      </c>
      <c r="C99" s="25">
        <f t="shared" si="4"/>
        <v>70</v>
      </c>
      <c r="D99" s="31">
        <v>0.4</v>
      </c>
      <c r="E99" s="25">
        <f t="shared" si="5"/>
        <v>8</v>
      </c>
      <c r="F99" s="39" t="s">
        <v>46</v>
      </c>
      <c r="G99" s="39"/>
      <c r="H99" s="39" t="s">
        <v>46</v>
      </c>
      <c r="I99" s="31"/>
      <c r="J99" s="31">
        <v>1.2</v>
      </c>
      <c r="K99" s="25">
        <f t="shared" si="7"/>
        <v>24</v>
      </c>
      <c r="L99" s="31">
        <v>5</v>
      </c>
      <c r="M99" s="210">
        <v>100</v>
      </c>
      <c r="N99" s="25">
        <f t="shared" si="6"/>
        <v>81.967213114754102</v>
      </c>
      <c r="O99" s="4"/>
    </row>
    <row r="100" spans="1:15" x14ac:dyDescent="0.25">
      <c r="A100" s="32">
        <v>1954</v>
      </c>
      <c r="B100" s="31">
        <v>3.3</v>
      </c>
      <c r="C100" s="25">
        <f t="shared" si="4"/>
        <v>67.346938775510196</v>
      </c>
      <c r="D100" s="31">
        <v>0.4</v>
      </c>
      <c r="E100" s="25">
        <f t="shared" si="5"/>
        <v>8.1632653061224492</v>
      </c>
      <c r="F100" s="39" t="s">
        <v>46</v>
      </c>
      <c r="G100" s="39"/>
      <c r="H100" s="39" t="s">
        <v>46</v>
      </c>
      <c r="I100" s="31"/>
      <c r="J100" s="31">
        <v>1.2</v>
      </c>
      <c r="K100" s="25">
        <f t="shared" si="7"/>
        <v>24.489795918367342</v>
      </c>
      <c r="L100" s="31">
        <v>4.9000000000000004</v>
      </c>
      <c r="M100" s="210">
        <v>100</v>
      </c>
      <c r="N100" s="25">
        <f t="shared" si="6"/>
        <v>80.327868852459034</v>
      </c>
      <c r="O100" s="4"/>
    </row>
    <row r="101" spans="1:15" x14ac:dyDescent="0.25">
      <c r="A101" s="32">
        <v>1955</v>
      </c>
      <c r="B101" s="31">
        <v>3.6</v>
      </c>
      <c r="C101" s="25">
        <f t="shared" si="4"/>
        <v>66.666666666666657</v>
      </c>
      <c r="D101" s="31">
        <v>0.4</v>
      </c>
      <c r="E101" s="25">
        <f t="shared" si="5"/>
        <v>7.4074074074074066</v>
      </c>
      <c r="F101" s="31">
        <v>0.1</v>
      </c>
      <c r="G101" s="25">
        <f t="shared" ref="G101:G152" si="8">F101/L101*100</f>
        <v>1.8518518518518516</v>
      </c>
      <c r="H101" s="39" t="s">
        <v>46</v>
      </c>
      <c r="I101" s="31"/>
      <c r="J101" s="31">
        <v>1.3</v>
      </c>
      <c r="K101" s="25">
        <f t="shared" si="7"/>
        <v>24.074074074074073</v>
      </c>
      <c r="L101" s="31">
        <v>5.4</v>
      </c>
      <c r="M101" s="210">
        <v>100</v>
      </c>
      <c r="N101" s="25">
        <f t="shared" si="6"/>
        <v>88.524590163934434</v>
      </c>
      <c r="O101" s="4"/>
    </row>
    <row r="102" spans="1:15" x14ac:dyDescent="0.25">
      <c r="A102" s="32">
        <v>1956</v>
      </c>
      <c r="B102" s="31">
        <v>4.0999999999999996</v>
      </c>
      <c r="C102" s="25">
        <f t="shared" si="4"/>
        <v>70.689655172413794</v>
      </c>
      <c r="D102" s="31">
        <v>0.4</v>
      </c>
      <c r="E102" s="25">
        <f t="shared" si="5"/>
        <v>6.8965517241379306</v>
      </c>
      <c r="F102" s="31">
        <v>0.1</v>
      </c>
      <c r="G102" s="25">
        <f t="shared" si="8"/>
        <v>1.7241379310344827</v>
      </c>
      <c r="H102" s="39" t="s">
        <v>46</v>
      </c>
      <c r="I102" s="31"/>
      <c r="J102" s="31">
        <v>1.2</v>
      </c>
      <c r="K102" s="25">
        <f t="shared" si="7"/>
        <v>20.689655172413794</v>
      </c>
      <c r="L102" s="31">
        <v>5.8</v>
      </c>
      <c r="M102" s="210">
        <v>100</v>
      </c>
      <c r="N102" s="25">
        <f t="shared" si="6"/>
        <v>95.081967213114766</v>
      </c>
      <c r="O102" s="4"/>
    </row>
    <row r="103" spans="1:15" x14ac:dyDescent="0.25">
      <c r="A103" s="209">
        <v>1957</v>
      </c>
      <c r="B103" s="5">
        <v>3.6</v>
      </c>
      <c r="C103" s="6">
        <f t="shared" si="4"/>
        <v>67.924528301886795</v>
      </c>
      <c r="D103" s="5">
        <v>0.5</v>
      </c>
      <c r="E103" s="6">
        <f t="shared" si="5"/>
        <v>9.433962264150944</v>
      </c>
      <c r="F103" s="5">
        <v>0.1</v>
      </c>
      <c r="G103" s="6">
        <f t="shared" si="8"/>
        <v>1.8867924528301889</v>
      </c>
      <c r="H103" s="368" t="s">
        <v>46</v>
      </c>
      <c r="I103" s="5"/>
      <c r="J103" s="5">
        <v>1.2</v>
      </c>
      <c r="K103" s="6">
        <f t="shared" si="7"/>
        <v>22.641509433962266</v>
      </c>
      <c r="L103" s="5">
        <v>5.3</v>
      </c>
      <c r="M103" s="206">
        <v>100</v>
      </c>
      <c r="N103" s="6">
        <f t="shared" si="6"/>
        <v>86.885245901639351</v>
      </c>
      <c r="O103" s="4"/>
    </row>
    <row r="104" spans="1:15" x14ac:dyDescent="0.25">
      <c r="A104" s="209">
        <v>1958</v>
      </c>
      <c r="B104" s="5">
        <v>3.2</v>
      </c>
      <c r="C104" s="6">
        <f t="shared" si="4"/>
        <v>65.306122448979593</v>
      </c>
      <c r="D104" s="5">
        <v>0.5</v>
      </c>
      <c r="E104" s="6">
        <f t="shared" si="5"/>
        <v>10.204081632653059</v>
      </c>
      <c r="F104" s="5">
        <v>0.1</v>
      </c>
      <c r="G104" s="6">
        <f t="shared" si="8"/>
        <v>2.0408163265306123</v>
      </c>
      <c r="H104" s="368" t="s">
        <v>46</v>
      </c>
      <c r="I104" s="5"/>
      <c r="J104" s="5">
        <v>1.1000000000000001</v>
      </c>
      <c r="K104" s="6">
        <f t="shared" si="7"/>
        <v>22.448979591836736</v>
      </c>
      <c r="L104" s="5">
        <v>4.9000000000000004</v>
      </c>
      <c r="M104" s="206">
        <v>100</v>
      </c>
      <c r="N104" s="6">
        <f t="shared" si="6"/>
        <v>80.327868852459034</v>
      </c>
      <c r="O104" s="4"/>
    </row>
    <row r="105" spans="1:15" x14ac:dyDescent="0.25">
      <c r="A105" s="209">
        <v>1959</v>
      </c>
      <c r="B105" s="5">
        <v>3.1</v>
      </c>
      <c r="C105" s="6">
        <f t="shared" si="4"/>
        <v>63.265306122448969</v>
      </c>
      <c r="D105" s="5">
        <v>0.6</v>
      </c>
      <c r="E105" s="6">
        <f t="shared" si="5"/>
        <v>12.244897959183671</v>
      </c>
      <c r="F105" s="5">
        <v>0.1</v>
      </c>
      <c r="G105" s="6">
        <f t="shared" si="8"/>
        <v>2.0408163265306123</v>
      </c>
      <c r="H105" s="368" t="s">
        <v>46</v>
      </c>
      <c r="I105" s="5"/>
      <c r="J105" s="5">
        <v>1.2</v>
      </c>
      <c r="K105" s="6">
        <f t="shared" si="7"/>
        <v>24.489795918367342</v>
      </c>
      <c r="L105" s="5">
        <v>4.9000000000000004</v>
      </c>
      <c r="M105" s="206">
        <v>100</v>
      </c>
      <c r="N105" s="6">
        <f t="shared" si="6"/>
        <v>80.327868852459034</v>
      </c>
      <c r="O105" s="4"/>
    </row>
    <row r="106" spans="1:15" x14ac:dyDescent="0.25">
      <c r="A106" s="209">
        <v>1960</v>
      </c>
      <c r="B106" s="5">
        <v>3</v>
      </c>
      <c r="C106" s="6">
        <f t="shared" si="4"/>
        <v>62.5</v>
      </c>
      <c r="D106" s="5">
        <v>0.6</v>
      </c>
      <c r="E106" s="6">
        <f t="shared" si="5"/>
        <v>12.5</v>
      </c>
      <c r="F106" s="5">
        <v>0.1</v>
      </c>
      <c r="G106" s="6">
        <f t="shared" si="8"/>
        <v>2.0833333333333335</v>
      </c>
      <c r="H106" s="368" t="s">
        <v>46</v>
      </c>
      <c r="I106" s="5"/>
      <c r="J106" s="5">
        <v>1.1000000000000001</v>
      </c>
      <c r="K106" s="6">
        <f t="shared" si="7"/>
        <v>22.916666666666668</v>
      </c>
      <c r="L106" s="5">
        <v>4.8</v>
      </c>
      <c r="M106" s="206">
        <v>100</v>
      </c>
      <c r="N106" s="6">
        <f t="shared" si="6"/>
        <v>78.688524590163937</v>
      </c>
      <c r="O106" s="4"/>
    </row>
    <row r="107" spans="1:15" x14ac:dyDescent="0.25">
      <c r="A107" s="209">
        <v>1961</v>
      </c>
      <c r="B107" s="5">
        <v>3.2</v>
      </c>
      <c r="C107" s="6">
        <f t="shared" si="4"/>
        <v>62.745098039215698</v>
      </c>
      <c r="D107" s="5">
        <v>0.7</v>
      </c>
      <c r="E107" s="6">
        <f t="shared" si="5"/>
        <v>13.725490196078432</v>
      </c>
      <c r="F107" s="5">
        <v>0.1</v>
      </c>
      <c r="G107" s="6">
        <f t="shared" si="8"/>
        <v>1.9607843137254906</v>
      </c>
      <c r="H107" s="368" t="s">
        <v>46</v>
      </c>
      <c r="I107" s="5"/>
      <c r="J107" s="5">
        <v>1.1000000000000001</v>
      </c>
      <c r="K107" s="6">
        <f t="shared" si="7"/>
        <v>21.568627450980397</v>
      </c>
      <c r="L107" s="5">
        <v>5.0999999999999996</v>
      </c>
      <c r="M107" s="206">
        <v>100</v>
      </c>
      <c r="N107" s="6">
        <f t="shared" si="6"/>
        <v>83.606557377049185</v>
      </c>
      <c r="O107" s="4"/>
    </row>
    <row r="108" spans="1:15" x14ac:dyDescent="0.25">
      <c r="A108" s="209">
        <v>1962</v>
      </c>
      <c r="B108" s="5">
        <v>3.2</v>
      </c>
      <c r="C108" s="6">
        <f t="shared" si="4"/>
        <v>62.745098039215698</v>
      </c>
      <c r="D108" s="5">
        <v>0.7</v>
      </c>
      <c r="E108" s="6">
        <f t="shared" si="5"/>
        <v>13.725490196078432</v>
      </c>
      <c r="F108" s="5">
        <v>0.1</v>
      </c>
      <c r="G108" s="6">
        <f t="shared" si="8"/>
        <v>1.9607843137254906</v>
      </c>
      <c r="H108" s="368" t="s">
        <v>46</v>
      </c>
      <c r="I108" s="5"/>
      <c r="J108" s="5">
        <v>1.1000000000000001</v>
      </c>
      <c r="K108" s="6">
        <f t="shared" si="7"/>
        <v>21.568627450980397</v>
      </c>
      <c r="L108" s="5">
        <v>5.0999999999999996</v>
      </c>
      <c r="M108" s="206">
        <v>100</v>
      </c>
      <c r="N108" s="6">
        <f t="shared" si="6"/>
        <v>83.606557377049185</v>
      </c>
      <c r="O108" s="4"/>
    </row>
    <row r="109" spans="1:15" x14ac:dyDescent="0.25">
      <c r="A109" s="209">
        <v>1963</v>
      </c>
      <c r="B109" s="5">
        <v>3</v>
      </c>
      <c r="C109" s="6">
        <f t="shared" si="4"/>
        <v>58.82352941176471</v>
      </c>
      <c r="D109" s="5">
        <v>0.7</v>
      </c>
      <c r="E109" s="6">
        <f t="shared" si="5"/>
        <v>13.725490196078432</v>
      </c>
      <c r="F109" s="5">
        <v>0.2</v>
      </c>
      <c r="G109" s="6">
        <f t="shared" si="8"/>
        <v>3.9215686274509811</v>
      </c>
      <c r="H109" s="368" t="s">
        <v>46</v>
      </c>
      <c r="I109" s="5"/>
      <c r="J109" s="5">
        <v>1.2</v>
      </c>
      <c r="K109" s="6">
        <f t="shared" si="7"/>
        <v>23.52941176470588</v>
      </c>
      <c r="L109" s="5">
        <v>5.0999999999999996</v>
      </c>
      <c r="M109" s="206">
        <v>100</v>
      </c>
      <c r="N109" s="6">
        <f t="shared" si="6"/>
        <v>83.606557377049185</v>
      </c>
      <c r="O109" s="4"/>
    </row>
    <row r="110" spans="1:15" x14ac:dyDescent="0.25">
      <c r="A110" s="209">
        <v>1964</v>
      </c>
      <c r="B110" s="5">
        <v>3.3</v>
      </c>
      <c r="C110" s="6">
        <f t="shared" si="4"/>
        <v>61.111111111111107</v>
      </c>
      <c r="D110" s="5">
        <v>0.7</v>
      </c>
      <c r="E110" s="6">
        <f t="shared" si="5"/>
        <v>12.962962962962962</v>
      </c>
      <c r="F110" s="5">
        <v>0.2</v>
      </c>
      <c r="G110" s="6">
        <f t="shared" si="8"/>
        <v>3.7037037037037033</v>
      </c>
      <c r="H110" s="368" t="s">
        <v>46</v>
      </c>
      <c r="I110" s="5"/>
      <c r="J110" s="5">
        <v>1.3</v>
      </c>
      <c r="K110" s="6">
        <f t="shared" si="7"/>
        <v>24.074074074074073</v>
      </c>
      <c r="L110" s="5">
        <v>5.4</v>
      </c>
      <c r="M110" s="206">
        <v>100</v>
      </c>
      <c r="N110" s="6">
        <f t="shared" si="6"/>
        <v>88.524590163934434</v>
      </c>
      <c r="O110" s="4"/>
    </row>
    <row r="111" spans="1:15" x14ac:dyDescent="0.25">
      <c r="A111" s="209">
        <v>1965</v>
      </c>
      <c r="B111" s="5">
        <v>3.4</v>
      </c>
      <c r="C111" s="6">
        <f t="shared" si="4"/>
        <v>59.649122807017541</v>
      </c>
      <c r="D111" s="5">
        <v>0.8</v>
      </c>
      <c r="E111" s="6">
        <f t="shared" si="5"/>
        <v>14.035087719298245</v>
      </c>
      <c r="F111" s="5">
        <v>0.2</v>
      </c>
      <c r="G111" s="6">
        <f t="shared" si="8"/>
        <v>3.5087719298245612</v>
      </c>
      <c r="H111" s="5">
        <v>0.3</v>
      </c>
      <c r="I111" s="6">
        <f>H111/L111*100</f>
        <v>5.2631578947368416</v>
      </c>
      <c r="J111" s="5">
        <v>1.1000000000000001</v>
      </c>
      <c r="K111" s="6">
        <f t="shared" si="7"/>
        <v>19.298245614035089</v>
      </c>
      <c r="L111" s="5">
        <v>5.7</v>
      </c>
      <c r="M111" s="206">
        <v>100</v>
      </c>
      <c r="N111" s="6">
        <f t="shared" si="6"/>
        <v>93.442622950819683</v>
      </c>
      <c r="O111" s="4"/>
    </row>
    <row r="112" spans="1:15" x14ac:dyDescent="0.25">
      <c r="A112" s="209">
        <v>1966</v>
      </c>
      <c r="B112" s="5">
        <v>3.4</v>
      </c>
      <c r="C112" s="6">
        <f t="shared" si="4"/>
        <v>56.666666666666664</v>
      </c>
      <c r="D112" s="5">
        <v>0.8</v>
      </c>
      <c r="E112" s="6">
        <f t="shared" si="5"/>
        <v>13.333333333333334</v>
      </c>
      <c r="F112" s="5">
        <v>0.1</v>
      </c>
      <c r="G112" s="6">
        <f t="shared" si="8"/>
        <v>1.6666666666666667</v>
      </c>
      <c r="H112" s="5">
        <v>1.1000000000000001</v>
      </c>
      <c r="I112" s="6">
        <f t="shared" ref="I112:I123" si="9">H112/L112*100</f>
        <v>18.333333333333336</v>
      </c>
      <c r="J112" s="5">
        <v>0.6</v>
      </c>
      <c r="K112" s="6">
        <f t="shared" si="7"/>
        <v>10</v>
      </c>
      <c r="L112" s="5">
        <v>6</v>
      </c>
      <c r="M112" s="206">
        <v>100</v>
      </c>
      <c r="N112" s="6">
        <f t="shared" si="6"/>
        <v>98.360655737704931</v>
      </c>
      <c r="O112" s="4"/>
    </row>
    <row r="113" spans="1:15" x14ac:dyDescent="0.25">
      <c r="A113" s="209">
        <v>1967</v>
      </c>
      <c r="B113" s="5">
        <v>3.4</v>
      </c>
      <c r="C113" s="6">
        <f t="shared" si="4"/>
        <v>53.968253968253968</v>
      </c>
      <c r="D113" s="5">
        <v>0.9</v>
      </c>
      <c r="E113" s="6">
        <f t="shared" si="5"/>
        <v>14.285714285714288</v>
      </c>
      <c r="F113" s="5">
        <v>0.2</v>
      </c>
      <c r="G113" s="6">
        <f t="shared" si="8"/>
        <v>3.1746031746031753</v>
      </c>
      <c r="H113" s="5">
        <v>1.4</v>
      </c>
      <c r="I113" s="6">
        <f t="shared" si="9"/>
        <v>22.222222222222221</v>
      </c>
      <c r="J113" s="5">
        <v>0.5</v>
      </c>
      <c r="K113" s="6">
        <f t="shared" si="7"/>
        <v>7.9365079365079358</v>
      </c>
      <c r="L113" s="5">
        <v>6.3</v>
      </c>
      <c r="M113" s="206">
        <v>100</v>
      </c>
      <c r="N113" s="6">
        <f t="shared" si="6"/>
        <v>103.27868852459017</v>
      </c>
      <c r="O113" s="4"/>
    </row>
    <row r="114" spans="1:15" x14ac:dyDescent="0.25">
      <c r="A114" s="209">
        <v>1968</v>
      </c>
      <c r="B114" s="5">
        <v>3.2</v>
      </c>
      <c r="C114" s="6">
        <f t="shared" si="4"/>
        <v>48.484848484848492</v>
      </c>
      <c r="D114" s="5">
        <v>0.9</v>
      </c>
      <c r="E114" s="6">
        <f t="shared" si="5"/>
        <v>13.636363636363638</v>
      </c>
      <c r="F114" s="5">
        <v>0.3</v>
      </c>
      <c r="G114" s="6">
        <f t="shared" si="8"/>
        <v>4.5454545454545459</v>
      </c>
      <c r="H114" s="5">
        <v>1.7</v>
      </c>
      <c r="I114" s="6">
        <f t="shared" si="9"/>
        <v>25.757575757575758</v>
      </c>
      <c r="J114" s="5">
        <v>0.5</v>
      </c>
      <c r="K114" s="6">
        <f t="shared" si="7"/>
        <v>7.5757575757575761</v>
      </c>
      <c r="L114" s="5">
        <v>6.6</v>
      </c>
      <c r="M114" s="206">
        <v>100</v>
      </c>
      <c r="N114" s="6">
        <f t="shared" si="6"/>
        <v>108.19672131147541</v>
      </c>
      <c r="O114" s="4"/>
    </row>
    <row r="115" spans="1:15" x14ac:dyDescent="0.25">
      <c r="A115" s="209">
        <v>1969</v>
      </c>
      <c r="B115" s="5">
        <v>3.3</v>
      </c>
      <c r="C115" s="6">
        <f t="shared" si="4"/>
        <v>47.142857142857139</v>
      </c>
      <c r="D115" s="5">
        <v>1</v>
      </c>
      <c r="E115" s="6">
        <f t="shared" si="5"/>
        <v>14.285714285714285</v>
      </c>
      <c r="F115" s="5">
        <v>0.3</v>
      </c>
      <c r="G115" s="6">
        <f t="shared" si="8"/>
        <v>4.2857142857142856</v>
      </c>
      <c r="H115" s="5">
        <v>2.1</v>
      </c>
      <c r="I115" s="6">
        <f t="shared" si="9"/>
        <v>30</v>
      </c>
      <c r="J115" s="5">
        <v>0.4</v>
      </c>
      <c r="K115" s="6">
        <f t="shared" si="7"/>
        <v>5.7142857142857144</v>
      </c>
      <c r="L115" s="5">
        <v>7</v>
      </c>
      <c r="M115" s="206">
        <v>100</v>
      </c>
      <c r="N115" s="6">
        <f t="shared" si="6"/>
        <v>114.75409836065576</v>
      </c>
      <c r="O115" s="4"/>
    </row>
    <row r="116" spans="1:15" x14ac:dyDescent="0.25">
      <c r="A116" s="209">
        <v>1970</v>
      </c>
      <c r="B116" s="5">
        <v>3.3</v>
      </c>
      <c r="C116" s="6">
        <f t="shared" si="4"/>
        <v>45.833333333333329</v>
      </c>
      <c r="D116" s="5">
        <v>1.1000000000000001</v>
      </c>
      <c r="E116" s="6">
        <f t="shared" si="5"/>
        <v>15.277777777777779</v>
      </c>
      <c r="F116" s="5">
        <v>0.3</v>
      </c>
      <c r="G116" s="6">
        <f t="shared" si="8"/>
        <v>4.1666666666666661</v>
      </c>
      <c r="H116" s="5">
        <v>2.1</v>
      </c>
      <c r="I116" s="6">
        <f t="shared" si="9"/>
        <v>29.166666666666668</v>
      </c>
      <c r="J116" s="5">
        <v>0.4</v>
      </c>
      <c r="K116" s="6">
        <f t="shared" si="7"/>
        <v>5.5555555555555562</v>
      </c>
      <c r="L116" s="5">
        <v>7.2</v>
      </c>
      <c r="M116" s="206">
        <v>100</v>
      </c>
      <c r="N116" s="6">
        <f t="shared" si="6"/>
        <v>118.03278688524593</v>
      </c>
      <c r="O116" s="4"/>
    </row>
    <row r="117" spans="1:15" x14ac:dyDescent="0.25">
      <c r="A117" s="209">
        <v>1971</v>
      </c>
      <c r="B117" s="5">
        <v>3.2</v>
      </c>
      <c r="C117" s="6">
        <f t="shared" si="4"/>
        <v>45.714285714285715</v>
      </c>
      <c r="D117" s="5">
        <v>1.1000000000000001</v>
      </c>
      <c r="E117" s="6">
        <f t="shared" si="5"/>
        <v>15.714285714285717</v>
      </c>
      <c r="F117" s="5">
        <v>0.3</v>
      </c>
      <c r="G117" s="6">
        <f t="shared" si="8"/>
        <v>4.2857142857142856</v>
      </c>
      <c r="H117" s="5">
        <v>2.1</v>
      </c>
      <c r="I117" s="6">
        <f t="shared" si="9"/>
        <v>30</v>
      </c>
      <c r="J117" s="5">
        <v>0.4</v>
      </c>
      <c r="K117" s="6">
        <f t="shared" si="7"/>
        <v>5.7142857142857144</v>
      </c>
      <c r="L117" s="5">
        <v>7</v>
      </c>
      <c r="M117" s="206">
        <v>100</v>
      </c>
      <c r="N117" s="6">
        <f t="shared" si="6"/>
        <v>114.75409836065576</v>
      </c>
      <c r="O117" s="4"/>
    </row>
    <row r="118" spans="1:15" x14ac:dyDescent="0.25">
      <c r="A118" s="209">
        <v>1972</v>
      </c>
      <c r="B118" s="5">
        <v>3.3</v>
      </c>
      <c r="C118" s="6">
        <f t="shared" si="4"/>
        <v>45.205479452054789</v>
      </c>
      <c r="D118" s="5">
        <v>1.3</v>
      </c>
      <c r="E118" s="6">
        <f t="shared" si="5"/>
        <v>17.808219178082194</v>
      </c>
      <c r="F118" s="5">
        <v>0.2</v>
      </c>
      <c r="G118" s="6">
        <f t="shared" si="8"/>
        <v>2.7397260273972606</v>
      </c>
      <c r="H118" s="5">
        <v>2.1</v>
      </c>
      <c r="I118" s="6">
        <f t="shared" si="9"/>
        <v>28.767123287671236</v>
      </c>
      <c r="J118" s="5">
        <v>0.3</v>
      </c>
      <c r="K118" s="6">
        <f t="shared" si="7"/>
        <v>4.10958904109589</v>
      </c>
      <c r="L118" s="5">
        <v>7.3</v>
      </c>
      <c r="M118" s="206">
        <v>100</v>
      </c>
      <c r="N118" s="6">
        <f t="shared" si="6"/>
        <v>119.67213114754098</v>
      </c>
      <c r="O118" s="4"/>
    </row>
    <row r="119" spans="1:15" x14ac:dyDescent="0.25">
      <c r="A119" s="209">
        <v>1973</v>
      </c>
      <c r="B119" s="5">
        <v>3.4</v>
      </c>
      <c r="C119" s="6">
        <f t="shared" si="4"/>
        <v>48.571428571428569</v>
      </c>
      <c r="D119" s="5">
        <v>1.2</v>
      </c>
      <c r="E119" s="6">
        <f t="shared" si="5"/>
        <v>17.142857142857142</v>
      </c>
      <c r="F119" s="5">
        <v>0.2</v>
      </c>
      <c r="G119" s="6">
        <f t="shared" si="8"/>
        <v>2.8571428571428572</v>
      </c>
      <c r="H119" s="5">
        <v>2</v>
      </c>
      <c r="I119" s="6">
        <f t="shared" si="9"/>
        <v>28.571428571428569</v>
      </c>
      <c r="J119" s="5">
        <v>0.3</v>
      </c>
      <c r="K119" s="6">
        <f t="shared" si="7"/>
        <v>4.2857142857142856</v>
      </c>
      <c r="L119" s="5">
        <v>7</v>
      </c>
      <c r="M119" s="206">
        <v>100</v>
      </c>
      <c r="N119" s="6">
        <f t="shared" si="6"/>
        <v>114.75409836065576</v>
      </c>
      <c r="O119" s="4"/>
    </row>
    <row r="120" spans="1:15" x14ac:dyDescent="0.25">
      <c r="A120" s="209">
        <v>1974</v>
      </c>
      <c r="B120" s="5">
        <v>3.7</v>
      </c>
      <c r="C120" s="6">
        <f t="shared" si="4"/>
        <v>50</v>
      </c>
      <c r="D120" s="5">
        <v>1.3</v>
      </c>
      <c r="E120" s="6">
        <f t="shared" si="5"/>
        <v>17.567567567567568</v>
      </c>
      <c r="F120" s="5">
        <v>0.2</v>
      </c>
      <c r="G120" s="6">
        <f t="shared" si="8"/>
        <v>2.7027027027027026</v>
      </c>
      <c r="H120" s="5">
        <v>2</v>
      </c>
      <c r="I120" s="6">
        <f t="shared" si="9"/>
        <v>27.027027027027025</v>
      </c>
      <c r="J120" s="5">
        <v>0.2</v>
      </c>
      <c r="K120" s="6">
        <f t="shared" si="7"/>
        <v>2.7027027027027026</v>
      </c>
      <c r="L120" s="5">
        <v>7.4</v>
      </c>
      <c r="M120" s="206">
        <v>100</v>
      </c>
      <c r="N120" s="6">
        <f t="shared" si="6"/>
        <v>121.31147540983609</v>
      </c>
      <c r="O120" s="4"/>
    </row>
    <row r="121" spans="1:15" x14ac:dyDescent="0.25">
      <c r="A121" s="209">
        <v>1975</v>
      </c>
      <c r="B121" s="5">
        <v>3.8</v>
      </c>
      <c r="C121" s="6">
        <f t="shared" si="4"/>
        <v>50</v>
      </c>
      <c r="D121" s="5">
        <v>1.4</v>
      </c>
      <c r="E121" s="6">
        <f t="shared" si="5"/>
        <v>18.421052631578945</v>
      </c>
      <c r="F121" s="5">
        <v>0.2</v>
      </c>
      <c r="G121" s="6">
        <f t="shared" si="8"/>
        <v>2.6315789473684212</v>
      </c>
      <c r="H121" s="5">
        <v>2.1</v>
      </c>
      <c r="I121" s="6">
        <f t="shared" si="9"/>
        <v>27.631578947368425</v>
      </c>
      <c r="J121" s="5">
        <v>0.2</v>
      </c>
      <c r="K121" s="6">
        <f t="shared" si="7"/>
        <v>2.6315789473684212</v>
      </c>
      <c r="L121" s="5">
        <v>7.6</v>
      </c>
      <c r="M121" s="206">
        <v>100</v>
      </c>
      <c r="N121" s="6">
        <f t="shared" si="6"/>
        <v>124.59016393442623</v>
      </c>
      <c r="O121" s="4"/>
    </row>
    <row r="122" spans="1:15" x14ac:dyDescent="0.25">
      <c r="A122" s="209">
        <v>1976</v>
      </c>
      <c r="B122" s="5">
        <v>3.9</v>
      </c>
      <c r="C122" s="6">
        <f t="shared" si="4"/>
        <v>50.649350649350644</v>
      </c>
      <c r="D122" s="5">
        <v>1.4</v>
      </c>
      <c r="E122" s="6">
        <f t="shared" si="5"/>
        <v>18.18181818181818</v>
      </c>
      <c r="F122" s="5">
        <v>0.2</v>
      </c>
      <c r="G122" s="6">
        <f t="shared" si="8"/>
        <v>2.5974025974025974</v>
      </c>
      <c r="H122" s="5">
        <v>2.1</v>
      </c>
      <c r="I122" s="6">
        <f t="shared" si="9"/>
        <v>27.27272727272727</v>
      </c>
      <c r="J122" s="5">
        <v>0.1</v>
      </c>
      <c r="K122" s="6">
        <f t="shared" si="7"/>
        <v>1.2987012987012987</v>
      </c>
      <c r="L122" s="5">
        <v>7.7</v>
      </c>
      <c r="M122" s="206">
        <v>100</v>
      </c>
      <c r="N122" s="6">
        <f t="shared" si="6"/>
        <v>126.22950819672131</v>
      </c>
      <c r="O122" s="4"/>
    </row>
    <row r="123" spans="1:15" x14ac:dyDescent="0.25">
      <c r="A123" s="209">
        <v>1977</v>
      </c>
      <c r="B123" s="5">
        <v>3.7</v>
      </c>
      <c r="C123" s="6">
        <f t="shared" si="4"/>
        <v>50.684931506849317</v>
      </c>
      <c r="D123" s="5">
        <v>1.5</v>
      </c>
      <c r="E123" s="6">
        <f t="shared" si="5"/>
        <v>20.547945205479454</v>
      </c>
      <c r="F123" s="5">
        <v>0.4</v>
      </c>
      <c r="G123" s="6">
        <f t="shared" si="8"/>
        <v>5.4794520547945211</v>
      </c>
      <c r="H123" s="5">
        <v>1</v>
      </c>
      <c r="I123" s="6">
        <f t="shared" si="9"/>
        <v>13.698630136986301</v>
      </c>
      <c r="J123" s="5">
        <v>0.7</v>
      </c>
      <c r="K123" s="6">
        <f t="shared" si="7"/>
        <v>9.5890410958904102</v>
      </c>
      <c r="L123" s="5">
        <v>7.3</v>
      </c>
      <c r="M123" s="206">
        <v>100</v>
      </c>
      <c r="N123" s="6">
        <f t="shared" si="6"/>
        <v>119.67213114754098</v>
      </c>
      <c r="O123" s="4"/>
    </row>
    <row r="124" spans="1:15" x14ac:dyDescent="0.25">
      <c r="A124" s="209">
        <v>1978</v>
      </c>
      <c r="B124" s="5">
        <v>3.8</v>
      </c>
      <c r="C124" s="6">
        <f t="shared" si="4"/>
        <v>54.285714285714285</v>
      </c>
      <c r="D124" s="5">
        <v>1.5</v>
      </c>
      <c r="E124" s="6">
        <f t="shared" si="5"/>
        <v>21.428571428571427</v>
      </c>
      <c r="F124" s="5">
        <v>0.7</v>
      </c>
      <c r="G124" s="6">
        <f t="shared" si="8"/>
        <v>10</v>
      </c>
      <c r="H124" s="368" t="s">
        <v>46</v>
      </c>
      <c r="I124" s="5"/>
      <c r="J124" s="5">
        <v>1.1000000000000001</v>
      </c>
      <c r="K124" s="6">
        <f t="shared" si="7"/>
        <v>15.714285714285717</v>
      </c>
      <c r="L124" s="5">
        <v>7</v>
      </c>
      <c r="M124" s="206">
        <v>100</v>
      </c>
      <c r="N124" s="6">
        <f t="shared" si="6"/>
        <v>114.75409836065576</v>
      </c>
      <c r="O124" s="4"/>
    </row>
    <row r="125" spans="1:15" x14ac:dyDescent="0.25">
      <c r="A125" s="209">
        <v>1979</v>
      </c>
      <c r="B125" s="5">
        <v>3.8</v>
      </c>
      <c r="C125" s="6">
        <f t="shared" si="4"/>
        <v>53.521126760563376</v>
      </c>
      <c r="D125" s="5">
        <v>1.5</v>
      </c>
      <c r="E125" s="6">
        <f t="shared" si="5"/>
        <v>21.126760563380284</v>
      </c>
      <c r="F125" s="5">
        <v>0.8</v>
      </c>
      <c r="G125" s="6">
        <f t="shared" si="8"/>
        <v>11.267605633802818</v>
      </c>
      <c r="H125" s="368" t="s">
        <v>46</v>
      </c>
      <c r="I125" s="5"/>
      <c r="J125" s="5">
        <v>1</v>
      </c>
      <c r="K125" s="6">
        <f t="shared" si="7"/>
        <v>14.084507042253522</v>
      </c>
      <c r="L125" s="5">
        <v>7.1</v>
      </c>
      <c r="M125" s="206">
        <v>100</v>
      </c>
      <c r="N125" s="6">
        <f t="shared" si="6"/>
        <v>116.39344262295081</v>
      </c>
      <c r="O125" s="4"/>
    </row>
    <row r="126" spans="1:15" x14ac:dyDescent="0.25">
      <c r="A126" s="209">
        <v>1980</v>
      </c>
      <c r="B126" s="5">
        <v>3.4</v>
      </c>
      <c r="C126" s="6">
        <f t="shared" si="4"/>
        <v>50.746268656716417</v>
      </c>
      <c r="D126" s="5">
        <v>1.5</v>
      </c>
      <c r="E126" s="6">
        <f t="shared" si="5"/>
        <v>22.388059701492537</v>
      </c>
      <c r="F126" s="5">
        <v>0.8</v>
      </c>
      <c r="G126" s="6">
        <f t="shared" si="8"/>
        <v>11.940298507462686</v>
      </c>
      <c r="H126" s="368" t="s">
        <v>46</v>
      </c>
      <c r="I126" s="5"/>
      <c r="J126" s="5">
        <v>1</v>
      </c>
      <c r="K126" s="6">
        <f t="shared" si="7"/>
        <v>14.925373134328357</v>
      </c>
      <c r="L126" s="5">
        <v>6.7</v>
      </c>
      <c r="M126" s="206">
        <v>100</v>
      </c>
      <c r="N126" s="6">
        <f t="shared" si="6"/>
        <v>109.8360655737705</v>
      </c>
      <c r="O126" s="4"/>
    </row>
    <row r="127" spans="1:15" x14ac:dyDescent="0.25">
      <c r="A127" s="209">
        <v>1981</v>
      </c>
      <c r="B127" s="5">
        <v>3.1</v>
      </c>
      <c r="C127" s="6">
        <f t="shared" si="4"/>
        <v>49.206349206349209</v>
      </c>
      <c r="D127" s="5">
        <v>1.5</v>
      </c>
      <c r="E127" s="6">
        <f t="shared" si="5"/>
        <v>23.80952380952381</v>
      </c>
      <c r="F127" s="5">
        <v>0.8</v>
      </c>
      <c r="G127" s="6">
        <f t="shared" si="8"/>
        <v>12.698412698412701</v>
      </c>
      <c r="H127" s="368" t="s">
        <v>46</v>
      </c>
      <c r="I127" s="5"/>
      <c r="J127" s="5">
        <v>0.9</v>
      </c>
      <c r="K127" s="6">
        <f t="shared" si="7"/>
        <v>14.285714285714288</v>
      </c>
      <c r="L127" s="5">
        <v>6.3</v>
      </c>
      <c r="M127" s="206">
        <v>100</v>
      </c>
      <c r="N127" s="6">
        <f t="shared" si="6"/>
        <v>103.27868852459017</v>
      </c>
      <c r="O127" s="4"/>
    </row>
    <row r="128" spans="1:15" x14ac:dyDescent="0.25">
      <c r="A128" s="209">
        <v>1982</v>
      </c>
      <c r="B128" s="5">
        <v>3</v>
      </c>
      <c r="C128" s="6">
        <f t="shared" si="4"/>
        <v>46.875</v>
      </c>
      <c r="D128" s="5">
        <v>1.6</v>
      </c>
      <c r="E128" s="6">
        <f t="shared" si="5"/>
        <v>25</v>
      </c>
      <c r="F128" s="5">
        <v>0.8</v>
      </c>
      <c r="G128" s="6">
        <f t="shared" si="8"/>
        <v>12.5</v>
      </c>
      <c r="H128" s="368" t="s">
        <v>46</v>
      </c>
      <c r="I128" s="5"/>
      <c r="J128" s="5">
        <v>1</v>
      </c>
      <c r="K128" s="6">
        <f t="shared" si="7"/>
        <v>15.625</v>
      </c>
      <c r="L128" s="5">
        <v>6.4</v>
      </c>
      <c r="M128" s="206">
        <v>100</v>
      </c>
      <c r="N128" s="6">
        <f t="shared" si="6"/>
        <v>104.91803278688525</v>
      </c>
      <c r="O128" s="4"/>
    </row>
    <row r="129" spans="1:15" x14ac:dyDescent="0.25">
      <c r="A129" s="209">
        <v>1983</v>
      </c>
      <c r="B129" s="5">
        <v>2.8</v>
      </c>
      <c r="C129" s="6">
        <f t="shared" si="4"/>
        <v>45.901639344262293</v>
      </c>
      <c r="D129" s="5">
        <v>1.6</v>
      </c>
      <c r="E129" s="6">
        <f t="shared" si="5"/>
        <v>26.229508196721312</v>
      </c>
      <c r="F129" s="5">
        <v>0.8</v>
      </c>
      <c r="G129" s="6">
        <f t="shared" si="8"/>
        <v>13.114754098360656</v>
      </c>
      <c r="H129" s="368" t="s">
        <v>46</v>
      </c>
      <c r="I129" s="5"/>
      <c r="J129" s="5">
        <v>0.9</v>
      </c>
      <c r="K129" s="6">
        <f t="shared" si="7"/>
        <v>14.754098360655741</v>
      </c>
      <c r="L129" s="5">
        <v>6.1</v>
      </c>
      <c r="M129" s="206">
        <v>100</v>
      </c>
      <c r="N129" s="6">
        <f t="shared" si="6"/>
        <v>100</v>
      </c>
      <c r="O129" s="4"/>
    </row>
    <row r="130" spans="1:15" x14ac:dyDescent="0.25">
      <c r="A130" s="209">
        <v>1984</v>
      </c>
      <c r="B130" s="5">
        <v>2.6</v>
      </c>
      <c r="C130" s="6">
        <f t="shared" si="4"/>
        <v>43.333333333333336</v>
      </c>
      <c r="D130" s="5">
        <v>1.7</v>
      </c>
      <c r="E130" s="6">
        <f t="shared" si="5"/>
        <v>28.333333333333332</v>
      </c>
      <c r="F130" s="5">
        <v>0.9</v>
      </c>
      <c r="G130" s="6">
        <f t="shared" si="8"/>
        <v>15</v>
      </c>
      <c r="H130" s="368" t="s">
        <v>46</v>
      </c>
      <c r="I130" s="5"/>
      <c r="J130" s="5">
        <v>0.9</v>
      </c>
      <c r="K130" s="6">
        <f t="shared" si="7"/>
        <v>15</v>
      </c>
      <c r="L130" s="5">
        <v>6</v>
      </c>
      <c r="M130" s="206">
        <v>100</v>
      </c>
      <c r="N130" s="6">
        <f t="shared" si="6"/>
        <v>98.360655737704931</v>
      </c>
      <c r="O130" s="4"/>
    </row>
    <row r="131" spans="1:15" x14ac:dyDescent="0.25">
      <c r="A131" s="209">
        <v>1985</v>
      </c>
      <c r="B131" s="5">
        <v>2.5</v>
      </c>
      <c r="C131" s="6">
        <f t="shared" si="4"/>
        <v>40.983606557377051</v>
      </c>
      <c r="D131" s="5">
        <v>1.7</v>
      </c>
      <c r="E131" s="6">
        <f t="shared" si="5"/>
        <v>27.868852459016395</v>
      </c>
      <c r="F131" s="5">
        <v>0.9</v>
      </c>
      <c r="G131" s="6">
        <f t="shared" si="8"/>
        <v>14.754098360655741</v>
      </c>
      <c r="H131" s="368" t="s">
        <v>46</v>
      </c>
      <c r="I131" s="5"/>
      <c r="J131" s="5">
        <v>1</v>
      </c>
      <c r="K131" s="6">
        <f t="shared" si="7"/>
        <v>16.393442622950822</v>
      </c>
      <c r="L131" s="5">
        <v>6.1</v>
      </c>
      <c r="M131" s="206">
        <v>100</v>
      </c>
      <c r="N131" s="6">
        <f>L131/$L$131*100</f>
        <v>100</v>
      </c>
      <c r="O131" s="4"/>
    </row>
    <row r="132" spans="1:15" x14ac:dyDescent="0.25">
      <c r="A132" s="209">
        <v>1986</v>
      </c>
      <c r="B132" s="5">
        <v>2.6</v>
      </c>
      <c r="C132" s="6">
        <f t="shared" si="4"/>
        <v>41.269841269841272</v>
      </c>
      <c r="D132" s="5">
        <v>1.8</v>
      </c>
      <c r="E132" s="6">
        <f t="shared" si="5"/>
        <v>28.571428571428577</v>
      </c>
      <c r="F132" s="5">
        <v>1</v>
      </c>
      <c r="G132" s="6">
        <f t="shared" si="8"/>
        <v>15.873015873015872</v>
      </c>
      <c r="H132" s="368" t="s">
        <v>46</v>
      </c>
      <c r="I132" s="5"/>
      <c r="J132" s="5">
        <v>1</v>
      </c>
      <c r="K132" s="6">
        <f t="shared" si="7"/>
        <v>15.873015873015872</v>
      </c>
      <c r="L132" s="5">
        <v>6.3</v>
      </c>
      <c r="M132" s="206">
        <v>100</v>
      </c>
      <c r="N132" s="6">
        <f t="shared" ref="N132:N152" si="10">L132/$L$131*100</f>
        <v>103.27868852459017</v>
      </c>
      <c r="O132" s="4"/>
    </row>
    <row r="133" spans="1:15" x14ac:dyDescent="0.25">
      <c r="A133" s="209">
        <v>1987</v>
      </c>
      <c r="B133" s="5">
        <v>2.4</v>
      </c>
      <c r="C133" s="6">
        <f t="shared" si="4"/>
        <v>38.70967741935484</v>
      </c>
      <c r="D133" s="5">
        <v>1.8</v>
      </c>
      <c r="E133" s="6">
        <f t="shared" si="5"/>
        <v>29.032258064516132</v>
      </c>
      <c r="F133" s="5">
        <v>1</v>
      </c>
      <c r="G133" s="6">
        <f t="shared" si="8"/>
        <v>16.129032258064516</v>
      </c>
      <c r="H133" s="368" t="s">
        <v>46</v>
      </c>
      <c r="I133" s="5"/>
      <c r="J133" s="5">
        <v>1</v>
      </c>
      <c r="K133" s="6">
        <f t="shared" si="7"/>
        <v>16.129032258064516</v>
      </c>
      <c r="L133" s="5">
        <v>6.2</v>
      </c>
      <c r="M133" s="206">
        <v>100</v>
      </c>
      <c r="N133" s="6">
        <f t="shared" si="10"/>
        <v>101.63934426229508</v>
      </c>
      <c r="O133" s="4"/>
    </row>
    <row r="134" spans="1:15" x14ac:dyDescent="0.25">
      <c r="A134" s="209">
        <v>1988</v>
      </c>
      <c r="B134" s="5">
        <v>2.2999999999999998</v>
      </c>
      <c r="C134" s="6">
        <f t="shared" si="4"/>
        <v>35.937499999999993</v>
      </c>
      <c r="D134" s="5">
        <v>1.8</v>
      </c>
      <c r="E134" s="6">
        <f t="shared" si="5"/>
        <v>28.125</v>
      </c>
      <c r="F134" s="5">
        <v>1.2</v>
      </c>
      <c r="G134" s="6">
        <f t="shared" si="8"/>
        <v>18.749999999999996</v>
      </c>
      <c r="H134" s="368" t="s">
        <v>46</v>
      </c>
      <c r="I134" s="5"/>
      <c r="J134" s="5">
        <v>1.1000000000000001</v>
      </c>
      <c r="K134" s="6">
        <f t="shared" si="7"/>
        <v>17.1875</v>
      </c>
      <c r="L134" s="5">
        <v>6.4</v>
      </c>
      <c r="M134" s="206">
        <v>100</v>
      </c>
      <c r="N134" s="6">
        <f t="shared" si="10"/>
        <v>104.91803278688525</v>
      </c>
      <c r="O134" s="4"/>
    </row>
    <row r="135" spans="1:15" x14ac:dyDescent="0.25">
      <c r="A135" s="209">
        <v>1989</v>
      </c>
      <c r="B135" s="5">
        <v>2.2999999999999998</v>
      </c>
      <c r="C135" s="6">
        <f t="shared" ref="C135:C152" si="11">B135/L135*100</f>
        <v>35.38461538461538</v>
      </c>
      <c r="D135" s="5">
        <v>1.9</v>
      </c>
      <c r="E135" s="6">
        <f t="shared" ref="E135:E152" si="12">D135/L135*100</f>
        <v>29.230769230769226</v>
      </c>
      <c r="F135" s="5">
        <v>1.3</v>
      </c>
      <c r="G135" s="6">
        <f t="shared" si="8"/>
        <v>20</v>
      </c>
      <c r="H135" s="368" t="s">
        <v>46</v>
      </c>
      <c r="I135" s="5"/>
      <c r="J135" s="5">
        <v>1.2</v>
      </c>
      <c r="K135" s="6">
        <f t="shared" si="7"/>
        <v>18.46153846153846</v>
      </c>
      <c r="L135" s="5">
        <v>6.5</v>
      </c>
      <c r="M135" s="206">
        <v>100</v>
      </c>
      <c r="N135" s="6">
        <f t="shared" si="10"/>
        <v>106.55737704918033</v>
      </c>
      <c r="O135" s="4"/>
    </row>
    <row r="136" spans="1:15" x14ac:dyDescent="0.25">
      <c r="A136" s="209">
        <v>1990</v>
      </c>
      <c r="B136" s="5">
        <v>2.1</v>
      </c>
      <c r="C136" s="6">
        <f t="shared" si="11"/>
        <v>32.8125</v>
      </c>
      <c r="D136" s="5">
        <v>1.8</v>
      </c>
      <c r="E136" s="6">
        <f t="shared" si="12"/>
        <v>28.125</v>
      </c>
      <c r="F136" s="5">
        <v>1.3</v>
      </c>
      <c r="G136" s="6">
        <f t="shared" si="8"/>
        <v>20.3125</v>
      </c>
      <c r="H136" s="368" t="s">
        <v>46</v>
      </c>
      <c r="I136" s="5"/>
      <c r="J136" s="5">
        <v>1.2</v>
      </c>
      <c r="K136" s="6">
        <f t="shared" ref="K136:K151" si="13">J136/L136*100</f>
        <v>18.749999999999996</v>
      </c>
      <c r="L136" s="5">
        <v>6.4</v>
      </c>
      <c r="M136" s="206">
        <v>100</v>
      </c>
      <c r="N136" s="6">
        <f t="shared" si="10"/>
        <v>104.91803278688525</v>
      </c>
      <c r="O136" s="4"/>
    </row>
    <row r="137" spans="1:15" x14ac:dyDescent="0.25">
      <c r="A137" s="209">
        <v>1991</v>
      </c>
      <c r="B137" s="5">
        <v>2.1</v>
      </c>
      <c r="C137" s="6">
        <f t="shared" si="11"/>
        <v>33.333333333333336</v>
      </c>
      <c r="D137" s="5">
        <v>1.8</v>
      </c>
      <c r="E137" s="6">
        <f t="shared" si="12"/>
        <v>28.571428571428577</v>
      </c>
      <c r="F137" s="5">
        <v>1.2</v>
      </c>
      <c r="G137" s="6">
        <f t="shared" si="8"/>
        <v>19.047619047619047</v>
      </c>
      <c r="H137" s="368" t="s">
        <v>46</v>
      </c>
      <c r="I137" s="5"/>
      <c r="J137" s="5">
        <v>1.2</v>
      </c>
      <c r="K137" s="6">
        <f t="shared" si="13"/>
        <v>19.047619047619047</v>
      </c>
      <c r="L137" s="5">
        <v>6.3</v>
      </c>
      <c r="M137" s="206">
        <v>100</v>
      </c>
      <c r="N137" s="6">
        <f t="shared" si="10"/>
        <v>103.27868852459017</v>
      </c>
      <c r="O137" s="4"/>
    </row>
    <row r="138" spans="1:15" x14ac:dyDescent="0.25">
      <c r="A138" s="209">
        <v>1992</v>
      </c>
      <c r="B138" s="5">
        <v>2</v>
      </c>
      <c r="C138" s="6">
        <f t="shared" si="11"/>
        <v>31.746031746031743</v>
      </c>
      <c r="D138" s="5">
        <v>1.8</v>
      </c>
      <c r="E138" s="6">
        <f t="shared" si="12"/>
        <v>28.571428571428577</v>
      </c>
      <c r="F138" s="5">
        <v>1.2</v>
      </c>
      <c r="G138" s="6">
        <f t="shared" si="8"/>
        <v>19.047619047619047</v>
      </c>
      <c r="H138" s="368" t="s">
        <v>46</v>
      </c>
      <c r="I138" s="5"/>
      <c r="J138" s="5">
        <v>1.3</v>
      </c>
      <c r="K138" s="6">
        <f t="shared" si="13"/>
        <v>20.634920634920636</v>
      </c>
      <c r="L138" s="5">
        <v>6.3</v>
      </c>
      <c r="M138" s="206">
        <v>100</v>
      </c>
      <c r="N138" s="6">
        <f t="shared" si="10"/>
        <v>103.27868852459017</v>
      </c>
      <c r="O138" s="4"/>
    </row>
    <row r="139" spans="1:15" x14ac:dyDescent="0.25">
      <c r="A139" s="209">
        <v>1993</v>
      </c>
      <c r="B139" s="5">
        <v>1.9</v>
      </c>
      <c r="C139" s="6">
        <f t="shared" si="11"/>
        <v>30.645161290322577</v>
      </c>
      <c r="D139" s="5">
        <v>1.8</v>
      </c>
      <c r="E139" s="6">
        <f t="shared" si="12"/>
        <v>29.032258064516132</v>
      </c>
      <c r="F139" s="5">
        <v>1.3</v>
      </c>
      <c r="G139" s="6">
        <f t="shared" si="8"/>
        <v>20.967741935483872</v>
      </c>
      <c r="H139" s="368" t="s">
        <v>46</v>
      </c>
      <c r="I139" s="5"/>
      <c r="J139" s="5">
        <v>1.3</v>
      </c>
      <c r="K139" s="6">
        <f t="shared" si="13"/>
        <v>20.967741935483872</v>
      </c>
      <c r="L139" s="5">
        <v>6.2</v>
      </c>
      <c r="M139" s="206">
        <v>100</v>
      </c>
      <c r="N139" s="6">
        <f t="shared" si="10"/>
        <v>101.63934426229508</v>
      </c>
      <c r="O139" s="4"/>
    </row>
    <row r="140" spans="1:15" x14ac:dyDescent="0.25">
      <c r="A140" s="209">
        <v>1994</v>
      </c>
      <c r="B140" s="5">
        <v>1.7</v>
      </c>
      <c r="C140" s="6">
        <f t="shared" si="11"/>
        <v>26.984126984126984</v>
      </c>
      <c r="D140" s="5">
        <v>1.9</v>
      </c>
      <c r="E140" s="6">
        <f t="shared" si="12"/>
        <v>30.158730158730158</v>
      </c>
      <c r="F140" s="5">
        <v>1.3</v>
      </c>
      <c r="G140" s="6">
        <f t="shared" si="8"/>
        <v>20.634920634920636</v>
      </c>
      <c r="H140" s="368" t="s">
        <v>46</v>
      </c>
      <c r="I140" s="5"/>
      <c r="J140" s="5">
        <v>1.4</v>
      </c>
      <c r="K140" s="6">
        <f t="shared" si="13"/>
        <v>22.222222222222221</v>
      </c>
      <c r="L140" s="5">
        <v>6.3</v>
      </c>
      <c r="M140" s="206">
        <v>100</v>
      </c>
      <c r="N140" s="6">
        <f t="shared" si="10"/>
        <v>103.27868852459017</v>
      </c>
      <c r="O140" s="4"/>
    </row>
    <row r="141" spans="1:15" x14ac:dyDescent="0.25">
      <c r="A141" s="209">
        <v>1995</v>
      </c>
      <c r="B141" s="5">
        <v>1.6</v>
      </c>
      <c r="C141" s="6">
        <f t="shared" si="11"/>
        <v>25.806451612903224</v>
      </c>
      <c r="D141" s="5">
        <v>1.8</v>
      </c>
      <c r="E141" s="6">
        <f t="shared" si="12"/>
        <v>29.032258064516132</v>
      </c>
      <c r="F141" s="5">
        <v>1.4</v>
      </c>
      <c r="G141" s="6">
        <f t="shared" si="8"/>
        <v>22.58064516129032</v>
      </c>
      <c r="H141" s="368" t="s">
        <v>46</v>
      </c>
      <c r="I141" s="5"/>
      <c r="J141" s="5">
        <v>1.4</v>
      </c>
      <c r="K141" s="6">
        <f t="shared" si="13"/>
        <v>22.58064516129032</v>
      </c>
      <c r="L141" s="5">
        <v>6.2</v>
      </c>
      <c r="M141" s="206">
        <v>100</v>
      </c>
      <c r="N141" s="6">
        <f t="shared" si="10"/>
        <v>101.63934426229508</v>
      </c>
      <c r="O141" s="4"/>
    </row>
    <row r="142" spans="1:15" x14ac:dyDescent="0.25">
      <c r="A142" s="209">
        <v>1996</v>
      </c>
      <c r="B142" s="5">
        <v>1.5</v>
      </c>
      <c r="C142" s="6">
        <f t="shared" si="11"/>
        <v>25</v>
      </c>
      <c r="D142" s="5">
        <v>1.9</v>
      </c>
      <c r="E142" s="6">
        <f t="shared" si="12"/>
        <v>31.666666666666664</v>
      </c>
      <c r="F142" s="5">
        <v>1.3</v>
      </c>
      <c r="G142" s="6">
        <f t="shared" si="8"/>
        <v>21.666666666666668</v>
      </c>
      <c r="H142" s="368" t="s">
        <v>46</v>
      </c>
      <c r="I142" s="5"/>
      <c r="J142" s="5">
        <v>1.3</v>
      </c>
      <c r="K142" s="6">
        <f t="shared" si="13"/>
        <v>21.666666666666668</v>
      </c>
      <c r="L142" s="5">
        <v>6</v>
      </c>
      <c r="M142" s="206">
        <v>100</v>
      </c>
      <c r="N142" s="6">
        <f t="shared" si="10"/>
        <v>98.360655737704931</v>
      </c>
      <c r="O142" s="4"/>
    </row>
    <row r="143" spans="1:15" x14ac:dyDescent="0.25">
      <c r="A143" s="209">
        <v>1997</v>
      </c>
      <c r="B143" s="5">
        <v>1.3</v>
      </c>
      <c r="C143" s="6">
        <f t="shared" si="11"/>
        <v>22.033898305084744</v>
      </c>
      <c r="D143" s="5">
        <v>2</v>
      </c>
      <c r="E143" s="6">
        <f t="shared" si="12"/>
        <v>33.898305084745758</v>
      </c>
      <c r="F143" s="5">
        <v>1.4</v>
      </c>
      <c r="G143" s="6">
        <f t="shared" si="8"/>
        <v>23.728813559322031</v>
      </c>
      <c r="H143" s="368" t="s">
        <v>46</v>
      </c>
      <c r="I143" s="5"/>
      <c r="J143" s="5">
        <v>1.2</v>
      </c>
      <c r="K143" s="6">
        <f t="shared" si="13"/>
        <v>20.338983050847457</v>
      </c>
      <c r="L143" s="5">
        <v>5.9</v>
      </c>
      <c r="M143" s="206">
        <v>100</v>
      </c>
      <c r="N143" s="6">
        <f t="shared" si="10"/>
        <v>96.721311475409848</v>
      </c>
      <c r="O143" s="4"/>
    </row>
    <row r="144" spans="1:15" x14ac:dyDescent="0.25">
      <c r="A144" s="209">
        <v>1998</v>
      </c>
      <c r="B144" s="5">
        <v>1.3</v>
      </c>
      <c r="C144" s="6">
        <f t="shared" si="11"/>
        <v>22.413793103448278</v>
      </c>
      <c r="D144" s="5">
        <v>2</v>
      </c>
      <c r="E144" s="6">
        <f t="shared" si="12"/>
        <v>34.482758620689658</v>
      </c>
      <c r="F144" s="5">
        <v>1.4</v>
      </c>
      <c r="G144" s="6">
        <f t="shared" si="8"/>
        <v>24.137931034482758</v>
      </c>
      <c r="H144" s="368" t="s">
        <v>46</v>
      </c>
      <c r="I144" s="5"/>
      <c r="J144" s="5">
        <v>1.1000000000000001</v>
      </c>
      <c r="K144" s="6">
        <f t="shared" si="13"/>
        <v>18.965517241379313</v>
      </c>
      <c r="L144" s="5">
        <v>5.8</v>
      </c>
      <c r="M144" s="206">
        <v>100</v>
      </c>
      <c r="N144" s="6">
        <f t="shared" si="10"/>
        <v>95.081967213114766</v>
      </c>
      <c r="O144" s="4"/>
    </row>
    <row r="145" spans="1:15" x14ac:dyDescent="0.25">
      <c r="A145" s="209">
        <v>1999</v>
      </c>
      <c r="B145" s="5">
        <v>1.3</v>
      </c>
      <c r="C145" s="6">
        <f t="shared" si="11"/>
        <v>21.311475409836067</v>
      </c>
      <c r="D145" s="5">
        <v>2.1</v>
      </c>
      <c r="E145" s="6">
        <f t="shared" si="12"/>
        <v>34.426229508196727</v>
      </c>
      <c r="F145" s="5">
        <v>1.6</v>
      </c>
      <c r="G145" s="6">
        <f t="shared" si="8"/>
        <v>26.229508196721312</v>
      </c>
      <c r="H145" s="368" t="s">
        <v>46</v>
      </c>
      <c r="I145" s="5"/>
      <c r="J145" s="5">
        <v>1.1000000000000001</v>
      </c>
      <c r="K145" s="6">
        <f t="shared" si="13"/>
        <v>18.032786885245905</v>
      </c>
      <c r="L145" s="5">
        <v>6.1</v>
      </c>
      <c r="M145" s="206">
        <v>100</v>
      </c>
      <c r="N145" s="6">
        <f t="shared" si="10"/>
        <v>100</v>
      </c>
      <c r="O145" s="4"/>
    </row>
    <row r="146" spans="1:15" x14ac:dyDescent="0.25">
      <c r="A146" s="209">
        <v>2000</v>
      </c>
      <c r="B146" s="5">
        <v>1.3</v>
      </c>
      <c r="C146" s="6">
        <f t="shared" si="11"/>
        <v>20.967741935483872</v>
      </c>
      <c r="D146" s="5">
        <v>2.2000000000000002</v>
      </c>
      <c r="E146" s="6">
        <f t="shared" si="12"/>
        <v>35.483870967741936</v>
      </c>
      <c r="F146" s="5">
        <v>1.7</v>
      </c>
      <c r="G146" s="6">
        <f t="shared" si="8"/>
        <v>27.419354838709676</v>
      </c>
      <c r="H146" s="368" t="s">
        <v>46</v>
      </c>
      <c r="I146" s="5"/>
      <c r="J146" s="5">
        <v>1</v>
      </c>
      <c r="K146" s="6">
        <f t="shared" si="13"/>
        <v>16.129032258064516</v>
      </c>
      <c r="L146" s="5">
        <v>6.2</v>
      </c>
      <c r="M146" s="206">
        <v>100</v>
      </c>
      <c r="N146" s="6">
        <f t="shared" si="10"/>
        <v>101.63934426229508</v>
      </c>
      <c r="O146" s="4"/>
    </row>
    <row r="147" spans="1:15" x14ac:dyDescent="0.25">
      <c r="A147" s="209">
        <v>2001</v>
      </c>
      <c r="B147" s="5">
        <v>1.4</v>
      </c>
      <c r="C147" s="6">
        <f t="shared" si="11"/>
        <v>21.538461538461537</v>
      </c>
      <c r="D147" s="5">
        <v>2.4</v>
      </c>
      <c r="E147" s="6">
        <f t="shared" si="12"/>
        <v>36.92307692307692</v>
      </c>
      <c r="F147" s="5">
        <v>1.8</v>
      </c>
      <c r="G147" s="6">
        <f t="shared" si="8"/>
        <v>27.692307692307693</v>
      </c>
      <c r="H147" s="368" t="s">
        <v>46</v>
      </c>
      <c r="I147" s="5"/>
      <c r="J147" s="5">
        <v>0.9</v>
      </c>
      <c r="K147" s="6">
        <f t="shared" si="13"/>
        <v>13.846153846153847</v>
      </c>
      <c r="L147" s="5">
        <v>6.5</v>
      </c>
      <c r="M147" s="206">
        <v>100</v>
      </c>
      <c r="N147" s="6">
        <f t="shared" si="10"/>
        <v>106.55737704918033</v>
      </c>
      <c r="O147" s="327"/>
    </row>
    <row r="148" spans="1:15" x14ac:dyDescent="0.25">
      <c r="A148" s="209">
        <v>2002</v>
      </c>
      <c r="B148" s="90">
        <v>1.4</v>
      </c>
      <c r="C148" s="6">
        <f t="shared" si="11"/>
        <v>20.289855072463766</v>
      </c>
      <c r="D148" s="90">
        <v>2.8</v>
      </c>
      <c r="E148" s="6">
        <f t="shared" si="12"/>
        <v>40.579710144927532</v>
      </c>
      <c r="F148" s="90">
        <v>1.9</v>
      </c>
      <c r="G148" s="6">
        <f t="shared" si="8"/>
        <v>27.536231884057965</v>
      </c>
      <c r="H148" s="368" t="s">
        <v>46</v>
      </c>
      <c r="J148" s="90">
        <v>0.8</v>
      </c>
      <c r="K148" s="6">
        <f t="shared" si="13"/>
        <v>11.594202898550725</v>
      </c>
      <c r="L148" s="90">
        <v>6.9</v>
      </c>
      <c r="M148" s="206">
        <v>100</v>
      </c>
      <c r="N148" s="6">
        <f t="shared" si="10"/>
        <v>113.11475409836066</v>
      </c>
      <c r="O148" s="327"/>
    </row>
    <row r="149" spans="1:15" x14ac:dyDescent="0.25">
      <c r="A149" s="209">
        <v>2003</v>
      </c>
      <c r="B149" s="90">
        <v>1.3</v>
      </c>
      <c r="C149" s="6">
        <f t="shared" si="11"/>
        <v>18.840579710144929</v>
      </c>
      <c r="D149" s="90">
        <v>2.8</v>
      </c>
      <c r="E149" s="6">
        <f t="shared" si="12"/>
        <v>40.579710144927532</v>
      </c>
      <c r="F149" s="90">
        <v>2</v>
      </c>
      <c r="G149" s="6">
        <f t="shared" si="8"/>
        <v>28.985507246376812</v>
      </c>
      <c r="H149" s="368" t="s">
        <v>46</v>
      </c>
      <c r="J149" s="90">
        <v>0.8</v>
      </c>
      <c r="K149" s="6">
        <f t="shared" si="13"/>
        <v>11.594202898550725</v>
      </c>
      <c r="L149" s="90">
        <v>6.9</v>
      </c>
      <c r="M149" s="206">
        <v>100</v>
      </c>
      <c r="N149" s="6">
        <f t="shared" si="10"/>
        <v>113.11475409836066</v>
      </c>
      <c r="O149" s="327"/>
    </row>
    <row r="150" spans="1:15" x14ac:dyDescent="0.25">
      <c r="A150" s="209">
        <v>2004</v>
      </c>
      <c r="B150" s="90">
        <v>1.1000000000000001</v>
      </c>
      <c r="C150" s="6">
        <f>B150/L150*100</f>
        <v>16.923076923076923</v>
      </c>
      <c r="D150" s="90">
        <v>2.8</v>
      </c>
      <c r="E150" s="6">
        <f>D150/L150*100</f>
        <v>43.076923076923073</v>
      </c>
      <c r="F150" s="90">
        <v>1.9</v>
      </c>
      <c r="G150" s="6">
        <f>F150/L150*100</f>
        <v>29.230769230769226</v>
      </c>
      <c r="H150" s="368" t="s">
        <v>46</v>
      </c>
      <c r="J150" s="90">
        <v>0.7</v>
      </c>
      <c r="K150" s="6">
        <f>J150/L150*100</f>
        <v>10.769230769230768</v>
      </c>
      <c r="L150" s="90">
        <v>6.5</v>
      </c>
      <c r="M150" s="206">
        <v>100</v>
      </c>
      <c r="N150" s="6">
        <f>L150/$L$131*100</f>
        <v>106.55737704918033</v>
      </c>
      <c r="O150" s="327"/>
    </row>
    <row r="151" spans="1:15" s="145" customFormat="1" x14ac:dyDescent="0.25">
      <c r="A151" s="205">
        <v>2005</v>
      </c>
      <c r="B151" s="90">
        <v>1.1000000000000001</v>
      </c>
      <c r="C151" s="91">
        <f t="shared" si="11"/>
        <v>16.666666666666668</v>
      </c>
      <c r="D151" s="90">
        <v>2.9</v>
      </c>
      <c r="E151" s="91">
        <f t="shared" si="12"/>
        <v>43.939393939393938</v>
      </c>
      <c r="F151" s="90">
        <v>1.9</v>
      </c>
      <c r="G151" s="91">
        <f t="shared" si="8"/>
        <v>28.787878787878789</v>
      </c>
      <c r="H151" s="368" t="s">
        <v>46</v>
      </c>
      <c r="J151" s="90">
        <v>0.7</v>
      </c>
      <c r="K151" s="91">
        <f t="shared" si="13"/>
        <v>10.606060606060606</v>
      </c>
      <c r="L151" s="90">
        <v>6.6</v>
      </c>
      <c r="M151" s="203">
        <v>100</v>
      </c>
      <c r="N151" s="91">
        <f t="shared" si="10"/>
        <v>108.19672131147541</v>
      </c>
      <c r="O151" s="327"/>
    </row>
    <row r="152" spans="1:15" s="3" customFormat="1" ht="12.75" customHeight="1" x14ac:dyDescent="0.25">
      <c r="A152" s="205">
        <v>2006</v>
      </c>
      <c r="B152" s="90">
        <v>1.2</v>
      </c>
      <c r="C152" s="91">
        <f t="shared" si="11"/>
        <v>17.391304347826086</v>
      </c>
      <c r="D152" s="90">
        <v>3</v>
      </c>
      <c r="E152" s="91">
        <f t="shared" si="12"/>
        <v>43.478260869565219</v>
      </c>
      <c r="F152" s="90">
        <v>2</v>
      </c>
      <c r="G152" s="91">
        <f t="shared" si="8"/>
        <v>28.985507246376812</v>
      </c>
      <c r="H152" s="368" t="s">
        <v>46</v>
      </c>
      <c r="I152" s="145"/>
      <c r="J152" s="90">
        <v>0.7</v>
      </c>
      <c r="K152" s="91">
        <v>10</v>
      </c>
      <c r="L152" s="92">
        <v>6.9</v>
      </c>
      <c r="M152" s="203">
        <v>100</v>
      </c>
      <c r="N152" s="91">
        <f t="shared" si="10"/>
        <v>113.11475409836066</v>
      </c>
      <c r="O152" s="327"/>
    </row>
    <row r="153" spans="1:15" s="3" customFormat="1" ht="12.75" customHeight="1" x14ac:dyDescent="0.25">
      <c r="A153" s="205">
        <v>2007</v>
      </c>
      <c r="B153" s="92">
        <v>1.1000000000000001</v>
      </c>
      <c r="C153" s="56">
        <f t="shared" ref="C153:C161" si="14">B153/L153*100</f>
        <v>15.942028985507248</v>
      </c>
      <c r="D153" s="92">
        <v>3.1</v>
      </c>
      <c r="E153" s="56">
        <f t="shared" ref="E153:E161" si="15">D153/L153*100</f>
        <v>44.927536231884055</v>
      </c>
      <c r="F153" s="92">
        <v>2.1</v>
      </c>
      <c r="G153" s="91">
        <f t="shared" ref="G153:G161" si="16">F153/L153*100</f>
        <v>30.434782608695656</v>
      </c>
      <c r="H153" s="368" t="s">
        <v>46</v>
      </c>
      <c r="I153" s="145"/>
      <c r="J153" s="90">
        <v>0.6</v>
      </c>
      <c r="K153" s="91">
        <f t="shared" ref="K153:K161" si="17">J153/L153*100</f>
        <v>8.695652173913043</v>
      </c>
      <c r="L153" s="92">
        <v>6.9</v>
      </c>
      <c r="M153" s="203">
        <v>100</v>
      </c>
      <c r="N153" s="91">
        <f t="shared" ref="N153:N161" si="18">L153/$L$131*100</f>
        <v>113.11475409836066</v>
      </c>
      <c r="O153" s="327"/>
    </row>
    <row r="154" spans="1:15" s="3" customFormat="1" ht="12.75" customHeight="1" x14ac:dyDescent="0.25">
      <c r="A154" s="205">
        <v>2008</v>
      </c>
      <c r="B154" s="92">
        <v>1.1000000000000001</v>
      </c>
      <c r="C154" s="56">
        <f t="shared" si="14"/>
        <v>15.714285714285717</v>
      </c>
      <c r="D154" s="92">
        <v>3.2</v>
      </c>
      <c r="E154" s="56">
        <f t="shared" si="15"/>
        <v>45.714285714285715</v>
      </c>
      <c r="F154" s="92">
        <v>2.1</v>
      </c>
      <c r="G154" s="56">
        <f t="shared" si="16"/>
        <v>30</v>
      </c>
      <c r="H154" s="39" t="s">
        <v>46</v>
      </c>
      <c r="I154" s="62"/>
      <c r="J154" s="92">
        <v>0.6</v>
      </c>
      <c r="K154" s="91">
        <f t="shared" si="17"/>
        <v>8.5714285714285712</v>
      </c>
      <c r="L154" s="92">
        <v>7</v>
      </c>
      <c r="M154" s="203">
        <v>100</v>
      </c>
      <c r="N154" s="91">
        <f t="shared" si="18"/>
        <v>114.75409836065576</v>
      </c>
      <c r="O154" s="327"/>
    </row>
    <row r="155" spans="1:15" s="3" customFormat="1" ht="12.75" customHeight="1" x14ac:dyDescent="0.25">
      <c r="A155" s="205">
        <v>2009</v>
      </c>
      <c r="B155" s="92">
        <v>1.1000000000000001</v>
      </c>
      <c r="C155" s="56">
        <f t="shared" si="14"/>
        <v>15.068493150684933</v>
      </c>
      <c r="D155" s="92">
        <v>3.4</v>
      </c>
      <c r="E155" s="56">
        <f t="shared" si="15"/>
        <v>46.575342465753423</v>
      </c>
      <c r="F155" s="92">
        <v>2.2000000000000002</v>
      </c>
      <c r="G155" s="56">
        <f t="shared" si="16"/>
        <v>30.136986301369866</v>
      </c>
      <c r="H155" s="39" t="s">
        <v>46</v>
      </c>
      <c r="I155" s="62"/>
      <c r="J155" s="92">
        <v>0.6</v>
      </c>
      <c r="K155" s="91">
        <f t="shared" si="17"/>
        <v>8.2191780821917799</v>
      </c>
      <c r="L155" s="92">
        <f>B155+D155+F155+J155</f>
        <v>7.3</v>
      </c>
      <c r="M155" s="91">
        <f>C155+E155+G155+K155</f>
        <v>100</v>
      </c>
      <c r="N155" s="91">
        <f t="shared" si="18"/>
        <v>119.67213114754098</v>
      </c>
      <c r="O155" s="327"/>
    </row>
    <row r="156" spans="1:15" s="3" customFormat="1" ht="12.75" customHeight="1" x14ac:dyDescent="0.25">
      <c r="A156" s="205">
        <v>2010</v>
      </c>
      <c r="B156" s="90">
        <v>1.1000000000000001</v>
      </c>
      <c r="C156" s="91">
        <f t="shared" si="14"/>
        <v>15.068493150684933</v>
      </c>
      <c r="D156" s="90">
        <v>3.5</v>
      </c>
      <c r="E156" s="91">
        <f t="shared" si="15"/>
        <v>47.945205479452056</v>
      </c>
      <c r="F156" s="92">
        <v>2.1</v>
      </c>
      <c r="G156" s="56">
        <f t="shared" si="16"/>
        <v>28.767123287671236</v>
      </c>
      <c r="H156" s="39" t="s">
        <v>46</v>
      </c>
      <c r="I156" s="62"/>
      <c r="J156" s="92">
        <v>0.6</v>
      </c>
      <c r="K156" s="91">
        <f t="shared" si="17"/>
        <v>8.2191780821917799</v>
      </c>
      <c r="L156" s="92">
        <v>7.3</v>
      </c>
      <c r="M156" s="203">
        <v>100</v>
      </c>
      <c r="N156" s="91">
        <f t="shared" si="18"/>
        <v>119.67213114754098</v>
      </c>
      <c r="O156" s="327"/>
    </row>
    <row r="157" spans="1:15" s="3" customFormat="1" ht="12.75" customHeight="1" x14ac:dyDescent="0.25">
      <c r="A157" s="205">
        <v>2011</v>
      </c>
      <c r="B157" s="92">
        <v>1.1000000000000001</v>
      </c>
      <c r="C157" s="56">
        <f t="shared" si="14"/>
        <v>15.068493150684933</v>
      </c>
      <c r="D157" s="92">
        <v>3.6</v>
      </c>
      <c r="E157" s="56">
        <f t="shared" si="15"/>
        <v>49.31506849315069</v>
      </c>
      <c r="F157" s="92">
        <v>2.1</v>
      </c>
      <c r="G157" s="56">
        <f t="shared" si="16"/>
        <v>28.767123287671236</v>
      </c>
      <c r="H157" s="39" t="s">
        <v>46</v>
      </c>
      <c r="I157" s="62"/>
      <c r="J157" s="92">
        <v>0.6</v>
      </c>
      <c r="K157" s="56">
        <f t="shared" si="17"/>
        <v>8.2191780821917799</v>
      </c>
      <c r="L157" s="92">
        <v>7.3</v>
      </c>
      <c r="M157" s="207">
        <v>100</v>
      </c>
      <c r="N157" s="56">
        <f t="shared" si="18"/>
        <v>119.67213114754098</v>
      </c>
      <c r="O157" s="327"/>
    </row>
    <row r="158" spans="1:15" s="3" customFormat="1" ht="12.75" customHeight="1" x14ac:dyDescent="0.25">
      <c r="A158" s="205">
        <v>2012</v>
      </c>
      <c r="B158" s="92">
        <v>1.1000000000000001</v>
      </c>
      <c r="C158" s="56">
        <f t="shared" si="14"/>
        <v>15.068493150684933</v>
      </c>
      <c r="D158" s="92">
        <v>3.6</v>
      </c>
      <c r="E158" s="56">
        <f t="shared" si="15"/>
        <v>49.31506849315069</v>
      </c>
      <c r="F158" s="92">
        <v>2.1</v>
      </c>
      <c r="G158" s="56">
        <f t="shared" si="16"/>
        <v>28.767123287671236</v>
      </c>
      <c r="H158" s="39" t="s">
        <v>46</v>
      </c>
      <c r="I158" s="62"/>
      <c r="J158" s="92">
        <v>0.6</v>
      </c>
      <c r="K158" s="56">
        <f t="shared" si="17"/>
        <v>8.2191780821917799</v>
      </c>
      <c r="L158" s="92">
        <v>7.3</v>
      </c>
      <c r="M158" s="207">
        <v>100</v>
      </c>
      <c r="N158" s="56">
        <f t="shared" si="18"/>
        <v>119.67213114754098</v>
      </c>
      <c r="O158" s="327"/>
    </row>
    <row r="159" spans="1:15" s="3" customFormat="1" ht="12.75" customHeight="1" x14ac:dyDescent="0.25">
      <c r="A159" s="93">
        <v>2013</v>
      </c>
      <c r="B159" s="577">
        <v>1.1000000000000001</v>
      </c>
      <c r="C159" s="110">
        <f t="shared" si="14"/>
        <v>15.068493150684933</v>
      </c>
      <c r="D159" s="577">
        <v>3.6</v>
      </c>
      <c r="E159" s="110">
        <f t="shared" si="15"/>
        <v>49.31506849315069</v>
      </c>
      <c r="F159" s="577">
        <v>2.1</v>
      </c>
      <c r="G159" s="110">
        <f t="shared" si="16"/>
        <v>28.767123287671236</v>
      </c>
      <c r="H159" s="578" t="s">
        <v>46</v>
      </c>
      <c r="I159" s="280"/>
      <c r="J159" s="577">
        <v>0.5</v>
      </c>
      <c r="K159" s="110">
        <f t="shared" si="17"/>
        <v>6.8493150684931505</v>
      </c>
      <c r="L159" s="577">
        <v>7.3</v>
      </c>
      <c r="M159" s="277">
        <v>100</v>
      </c>
      <c r="N159" s="110">
        <f t="shared" si="18"/>
        <v>119.67213114754098</v>
      </c>
      <c r="O159" s="327"/>
    </row>
    <row r="160" spans="1:15" s="3" customFormat="1" ht="12.75" customHeight="1" x14ac:dyDescent="0.25">
      <c r="A160" s="93">
        <v>2014</v>
      </c>
      <c r="B160" s="577">
        <v>1</v>
      </c>
      <c r="C160" s="110">
        <f t="shared" si="14"/>
        <v>13.888888888888889</v>
      </c>
      <c r="D160" s="577">
        <v>3.6</v>
      </c>
      <c r="E160" s="110">
        <f t="shared" si="15"/>
        <v>50</v>
      </c>
      <c r="F160" s="577">
        <v>2.2000000000000002</v>
      </c>
      <c r="G160" s="110">
        <f t="shared" si="16"/>
        <v>30.555555555555557</v>
      </c>
      <c r="H160" s="578"/>
      <c r="I160" s="280"/>
      <c r="J160" s="577">
        <v>0.5</v>
      </c>
      <c r="K160" s="110">
        <f t="shared" si="17"/>
        <v>6.9444444444444446</v>
      </c>
      <c r="L160" s="577">
        <v>7.2</v>
      </c>
      <c r="M160" s="277">
        <v>100</v>
      </c>
      <c r="N160" s="110">
        <f t="shared" si="18"/>
        <v>118.03278688524593</v>
      </c>
      <c r="O160" s="327"/>
    </row>
    <row r="161" spans="1:15" s="3" customFormat="1" ht="12.75" customHeight="1" x14ac:dyDescent="0.25">
      <c r="A161" s="568">
        <v>2015</v>
      </c>
      <c r="B161" s="579">
        <v>1</v>
      </c>
      <c r="C161" s="335">
        <f t="shared" si="14"/>
        <v>13.888888888888889</v>
      </c>
      <c r="D161" s="579">
        <v>3.5</v>
      </c>
      <c r="E161" s="335">
        <f t="shared" si="15"/>
        <v>48.611111111111107</v>
      </c>
      <c r="F161" s="317">
        <v>2.2000000000000002</v>
      </c>
      <c r="G161" s="318">
        <f t="shared" si="16"/>
        <v>30.555555555555557</v>
      </c>
      <c r="H161" s="317"/>
      <c r="I161" s="319"/>
      <c r="J161" s="317">
        <v>0.5</v>
      </c>
      <c r="K161" s="335">
        <f t="shared" si="17"/>
        <v>6.9444444444444446</v>
      </c>
      <c r="L161" s="317">
        <v>7.2</v>
      </c>
      <c r="M161" s="569">
        <v>100</v>
      </c>
      <c r="N161" s="335">
        <f t="shared" si="18"/>
        <v>118.03278688524593</v>
      </c>
      <c r="O161" s="327"/>
    </row>
    <row r="162" spans="1:15" s="3" customFormat="1" ht="5.25" customHeight="1" x14ac:dyDescent="0.25">
      <c r="A162" s="567"/>
      <c r="B162" s="90"/>
      <c r="C162" s="91"/>
      <c r="D162" s="90"/>
      <c r="E162" s="91"/>
      <c r="F162" s="92"/>
      <c r="G162" s="56"/>
      <c r="H162" s="92"/>
      <c r="I162" s="570"/>
      <c r="J162" s="92"/>
      <c r="K162" s="91"/>
      <c r="L162" s="92"/>
      <c r="M162" s="571"/>
      <c r="N162" s="91"/>
    </row>
    <row r="163" spans="1:15" ht="15" customHeight="1" x14ac:dyDescent="0.25">
      <c r="A163" s="971" t="s">
        <v>512</v>
      </c>
      <c r="B163" s="971"/>
      <c r="C163" s="971"/>
      <c r="D163" s="971"/>
      <c r="E163" s="971"/>
      <c r="F163" s="971"/>
      <c r="G163" s="971"/>
      <c r="H163" s="971"/>
      <c r="I163" s="971"/>
      <c r="J163" s="971"/>
      <c r="K163" s="971"/>
      <c r="L163" s="971"/>
      <c r="M163" s="971"/>
      <c r="N163" s="971"/>
    </row>
    <row r="164" spans="1:15" s="307" customFormat="1" ht="6" customHeight="1" x14ac:dyDescent="0.25">
      <c r="A164" s="594"/>
      <c r="B164" s="594"/>
      <c r="C164" s="594"/>
      <c r="D164" s="594"/>
      <c r="E164" s="594"/>
      <c r="F164" s="594"/>
      <c r="G164" s="594"/>
      <c r="H164" s="594"/>
      <c r="I164" s="594"/>
      <c r="J164" s="594"/>
      <c r="K164" s="594"/>
      <c r="L164" s="594"/>
      <c r="M164" s="594"/>
      <c r="N164" s="594"/>
    </row>
    <row r="165" spans="1:15" s="307" customFormat="1" x14ac:dyDescent="0.25">
      <c r="A165" s="971" t="s">
        <v>504</v>
      </c>
      <c r="B165" s="971"/>
      <c r="C165" s="971"/>
      <c r="D165" s="971"/>
      <c r="E165" s="971"/>
      <c r="F165" s="971"/>
      <c r="G165" s="971"/>
      <c r="H165" s="971"/>
      <c r="I165" s="971"/>
      <c r="J165" s="971"/>
      <c r="K165" s="971"/>
      <c r="L165" s="971"/>
      <c r="M165" s="971"/>
      <c r="N165" s="971"/>
    </row>
    <row r="166" spans="1:15" s="307" customFormat="1" x14ac:dyDescent="0.25">
      <c r="A166" s="971" t="s">
        <v>505</v>
      </c>
      <c r="B166" s="971"/>
      <c r="C166" s="971"/>
      <c r="D166" s="971"/>
      <c r="E166" s="971"/>
      <c r="F166" s="971"/>
      <c r="G166" s="971"/>
      <c r="H166" s="971"/>
      <c r="I166" s="971"/>
      <c r="J166" s="971"/>
      <c r="K166" s="971"/>
      <c r="L166" s="971"/>
      <c r="M166" s="971"/>
      <c r="N166" s="971"/>
    </row>
    <row r="167" spans="1:15" s="307" customFormat="1" x14ac:dyDescent="0.25">
      <c r="A167" s="413"/>
      <c r="D167" s="2"/>
      <c r="F167" s="2"/>
      <c r="G167" s="7"/>
      <c r="M167" s="414"/>
      <c r="N167" s="414"/>
    </row>
    <row r="168" spans="1:15" s="307" customFormat="1" x14ac:dyDescent="0.25">
      <c r="A168" s="413"/>
      <c r="M168" s="414"/>
      <c r="N168" s="414"/>
    </row>
    <row r="172" spans="1:15" x14ac:dyDescent="0.25">
      <c r="A172" s="205"/>
    </row>
    <row r="173" spans="1:15" x14ac:dyDescent="0.25">
      <c r="A173" s="205"/>
    </row>
    <row r="174" spans="1:15" x14ac:dyDescent="0.25">
      <c r="A174" s="205"/>
    </row>
    <row r="175" spans="1:15" x14ac:dyDescent="0.25">
      <c r="A175" s="205"/>
    </row>
    <row r="176" spans="1:15" x14ac:dyDescent="0.25">
      <c r="A176" s="205"/>
    </row>
  </sheetData>
  <mergeCells count="15">
    <mergeCell ref="A165:N165"/>
    <mergeCell ref="A166:N166"/>
    <mergeCell ref="A2:B2"/>
    <mergeCell ref="A1:C1"/>
    <mergeCell ref="F1:I1"/>
    <mergeCell ref="A163:N163"/>
    <mergeCell ref="A3:N3"/>
    <mergeCell ref="A4:A5"/>
    <mergeCell ref="B4:C4"/>
    <mergeCell ref="D4:E4"/>
    <mergeCell ref="F4:G4"/>
    <mergeCell ref="H4:I4"/>
    <mergeCell ref="J4:K4"/>
    <mergeCell ref="L4:M4"/>
    <mergeCell ref="N4:N5"/>
  </mergeCells>
  <hyperlinks>
    <hyperlink ref="F1:H1" location="Tabellförteckning!A1" display="Tillbaka till innehållsföreckningen "/>
  </hyperlinks>
  <pageMargins left="0.75" right="0.75" top="1" bottom="1" header="0.5" footer="0.5"/>
  <pageSetup paperSize="9" scale="34" orientation="portrait" r:id="rId1"/>
  <headerFooter alignWithMargins="0"/>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Y61"/>
  <sheetViews>
    <sheetView zoomScaleNormal="100" workbookViewId="0">
      <pane ySplit="5" topLeftCell="A30" activePane="bottomLeft" state="frozen"/>
      <selection activeCell="Q15" sqref="Q15"/>
      <selection pane="bottomLeft" activeCell="Q15" sqref="Q15"/>
    </sheetView>
  </sheetViews>
  <sheetFormatPr defaultColWidth="9.109375" defaultRowHeight="13.2" x14ac:dyDescent="0.25"/>
  <cols>
    <col min="1" max="1" width="6.6640625" style="782" customWidth="1"/>
    <col min="2" max="32" width="8.6640625" style="782" customWidth="1"/>
    <col min="33" max="16384" width="9.109375" style="782"/>
  </cols>
  <sheetData>
    <row r="1" spans="1:25" ht="30" customHeight="1" x14ac:dyDescent="0.3">
      <c r="A1" s="1127"/>
      <c r="B1" s="979"/>
      <c r="F1" s="974" t="s">
        <v>397</v>
      </c>
      <c r="G1" s="975"/>
      <c r="H1" s="975"/>
    </row>
    <row r="2" spans="1:25" ht="6" customHeight="1" x14ac:dyDescent="0.25">
      <c r="A2" s="1127"/>
      <c r="B2" s="979"/>
    </row>
    <row r="3" spans="1:25" s="785" customFormat="1" ht="15" customHeight="1" x14ac:dyDescent="0.25">
      <c r="A3" s="1130" t="s">
        <v>666</v>
      </c>
      <c r="B3" s="1130"/>
      <c r="C3" s="1130"/>
      <c r="D3" s="1130"/>
      <c r="E3" s="1130"/>
      <c r="F3" s="1130"/>
      <c r="G3" s="1130"/>
      <c r="H3" s="1130"/>
      <c r="I3" s="1130"/>
      <c r="J3" s="1130"/>
      <c r="K3" s="1130"/>
    </row>
    <row r="4" spans="1:25" ht="30" customHeight="1" x14ac:dyDescent="0.25">
      <c r="A4" s="801"/>
      <c r="B4" s="1131" t="s">
        <v>8</v>
      </c>
      <c r="C4" s="1131"/>
      <c r="D4" s="1131" t="s">
        <v>192</v>
      </c>
      <c r="E4" s="1131"/>
      <c r="F4" s="1131" t="s">
        <v>193</v>
      </c>
      <c r="G4" s="1131"/>
      <c r="H4" s="1131" t="s">
        <v>43</v>
      </c>
      <c r="I4" s="1131"/>
      <c r="J4" s="1131" t="s">
        <v>41</v>
      </c>
      <c r="K4" s="1131"/>
    </row>
    <row r="5" spans="1:25" ht="15" customHeight="1" x14ac:dyDescent="0.25">
      <c r="A5" s="800" t="s">
        <v>76</v>
      </c>
      <c r="B5" s="799" t="s">
        <v>68</v>
      </c>
      <c r="C5" s="799" t="s">
        <v>69</v>
      </c>
      <c r="D5" s="799" t="s">
        <v>68</v>
      </c>
      <c r="E5" s="799" t="s">
        <v>69</v>
      </c>
      <c r="F5" s="799" t="s">
        <v>68</v>
      </c>
      <c r="G5" s="799" t="s">
        <v>69</v>
      </c>
      <c r="H5" s="799" t="s">
        <v>68</v>
      </c>
      <c r="I5" s="799" t="s">
        <v>69</v>
      </c>
      <c r="J5" s="799" t="s">
        <v>68</v>
      </c>
      <c r="K5" s="799" t="s">
        <v>69</v>
      </c>
    </row>
    <row r="6" spans="1:25" ht="6" customHeight="1" x14ac:dyDescent="0.25">
      <c r="A6" s="292"/>
      <c r="B6" s="798"/>
      <c r="C6" s="798"/>
      <c r="D6" s="797"/>
      <c r="E6" s="797"/>
      <c r="F6" s="797"/>
      <c r="G6" s="797"/>
      <c r="H6" s="797"/>
      <c r="I6" s="797"/>
      <c r="J6" s="797"/>
      <c r="K6" s="797"/>
      <c r="R6" s="790"/>
      <c r="S6" s="791"/>
      <c r="T6" s="791"/>
      <c r="U6" s="791"/>
      <c r="V6" s="791"/>
      <c r="W6" s="791"/>
      <c r="X6" s="791"/>
      <c r="Y6" s="790"/>
    </row>
    <row r="7" spans="1:25" ht="12.75" customHeight="1" x14ac:dyDescent="0.25">
      <c r="A7" s="116">
        <v>1971</v>
      </c>
      <c r="B7" s="884">
        <v>27</v>
      </c>
      <c r="C7" s="884">
        <v>17</v>
      </c>
      <c r="D7" s="796" t="s">
        <v>46</v>
      </c>
      <c r="E7" s="796" t="s">
        <v>46</v>
      </c>
      <c r="F7" s="796" t="s">
        <v>46</v>
      </c>
      <c r="G7" s="796" t="s">
        <v>46</v>
      </c>
      <c r="H7" s="796" t="s">
        <v>46</v>
      </c>
      <c r="I7" s="796" t="s">
        <v>46</v>
      </c>
      <c r="J7" s="796" t="s">
        <v>46</v>
      </c>
      <c r="K7" s="796" t="s">
        <v>46</v>
      </c>
      <c r="R7" s="790"/>
      <c r="S7" s="791"/>
      <c r="T7" s="791"/>
      <c r="U7" s="791"/>
      <c r="V7" s="791"/>
      <c r="W7" s="791"/>
      <c r="X7" s="791"/>
      <c r="Y7" s="790"/>
    </row>
    <row r="8" spans="1:25" ht="12.75" customHeight="1" x14ac:dyDescent="0.25">
      <c r="A8" s="116">
        <v>1972</v>
      </c>
      <c r="B8" s="884">
        <v>18</v>
      </c>
      <c r="C8" s="884">
        <v>13</v>
      </c>
      <c r="D8" s="796" t="s">
        <v>46</v>
      </c>
      <c r="E8" s="796" t="s">
        <v>46</v>
      </c>
      <c r="F8" s="796" t="s">
        <v>46</v>
      </c>
      <c r="G8" s="796" t="s">
        <v>46</v>
      </c>
      <c r="H8" s="796" t="s">
        <v>46</v>
      </c>
      <c r="I8" s="796" t="s">
        <v>46</v>
      </c>
      <c r="J8" s="796" t="s">
        <v>46</v>
      </c>
      <c r="K8" s="796" t="s">
        <v>46</v>
      </c>
      <c r="R8" s="795"/>
      <c r="S8" s="791"/>
      <c r="T8" s="791"/>
      <c r="U8" s="791"/>
      <c r="V8" s="791"/>
      <c r="W8" s="791"/>
      <c r="X8" s="791"/>
      <c r="Y8" s="790"/>
    </row>
    <row r="9" spans="1:25" ht="12.75" customHeight="1" x14ac:dyDescent="0.25">
      <c r="A9" s="116">
        <v>1973</v>
      </c>
      <c r="B9" s="884">
        <v>13</v>
      </c>
      <c r="C9" s="884">
        <v>12</v>
      </c>
      <c r="D9" s="796" t="s">
        <v>46</v>
      </c>
      <c r="E9" s="796" t="s">
        <v>46</v>
      </c>
      <c r="F9" s="796" t="s">
        <v>46</v>
      </c>
      <c r="G9" s="796" t="s">
        <v>46</v>
      </c>
      <c r="H9" s="796" t="s">
        <v>46</v>
      </c>
      <c r="I9" s="796" t="s">
        <v>46</v>
      </c>
      <c r="J9" s="796" t="s">
        <v>46</v>
      </c>
      <c r="K9" s="796" t="s">
        <v>46</v>
      </c>
      <c r="R9" s="792"/>
      <c r="S9" s="791"/>
      <c r="T9" s="791"/>
      <c r="U9" s="791"/>
      <c r="V9" s="791"/>
      <c r="W9" s="794"/>
      <c r="X9" s="794"/>
      <c r="Y9" s="790"/>
    </row>
    <row r="10" spans="1:25" ht="12.75" customHeight="1" x14ac:dyDescent="0.25">
      <c r="A10" s="116">
        <v>1974</v>
      </c>
      <c r="B10" s="884">
        <v>13</v>
      </c>
      <c r="C10" s="884">
        <v>11</v>
      </c>
      <c r="D10" s="796" t="s">
        <v>46</v>
      </c>
      <c r="E10" s="796" t="s">
        <v>46</v>
      </c>
      <c r="F10" s="796" t="s">
        <v>46</v>
      </c>
      <c r="G10" s="796" t="s">
        <v>46</v>
      </c>
      <c r="H10" s="796" t="s">
        <v>46</v>
      </c>
      <c r="I10" s="796" t="s">
        <v>46</v>
      </c>
      <c r="J10" s="796" t="s">
        <v>46</v>
      </c>
      <c r="K10" s="796" t="s">
        <v>46</v>
      </c>
      <c r="R10" s="792"/>
      <c r="S10" s="791"/>
      <c r="T10" s="791"/>
      <c r="U10" s="791"/>
      <c r="V10" s="791"/>
      <c r="W10" s="794"/>
      <c r="X10" s="794"/>
      <c r="Y10" s="790"/>
    </row>
    <row r="11" spans="1:25" ht="12.75" customHeight="1" x14ac:dyDescent="0.25">
      <c r="A11" s="116">
        <v>1975</v>
      </c>
      <c r="B11" s="884">
        <v>11</v>
      </c>
      <c r="C11" s="884">
        <v>10</v>
      </c>
      <c r="D11" s="796" t="s">
        <v>46</v>
      </c>
      <c r="E11" s="796" t="s">
        <v>46</v>
      </c>
      <c r="F11" s="796" t="s">
        <v>46</v>
      </c>
      <c r="G11" s="796" t="s">
        <v>46</v>
      </c>
      <c r="H11" s="796" t="s">
        <v>46</v>
      </c>
      <c r="I11" s="796" t="s">
        <v>46</v>
      </c>
      <c r="J11" s="796" t="s">
        <v>46</v>
      </c>
      <c r="K11" s="796" t="s">
        <v>46</v>
      </c>
      <c r="R11" s="792"/>
      <c r="S11" s="791"/>
      <c r="T11" s="791"/>
      <c r="U11" s="791"/>
      <c r="V11" s="791"/>
      <c r="W11" s="794"/>
      <c r="X11" s="794"/>
      <c r="Y11" s="790"/>
    </row>
    <row r="12" spans="1:25" ht="12.75" customHeight="1" x14ac:dyDescent="0.25">
      <c r="A12" s="116">
        <v>1976</v>
      </c>
      <c r="B12" s="884">
        <v>10</v>
      </c>
      <c r="C12" s="884">
        <v>7</v>
      </c>
      <c r="D12" s="796" t="s">
        <v>46</v>
      </c>
      <c r="E12" s="796" t="s">
        <v>46</v>
      </c>
      <c r="F12" s="796" t="s">
        <v>46</v>
      </c>
      <c r="G12" s="796" t="s">
        <v>46</v>
      </c>
      <c r="H12" s="796" t="s">
        <v>46</v>
      </c>
      <c r="I12" s="796" t="s">
        <v>46</v>
      </c>
      <c r="J12" s="796" t="s">
        <v>46</v>
      </c>
      <c r="K12" s="796" t="s">
        <v>46</v>
      </c>
      <c r="R12" s="792"/>
      <c r="S12" s="791"/>
      <c r="T12" s="791"/>
      <c r="U12" s="791"/>
      <c r="V12" s="791"/>
      <c r="W12" s="791"/>
      <c r="X12" s="791"/>
      <c r="Y12" s="790"/>
    </row>
    <row r="13" spans="1:25" ht="12.75" customHeight="1" x14ac:dyDescent="0.25">
      <c r="A13" s="116">
        <v>1977</v>
      </c>
      <c r="B13" s="884">
        <v>7</v>
      </c>
      <c r="C13" s="884">
        <v>6</v>
      </c>
      <c r="D13" s="796" t="s">
        <v>46</v>
      </c>
      <c r="E13" s="796" t="s">
        <v>46</v>
      </c>
      <c r="F13" s="796" t="s">
        <v>46</v>
      </c>
      <c r="G13" s="796" t="s">
        <v>46</v>
      </c>
      <c r="H13" s="796" t="s">
        <v>46</v>
      </c>
      <c r="I13" s="796" t="s">
        <v>46</v>
      </c>
      <c r="J13" s="796" t="s">
        <v>46</v>
      </c>
      <c r="K13" s="796" t="s">
        <v>46</v>
      </c>
      <c r="R13" s="792"/>
      <c r="S13" s="791"/>
      <c r="T13" s="791"/>
      <c r="U13" s="791"/>
      <c r="V13" s="791"/>
      <c r="W13" s="791"/>
      <c r="X13" s="791"/>
      <c r="Y13" s="790"/>
    </row>
    <row r="14" spans="1:25" ht="12.75" customHeight="1" x14ac:dyDescent="0.25">
      <c r="A14" s="116">
        <v>1978</v>
      </c>
      <c r="B14" s="884">
        <v>7</v>
      </c>
      <c r="C14" s="884">
        <v>6</v>
      </c>
      <c r="D14" s="796" t="s">
        <v>46</v>
      </c>
      <c r="E14" s="796" t="s">
        <v>46</v>
      </c>
      <c r="F14" s="796" t="s">
        <v>46</v>
      </c>
      <c r="G14" s="796" t="s">
        <v>46</v>
      </c>
      <c r="H14" s="796" t="s">
        <v>46</v>
      </c>
      <c r="I14" s="796" t="s">
        <v>46</v>
      </c>
      <c r="J14" s="796" t="s">
        <v>46</v>
      </c>
      <c r="K14" s="796" t="s">
        <v>46</v>
      </c>
      <c r="R14" s="792"/>
      <c r="S14" s="791"/>
      <c r="T14" s="791"/>
      <c r="U14" s="791"/>
      <c r="V14" s="791"/>
      <c r="W14" s="791"/>
      <c r="X14" s="791"/>
      <c r="Y14" s="790"/>
    </row>
    <row r="15" spans="1:25" ht="12.75" customHeight="1" x14ac:dyDescent="0.25">
      <c r="A15" s="116">
        <v>1979</v>
      </c>
      <c r="B15" s="884">
        <v>5</v>
      </c>
      <c r="C15" s="884">
        <v>4</v>
      </c>
      <c r="D15" s="796" t="s">
        <v>46</v>
      </c>
      <c r="E15" s="796" t="s">
        <v>46</v>
      </c>
      <c r="F15" s="796" t="s">
        <v>46</v>
      </c>
      <c r="G15" s="796" t="s">
        <v>46</v>
      </c>
      <c r="H15" s="796" t="s">
        <v>46</v>
      </c>
      <c r="I15" s="796" t="s">
        <v>46</v>
      </c>
      <c r="J15" s="796" t="s">
        <v>46</v>
      </c>
      <c r="K15" s="796" t="s">
        <v>46</v>
      </c>
      <c r="R15" s="792"/>
      <c r="S15" s="791"/>
      <c r="T15" s="791"/>
      <c r="U15" s="791"/>
      <c r="V15" s="791"/>
      <c r="W15" s="791"/>
      <c r="X15" s="791"/>
      <c r="Y15" s="790"/>
    </row>
    <row r="16" spans="1:25" ht="12.75" customHeight="1" x14ac:dyDescent="0.25">
      <c r="A16" s="116">
        <v>1980</v>
      </c>
      <c r="B16" s="884">
        <v>5</v>
      </c>
      <c r="C16" s="884">
        <v>5</v>
      </c>
      <c r="D16" s="796" t="s">
        <v>46</v>
      </c>
      <c r="E16" s="796" t="s">
        <v>46</v>
      </c>
      <c r="F16" s="796" t="s">
        <v>46</v>
      </c>
      <c r="G16" s="796" t="s">
        <v>46</v>
      </c>
      <c r="H16" s="796" t="s">
        <v>46</v>
      </c>
      <c r="I16" s="796" t="s">
        <v>46</v>
      </c>
      <c r="J16" s="796" t="s">
        <v>46</v>
      </c>
      <c r="K16" s="796" t="s">
        <v>46</v>
      </c>
      <c r="R16" s="792"/>
      <c r="S16" s="791"/>
      <c r="T16" s="791"/>
      <c r="U16" s="791"/>
      <c r="V16" s="791"/>
      <c r="W16" s="791"/>
      <c r="X16" s="791"/>
      <c r="Y16" s="790"/>
    </row>
    <row r="17" spans="1:25" ht="12.75" customHeight="1" x14ac:dyDescent="0.25">
      <c r="A17" s="116">
        <v>1981</v>
      </c>
      <c r="B17" s="884">
        <v>5</v>
      </c>
      <c r="C17" s="884">
        <v>4</v>
      </c>
      <c r="D17" s="796" t="s">
        <v>46</v>
      </c>
      <c r="E17" s="796" t="s">
        <v>46</v>
      </c>
      <c r="F17" s="796" t="s">
        <v>46</v>
      </c>
      <c r="G17" s="796" t="s">
        <v>46</v>
      </c>
      <c r="H17" s="796" t="s">
        <v>46</v>
      </c>
      <c r="I17" s="796" t="s">
        <v>46</v>
      </c>
      <c r="J17" s="796" t="s">
        <v>46</v>
      </c>
      <c r="K17" s="796" t="s">
        <v>46</v>
      </c>
      <c r="R17" s="792"/>
      <c r="S17" s="791"/>
      <c r="T17" s="791"/>
      <c r="U17" s="791"/>
      <c r="V17" s="791"/>
      <c r="W17" s="791"/>
      <c r="X17" s="791"/>
      <c r="Y17" s="790"/>
    </row>
    <row r="18" spans="1:25" ht="12.75" customHeight="1" x14ac:dyDescent="0.25">
      <c r="A18" s="116">
        <v>1982</v>
      </c>
      <c r="B18" s="884">
        <v>5</v>
      </c>
      <c r="C18" s="884">
        <v>3</v>
      </c>
      <c r="D18" s="796" t="s">
        <v>46</v>
      </c>
      <c r="E18" s="796" t="s">
        <v>46</v>
      </c>
      <c r="F18" s="796" t="s">
        <v>46</v>
      </c>
      <c r="G18" s="796" t="s">
        <v>46</v>
      </c>
      <c r="H18" s="796" t="s">
        <v>46</v>
      </c>
      <c r="I18" s="796" t="s">
        <v>46</v>
      </c>
      <c r="J18" s="796" t="s">
        <v>46</v>
      </c>
      <c r="K18" s="796" t="s">
        <v>46</v>
      </c>
      <c r="R18" s="792"/>
      <c r="S18" s="791"/>
      <c r="T18" s="791"/>
      <c r="U18" s="791"/>
      <c r="V18" s="791"/>
      <c r="W18" s="791"/>
      <c r="X18" s="791"/>
      <c r="Y18" s="790"/>
    </row>
    <row r="19" spans="1:25" ht="12.75" customHeight="1" x14ac:dyDescent="0.25">
      <c r="A19" s="117" t="s">
        <v>200</v>
      </c>
      <c r="B19" s="884">
        <v>5</v>
      </c>
      <c r="C19" s="884">
        <v>2</v>
      </c>
      <c r="D19" s="796" t="s">
        <v>46</v>
      </c>
      <c r="E19" s="796" t="s">
        <v>46</v>
      </c>
      <c r="F19" s="796" t="s">
        <v>46</v>
      </c>
      <c r="G19" s="796" t="s">
        <v>46</v>
      </c>
      <c r="H19" s="796" t="s">
        <v>46</v>
      </c>
      <c r="I19" s="796" t="s">
        <v>46</v>
      </c>
      <c r="J19" s="796" t="s">
        <v>46</v>
      </c>
      <c r="K19" s="796" t="s">
        <v>46</v>
      </c>
      <c r="R19" s="792"/>
      <c r="S19" s="791"/>
      <c r="T19" s="791"/>
      <c r="U19" s="791"/>
      <c r="V19" s="791"/>
      <c r="W19" s="791"/>
      <c r="X19" s="791"/>
      <c r="Y19" s="790"/>
    </row>
    <row r="20" spans="1:25" ht="12.75" customHeight="1" x14ac:dyDescent="0.25">
      <c r="A20" s="117" t="s">
        <v>199</v>
      </c>
      <c r="B20" s="884">
        <v>8</v>
      </c>
      <c r="C20" s="884">
        <v>6</v>
      </c>
      <c r="D20" s="796" t="s">
        <v>46</v>
      </c>
      <c r="E20" s="796" t="s">
        <v>46</v>
      </c>
      <c r="F20" s="796" t="s">
        <v>46</v>
      </c>
      <c r="G20" s="796" t="s">
        <v>46</v>
      </c>
      <c r="H20" s="796" t="s">
        <v>46</v>
      </c>
      <c r="I20" s="796" t="s">
        <v>46</v>
      </c>
      <c r="J20" s="796" t="s">
        <v>46</v>
      </c>
      <c r="K20" s="796" t="s">
        <v>46</v>
      </c>
      <c r="R20" s="792"/>
      <c r="S20" s="791"/>
      <c r="T20" s="791"/>
      <c r="U20" s="791"/>
      <c r="V20" s="791"/>
      <c r="W20" s="791"/>
      <c r="X20" s="791"/>
      <c r="Y20" s="790"/>
    </row>
    <row r="21" spans="1:25" ht="12.75" customHeight="1" x14ac:dyDescent="0.25">
      <c r="A21" s="116">
        <v>1984</v>
      </c>
      <c r="B21" s="884">
        <v>9</v>
      </c>
      <c r="C21" s="884">
        <v>6</v>
      </c>
      <c r="D21" s="796" t="s">
        <v>46</v>
      </c>
      <c r="E21" s="796" t="s">
        <v>46</v>
      </c>
      <c r="F21" s="796" t="s">
        <v>46</v>
      </c>
      <c r="G21" s="796" t="s">
        <v>46</v>
      </c>
      <c r="H21" s="796" t="s">
        <v>46</v>
      </c>
      <c r="I21" s="796" t="s">
        <v>46</v>
      </c>
      <c r="J21" s="796" t="s">
        <v>46</v>
      </c>
      <c r="K21" s="796" t="s">
        <v>46</v>
      </c>
      <c r="R21" s="792"/>
      <c r="S21" s="791"/>
      <c r="T21" s="791"/>
      <c r="U21" s="791"/>
      <c r="V21" s="791"/>
      <c r="W21" s="791"/>
      <c r="X21" s="791"/>
      <c r="Y21" s="790"/>
    </row>
    <row r="22" spans="1:25" ht="12.75" customHeight="1" x14ac:dyDescent="0.25">
      <c r="A22" s="116">
        <v>1985</v>
      </c>
      <c r="B22" s="884">
        <v>9</v>
      </c>
      <c r="C22" s="884">
        <v>6</v>
      </c>
      <c r="D22" s="796" t="s">
        <v>46</v>
      </c>
      <c r="E22" s="796" t="s">
        <v>46</v>
      </c>
      <c r="F22" s="796" t="s">
        <v>46</v>
      </c>
      <c r="G22" s="796" t="s">
        <v>46</v>
      </c>
      <c r="H22" s="796" t="s">
        <v>46</v>
      </c>
      <c r="I22" s="796" t="s">
        <v>46</v>
      </c>
      <c r="J22" s="796" t="s">
        <v>46</v>
      </c>
      <c r="K22" s="796" t="s">
        <v>46</v>
      </c>
      <c r="R22" s="792"/>
      <c r="S22" s="791"/>
      <c r="T22" s="791"/>
      <c r="U22" s="791"/>
      <c r="V22" s="791"/>
      <c r="W22" s="791"/>
      <c r="X22" s="791"/>
      <c r="Y22" s="790"/>
    </row>
    <row r="23" spans="1:25" ht="12.75" customHeight="1" x14ac:dyDescent="0.25">
      <c r="A23" s="116">
        <v>1986</v>
      </c>
      <c r="B23" s="884">
        <v>7</v>
      </c>
      <c r="C23" s="884">
        <v>4</v>
      </c>
      <c r="D23" s="796" t="s">
        <v>46</v>
      </c>
      <c r="E23" s="796" t="s">
        <v>46</v>
      </c>
      <c r="F23" s="796" t="s">
        <v>46</v>
      </c>
      <c r="G23" s="796" t="s">
        <v>46</v>
      </c>
      <c r="H23" s="796" t="s">
        <v>46</v>
      </c>
      <c r="I23" s="796" t="s">
        <v>46</v>
      </c>
      <c r="J23" s="796" t="s">
        <v>46</v>
      </c>
      <c r="K23" s="796" t="s">
        <v>46</v>
      </c>
      <c r="R23" s="792"/>
      <c r="S23" s="791"/>
      <c r="T23" s="791"/>
      <c r="U23" s="791"/>
      <c r="V23" s="791"/>
      <c r="W23" s="791"/>
      <c r="X23" s="791"/>
      <c r="Y23" s="790"/>
    </row>
    <row r="24" spans="1:25" ht="12.75" customHeight="1" x14ac:dyDescent="0.25">
      <c r="A24" s="116">
        <v>1987</v>
      </c>
      <c r="B24" s="884">
        <v>7</v>
      </c>
      <c r="C24" s="884">
        <v>5</v>
      </c>
      <c r="D24" s="796" t="s">
        <v>46</v>
      </c>
      <c r="E24" s="796" t="s">
        <v>46</v>
      </c>
      <c r="F24" s="796" t="s">
        <v>46</v>
      </c>
      <c r="G24" s="796" t="s">
        <v>46</v>
      </c>
      <c r="H24" s="796" t="s">
        <v>46</v>
      </c>
      <c r="I24" s="796" t="s">
        <v>46</v>
      </c>
      <c r="J24" s="796" t="s">
        <v>46</v>
      </c>
      <c r="K24" s="796" t="s">
        <v>46</v>
      </c>
      <c r="R24" s="792"/>
      <c r="S24" s="791"/>
      <c r="T24" s="791"/>
      <c r="U24" s="791"/>
      <c r="V24" s="791"/>
      <c r="W24" s="791"/>
      <c r="X24" s="791"/>
      <c r="Y24" s="790"/>
    </row>
    <row r="25" spans="1:25" ht="12.75" customHeight="1" x14ac:dyDescent="0.25">
      <c r="A25" s="116">
        <v>1988</v>
      </c>
      <c r="B25" s="884">
        <v>8</v>
      </c>
      <c r="C25" s="884">
        <v>5</v>
      </c>
      <c r="D25" s="796" t="s">
        <v>46</v>
      </c>
      <c r="E25" s="796" t="s">
        <v>46</v>
      </c>
      <c r="F25" s="796" t="s">
        <v>46</v>
      </c>
      <c r="G25" s="796" t="s">
        <v>46</v>
      </c>
      <c r="H25" s="796" t="s">
        <v>46</v>
      </c>
      <c r="I25" s="796" t="s">
        <v>46</v>
      </c>
      <c r="J25" s="796" t="s">
        <v>46</v>
      </c>
      <c r="K25" s="796" t="s">
        <v>46</v>
      </c>
      <c r="R25" s="792"/>
      <c r="S25" s="791"/>
      <c r="T25" s="791"/>
      <c r="U25" s="791"/>
      <c r="V25" s="791"/>
      <c r="W25" s="791"/>
      <c r="X25" s="791"/>
      <c r="Y25" s="790"/>
    </row>
    <row r="26" spans="1:25" ht="12.75" customHeight="1" x14ac:dyDescent="0.25">
      <c r="A26" s="116">
        <v>1989</v>
      </c>
      <c r="B26" s="883">
        <v>5.2375836891132348</v>
      </c>
      <c r="C26" s="883">
        <v>5.2389183703334865</v>
      </c>
      <c r="D26" s="793" t="s">
        <v>46</v>
      </c>
      <c r="E26" s="793" t="s">
        <v>46</v>
      </c>
      <c r="F26" s="793" t="s">
        <v>46</v>
      </c>
      <c r="G26" s="793" t="s">
        <v>46</v>
      </c>
      <c r="H26" s="883">
        <v>94.269609607642195</v>
      </c>
      <c r="I26" s="883">
        <v>94.384251503419151</v>
      </c>
      <c r="J26" s="883">
        <v>0.49280670324455672</v>
      </c>
      <c r="K26" s="883">
        <v>0.37683012624747697</v>
      </c>
      <c r="R26" s="792"/>
      <c r="S26" s="791"/>
      <c r="T26" s="791"/>
      <c r="U26" s="791"/>
      <c r="V26" s="791"/>
      <c r="W26" s="791"/>
      <c r="X26" s="791"/>
      <c r="Y26" s="790"/>
    </row>
    <row r="27" spans="1:25" ht="12.75" customHeight="1" x14ac:dyDescent="0.25">
      <c r="A27" s="116">
        <v>1990</v>
      </c>
      <c r="B27" s="883">
        <v>6.0100779844032148</v>
      </c>
      <c r="C27" s="883">
        <v>4.0720088810760906</v>
      </c>
      <c r="D27" s="793" t="s">
        <v>46</v>
      </c>
      <c r="E27" s="793" t="s">
        <v>46</v>
      </c>
      <c r="F27" s="793" t="s">
        <v>46</v>
      </c>
      <c r="G27" s="793" t="s">
        <v>46</v>
      </c>
      <c r="H27" s="883">
        <v>93.650812408287734</v>
      </c>
      <c r="I27" s="883">
        <v>95.557059363689078</v>
      </c>
      <c r="J27" s="883">
        <v>0.33910960731023881</v>
      </c>
      <c r="K27" s="883">
        <v>0.37093175523496275</v>
      </c>
      <c r="R27" s="792"/>
      <c r="S27" s="791"/>
      <c r="T27" s="791"/>
      <c r="U27" s="791"/>
      <c r="V27" s="791"/>
      <c r="W27" s="791"/>
      <c r="X27" s="791"/>
      <c r="Y27" s="790"/>
    </row>
    <row r="28" spans="1:25" ht="12.75" customHeight="1" x14ac:dyDescent="0.25">
      <c r="A28" s="116">
        <v>1991</v>
      </c>
      <c r="B28" s="883">
        <v>5.5355815479518959</v>
      </c>
      <c r="C28" s="883">
        <v>3.734011660312845</v>
      </c>
      <c r="D28" s="793" t="s">
        <v>46</v>
      </c>
      <c r="E28" s="793" t="s">
        <v>46</v>
      </c>
      <c r="F28" s="793" t="s">
        <v>46</v>
      </c>
      <c r="G28" s="793" t="s">
        <v>46</v>
      </c>
      <c r="H28" s="883">
        <v>93.252197918106688</v>
      </c>
      <c r="I28" s="883">
        <v>95.275305546156758</v>
      </c>
      <c r="J28" s="883">
        <v>1.2122205339415246</v>
      </c>
      <c r="K28" s="883">
        <v>0.99068279353034439</v>
      </c>
      <c r="R28" s="792"/>
      <c r="S28" s="791"/>
      <c r="T28" s="791"/>
      <c r="U28" s="791"/>
      <c r="V28" s="791"/>
      <c r="W28" s="791"/>
      <c r="X28" s="791"/>
      <c r="Y28" s="790"/>
    </row>
    <row r="29" spans="1:25" ht="12.75" customHeight="1" x14ac:dyDescent="0.25">
      <c r="A29" s="116">
        <v>1992</v>
      </c>
      <c r="B29" s="883">
        <v>6.1672924682380046</v>
      </c>
      <c r="C29" s="883">
        <v>4.040509092544883</v>
      </c>
      <c r="D29" s="793" t="s">
        <v>46</v>
      </c>
      <c r="E29" s="793" t="s">
        <v>46</v>
      </c>
      <c r="F29" s="793" t="s">
        <v>46</v>
      </c>
      <c r="G29" s="793" t="s">
        <v>46</v>
      </c>
      <c r="H29" s="883">
        <v>92.372612098696422</v>
      </c>
      <c r="I29" s="883">
        <v>94.51376623133973</v>
      </c>
      <c r="J29" s="883">
        <v>1.460095433067647</v>
      </c>
      <c r="K29" s="883">
        <v>1.4457246761141773</v>
      </c>
      <c r="R29" s="792"/>
      <c r="S29" s="791"/>
      <c r="T29" s="791"/>
      <c r="U29" s="791"/>
      <c r="V29" s="791"/>
      <c r="W29" s="791"/>
      <c r="X29" s="791"/>
      <c r="Y29" s="790"/>
    </row>
    <row r="30" spans="1:25" ht="12.75" customHeight="1" x14ac:dyDescent="0.25">
      <c r="A30" s="116">
        <v>1993</v>
      </c>
      <c r="B30" s="883">
        <v>8.3940395400120966</v>
      </c>
      <c r="C30" s="883">
        <v>4.6990341061971597</v>
      </c>
      <c r="D30" s="793" t="s">
        <v>46</v>
      </c>
      <c r="E30" s="793" t="s">
        <v>46</v>
      </c>
      <c r="F30" s="793" t="s">
        <v>46</v>
      </c>
      <c r="G30" s="793" t="s">
        <v>46</v>
      </c>
      <c r="H30" s="883">
        <v>90.013300954488443</v>
      </c>
      <c r="I30" s="883">
        <v>92.678476164396045</v>
      </c>
      <c r="J30" s="883">
        <v>1.5926595054999044</v>
      </c>
      <c r="K30" s="883">
        <v>2.6224897294068339</v>
      </c>
      <c r="R30" s="792"/>
      <c r="S30" s="791"/>
      <c r="T30" s="791"/>
      <c r="U30" s="791"/>
      <c r="V30" s="791"/>
      <c r="W30" s="791"/>
      <c r="X30" s="791"/>
      <c r="Y30" s="790"/>
    </row>
    <row r="31" spans="1:25" ht="12.75" customHeight="1" x14ac:dyDescent="0.25">
      <c r="A31" s="116">
        <v>1994</v>
      </c>
      <c r="B31" s="883">
        <v>7.7524506864618177</v>
      </c>
      <c r="C31" s="883">
        <v>6.136094655132303</v>
      </c>
      <c r="D31" s="793" t="s">
        <v>46</v>
      </c>
      <c r="E31" s="793" t="s">
        <v>46</v>
      </c>
      <c r="F31" s="793" t="s">
        <v>46</v>
      </c>
      <c r="G31" s="793" t="s">
        <v>46</v>
      </c>
      <c r="H31" s="883">
        <v>90.536190152200902</v>
      </c>
      <c r="I31" s="883">
        <v>91.644900434927706</v>
      </c>
      <c r="J31" s="883">
        <v>1.7113591613366457</v>
      </c>
      <c r="K31" s="883">
        <v>2.2190049099405083</v>
      </c>
      <c r="R31" s="792"/>
      <c r="S31" s="791"/>
      <c r="T31" s="791"/>
      <c r="U31" s="791"/>
      <c r="V31" s="791"/>
      <c r="W31" s="791"/>
      <c r="X31" s="791"/>
      <c r="Y31" s="790"/>
    </row>
    <row r="32" spans="1:25" ht="12.75" customHeight="1" x14ac:dyDescent="0.25">
      <c r="A32" s="116">
        <v>1995</v>
      </c>
      <c r="B32" s="883">
        <v>11.228122317866999</v>
      </c>
      <c r="C32" s="883">
        <v>7.0237107552666611</v>
      </c>
      <c r="D32" s="793" t="s">
        <v>46</v>
      </c>
      <c r="E32" s="793" t="s">
        <v>46</v>
      </c>
      <c r="F32" s="793" t="s">
        <v>46</v>
      </c>
      <c r="G32" s="793" t="s">
        <v>46</v>
      </c>
      <c r="H32" s="883">
        <v>87.314706152721271</v>
      </c>
      <c r="I32" s="883">
        <v>91.213863797267663</v>
      </c>
      <c r="J32" s="883">
        <v>1.4571715294124197</v>
      </c>
      <c r="K32" s="883">
        <v>1.7624254474650356</v>
      </c>
      <c r="R32" s="792"/>
      <c r="S32" s="791"/>
      <c r="T32" s="791"/>
      <c r="U32" s="791"/>
      <c r="V32" s="791"/>
      <c r="W32" s="791"/>
      <c r="X32" s="791"/>
      <c r="Y32" s="790"/>
    </row>
    <row r="33" spans="1:25" ht="12.75" customHeight="1" x14ac:dyDescent="0.25">
      <c r="A33" s="116">
        <v>1996</v>
      </c>
      <c r="B33" s="883">
        <v>10.323751355627982</v>
      </c>
      <c r="C33" s="883">
        <v>6.994195956981974</v>
      </c>
      <c r="D33" s="793" t="s">
        <v>46</v>
      </c>
      <c r="E33" s="793" t="s">
        <v>46</v>
      </c>
      <c r="F33" s="793" t="s">
        <v>46</v>
      </c>
      <c r="G33" s="793" t="s">
        <v>46</v>
      </c>
      <c r="H33" s="883">
        <v>87.510800257597609</v>
      </c>
      <c r="I33" s="883">
        <v>91.361269930647524</v>
      </c>
      <c r="J33" s="883">
        <v>2.1654483867735586</v>
      </c>
      <c r="K33" s="883">
        <v>1.6445341123683992</v>
      </c>
      <c r="R33" s="792"/>
      <c r="S33" s="791"/>
      <c r="T33" s="791"/>
      <c r="U33" s="791"/>
      <c r="V33" s="791"/>
      <c r="W33" s="791"/>
      <c r="X33" s="791"/>
      <c r="Y33" s="790"/>
    </row>
    <row r="34" spans="1:25" ht="12.75" customHeight="1" x14ac:dyDescent="0.25">
      <c r="A34" s="116">
        <v>1997</v>
      </c>
      <c r="B34" s="883">
        <v>9.5772302094201329</v>
      </c>
      <c r="C34" s="883">
        <v>6.5800523986414339</v>
      </c>
      <c r="D34" s="793" t="s">
        <v>46</v>
      </c>
      <c r="E34" s="793" t="s">
        <v>46</v>
      </c>
      <c r="F34" s="793" t="s">
        <v>46</v>
      </c>
      <c r="G34" s="793" t="s">
        <v>46</v>
      </c>
      <c r="H34" s="883">
        <v>89.183587913179721</v>
      </c>
      <c r="I34" s="883">
        <v>91.684781962973858</v>
      </c>
      <c r="J34" s="883">
        <v>1.2391818773998053</v>
      </c>
      <c r="K34" s="883">
        <v>1.7351656383866247</v>
      </c>
      <c r="R34" s="792"/>
      <c r="S34" s="791"/>
      <c r="T34" s="791"/>
      <c r="U34" s="791"/>
      <c r="V34" s="791"/>
      <c r="W34" s="791"/>
      <c r="X34" s="791"/>
      <c r="Y34" s="790"/>
    </row>
    <row r="35" spans="1:25" ht="12.75" customHeight="1" x14ac:dyDescent="0.25">
      <c r="A35" s="116">
        <v>1998</v>
      </c>
      <c r="B35" s="883">
        <v>10.046981190623331</v>
      </c>
      <c r="C35" s="883">
        <v>5.8329620997080012</v>
      </c>
      <c r="D35" s="793" t="s">
        <v>46</v>
      </c>
      <c r="E35" s="793" t="s">
        <v>46</v>
      </c>
      <c r="F35" s="793" t="s">
        <v>46</v>
      </c>
      <c r="G35" s="793" t="s">
        <v>46</v>
      </c>
      <c r="H35" s="883">
        <v>88.566103477278901</v>
      </c>
      <c r="I35" s="883">
        <v>92.864157802163277</v>
      </c>
      <c r="J35" s="883">
        <v>1.3869153320971284</v>
      </c>
      <c r="K35" s="883">
        <v>1.3028800981284445</v>
      </c>
      <c r="R35" s="792"/>
      <c r="S35" s="791"/>
      <c r="T35" s="791"/>
      <c r="U35" s="791"/>
      <c r="V35" s="791"/>
      <c r="W35" s="791"/>
      <c r="X35" s="791"/>
      <c r="Y35" s="790"/>
    </row>
    <row r="36" spans="1:25" ht="12.75" customHeight="1" x14ac:dyDescent="0.25">
      <c r="A36" s="116">
        <v>1999</v>
      </c>
      <c r="B36" s="883">
        <v>13.116828984505128</v>
      </c>
      <c r="C36" s="883">
        <v>10.615698124044437</v>
      </c>
      <c r="D36" s="793" t="s">
        <v>46</v>
      </c>
      <c r="E36" s="793" t="s">
        <v>46</v>
      </c>
      <c r="F36" s="793" t="s">
        <v>46</v>
      </c>
      <c r="G36" s="793" t="s">
        <v>46</v>
      </c>
      <c r="H36" s="883">
        <v>86.461529985315906</v>
      </c>
      <c r="I36" s="883">
        <v>89.08338647001581</v>
      </c>
      <c r="J36" s="883">
        <v>0.42164103018027349</v>
      </c>
      <c r="K36" s="883">
        <v>0.30091540593907173</v>
      </c>
      <c r="R36" s="792"/>
      <c r="S36" s="791"/>
      <c r="T36" s="791"/>
      <c r="U36" s="791"/>
      <c r="V36" s="791"/>
      <c r="W36" s="791"/>
      <c r="X36" s="791"/>
      <c r="Y36" s="790"/>
    </row>
    <row r="37" spans="1:25" ht="12.75" customHeight="1" x14ac:dyDescent="0.25">
      <c r="A37" s="116">
        <v>2000</v>
      </c>
      <c r="B37" s="883">
        <v>10.08622244235235</v>
      </c>
      <c r="C37" s="883">
        <v>6.8814287681398207</v>
      </c>
      <c r="D37" s="793" t="s">
        <v>46</v>
      </c>
      <c r="E37" s="793" t="s">
        <v>46</v>
      </c>
      <c r="F37" s="883">
        <v>2.9277221859697624</v>
      </c>
      <c r="G37" s="883">
        <v>1.9322649946031265</v>
      </c>
      <c r="H37" s="883">
        <v>88.171046380025103</v>
      </c>
      <c r="I37" s="883">
        <v>91.612790423895618</v>
      </c>
      <c r="J37" s="883">
        <v>1.7427311776232777</v>
      </c>
      <c r="K37" s="883">
        <v>1.5057808079652952</v>
      </c>
      <c r="R37" s="792"/>
      <c r="S37" s="791"/>
      <c r="T37" s="791"/>
      <c r="U37" s="791"/>
      <c r="V37" s="791"/>
      <c r="W37" s="791"/>
      <c r="X37" s="791"/>
      <c r="Y37" s="790"/>
    </row>
    <row r="38" spans="1:25" ht="12.75" customHeight="1" x14ac:dyDescent="0.25">
      <c r="A38" s="116">
        <v>2001</v>
      </c>
      <c r="B38" s="883">
        <v>8.4490463543716707</v>
      </c>
      <c r="C38" s="883">
        <v>7.2714208334352426</v>
      </c>
      <c r="D38" s="793" t="s">
        <v>46</v>
      </c>
      <c r="E38" s="793" t="s">
        <v>46</v>
      </c>
      <c r="F38" s="883">
        <v>2.5670558144439997</v>
      </c>
      <c r="G38" s="883">
        <v>2.1252276434893491</v>
      </c>
      <c r="H38" s="883">
        <v>90.126810809094863</v>
      </c>
      <c r="I38" s="883">
        <v>90.635803975727868</v>
      </c>
      <c r="J38" s="883">
        <v>1.4241428365333668</v>
      </c>
      <c r="K38" s="883">
        <v>2.0927751908364072</v>
      </c>
      <c r="R38" s="792"/>
      <c r="S38" s="791"/>
      <c r="T38" s="791"/>
      <c r="U38" s="791"/>
      <c r="V38" s="791"/>
      <c r="W38" s="791"/>
      <c r="X38" s="791"/>
      <c r="Y38" s="790"/>
    </row>
    <row r="39" spans="1:25" ht="12.75" customHeight="1" x14ac:dyDescent="0.25">
      <c r="A39" s="116">
        <v>2002</v>
      </c>
      <c r="B39" s="883">
        <v>8.6454040806646315</v>
      </c>
      <c r="C39" s="883">
        <v>6.6533447960272207</v>
      </c>
      <c r="D39" s="793" t="s">
        <v>46</v>
      </c>
      <c r="E39" s="793" t="s">
        <v>46</v>
      </c>
      <c r="F39" s="883">
        <v>2.4096902892951308</v>
      </c>
      <c r="G39" s="883">
        <v>1.6845750346036987</v>
      </c>
      <c r="H39" s="883">
        <v>89.844911842311021</v>
      </c>
      <c r="I39" s="883">
        <v>91.67477442321163</v>
      </c>
      <c r="J39" s="883">
        <v>1.5096840770247835</v>
      </c>
      <c r="K39" s="883">
        <v>1.6718807807618004</v>
      </c>
    </row>
    <row r="40" spans="1:25" ht="12.75" customHeight="1" x14ac:dyDescent="0.25">
      <c r="A40" s="116">
        <v>2003</v>
      </c>
      <c r="B40" s="883">
        <v>8.2924173713364127</v>
      </c>
      <c r="C40" s="883">
        <v>6.217293223597042</v>
      </c>
      <c r="D40" s="793" t="s">
        <v>46</v>
      </c>
      <c r="E40" s="793" t="s">
        <v>46</v>
      </c>
      <c r="F40" s="883">
        <v>2.572382963035913</v>
      </c>
      <c r="G40" s="883">
        <v>1.658542201195222</v>
      </c>
      <c r="H40" s="883">
        <v>90.624129640819177</v>
      </c>
      <c r="I40" s="883">
        <v>92.118000693613737</v>
      </c>
      <c r="J40" s="883">
        <v>1.0834529878441543</v>
      </c>
      <c r="K40" s="883">
        <v>1.6647060827887317</v>
      </c>
    </row>
    <row r="41" spans="1:25" ht="12.75" customHeight="1" x14ac:dyDescent="0.25">
      <c r="A41" s="116">
        <v>2004</v>
      </c>
      <c r="B41" s="883">
        <v>7.5414136331726223</v>
      </c>
      <c r="C41" s="883">
        <v>6.4110578211487388</v>
      </c>
      <c r="D41" s="793" t="s">
        <v>46</v>
      </c>
      <c r="E41" s="793" t="s">
        <v>46</v>
      </c>
      <c r="F41" s="883">
        <v>2.2439358323536189</v>
      </c>
      <c r="G41" s="883">
        <v>1.7711505208348806</v>
      </c>
      <c r="H41" s="883">
        <v>91.596205846419394</v>
      </c>
      <c r="I41" s="883">
        <v>91.723719697286171</v>
      </c>
      <c r="J41" s="883">
        <v>0.86238052040814861</v>
      </c>
      <c r="K41" s="883">
        <v>1.8652224815655383</v>
      </c>
    </row>
    <row r="42" spans="1:25" ht="12.75" customHeight="1" x14ac:dyDescent="0.25">
      <c r="A42" s="116">
        <v>2005</v>
      </c>
      <c r="B42" s="883">
        <v>8.0391525782494337</v>
      </c>
      <c r="C42" s="883">
        <v>7.6108791236880791</v>
      </c>
      <c r="D42" s="793" t="s">
        <v>46</v>
      </c>
      <c r="E42" s="793" t="s">
        <v>46</v>
      </c>
      <c r="F42" s="883">
        <v>2.4778074820977762</v>
      </c>
      <c r="G42" s="883">
        <v>2.7491597201956304</v>
      </c>
      <c r="H42" s="883">
        <v>91.081305423100005</v>
      </c>
      <c r="I42" s="883">
        <v>91.238242652274266</v>
      </c>
      <c r="J42" s="883">
        <v>0.87954199865072225</v>
      </c>
      <c r="K42" s="883">
        <v>1.1508782240370741</v>
      </c>
    </row>
    <row r="43" spans="1:25" ht="12.75" customHeight="1" x14ac:dyDescent="0.25">
      <c r="A43" s="116">
        <v>2006</v>
      </c>
      <c r="B43" s="883">
        <v>7.2182723044489139</v>
      </c>
      <c r="C43" s="883">
        <v>6.1216522887670335</v>
      </c>
      <c r="D43" s="793" t="s">
        <v>46</v>
      </c>
      <c r="E43" s="793" t="s">
        <v>46</v>
      </c>
      <c r="F43" s="883">
        <v>2.2036795003281293</v>
      </c>
      <c r="G43" s="883">
        <v>1.9685171689005674</v>
      </c>
      <c r="H43" s="883">
        <v>91.597707483074458</v>
      </c>
      <c r="I43" s="883">
        <v>92.714014871866823</v>
      </c>
      <c r="J43" s="883">
        <v>1.1840202124766401</v>
      </c>
      <c r="K43" s="883">
        <v>1.1643328393658432</v>
      </c>
    </row>
    <row r="44" spans="1:25" ht="12.75" customHeight="1" x14ac:dyDescent="0.25">
      <c r="A44" s="116">
        <v>2007</v>
      </c>
      <c r="B44" s="883">
        <v>4.7084175943982087</v>
      </c>
      <c r="C44" s="883">
        <v>4.6121755729051186</v>
      </c>
      <c r="D44" s="883">
        <v>2.9549874506423284</v>
      </c>
      <c r="E44" s="883">
        <v>2.9279600666651491</v>
      </c>
      <c r="F44" s="883">
        <v>1.5436506754837784</v>
      </c>
      <c r="G44" s="883">
        <v>1.0956776031018212</v>
      </c>
      <c r="H44" s="883">
        <v>94.348661610958345</v>
      </c>
      <c r="I44" s="883">
        <v>94.493273436402518</v>
      </c>
      <c r="J44" s="883">
        <v>0.94292079464399714</v>
      </c>
      <c r="K44" s="883">
        <v>0.89455099069231359</v>
      </c>
    </row>
    <row r="45" spans="1:25" ht="12.75" customHeight="1" x14ac:dyDescent="0.25">
      <c r="A45" s="116">
        <v>2008</v>
      </c>
      <c r="B45" s="883">
        <v>5.2257042875045272</v>
      </c>
      <c r="C45" s="883">
        <v>4.3674456757174438</v>
      </c>
      <c r="D45" s="883">
        <v>3.1399706863223438</v>
      </c>
      <c r="E45" s="883">
        <v>2.4801229467398689</v>
      </c>
      <c r="F45" s="883">
        <v>1.6521212774724896</v>
      </c>
      <c r="G45" s="883">
        <v>0.6191046481042547</v>
      </c>
      <c r="H45" s="883">
        <v>94.082538987628226</v>
      </c>
      <c r="I45" s="883">
        <v>94.680013066684893</v>
      </c>
      <c r="J45" s="883">
        <v>0.6917567248669525</v>
      </c>
      <c r="K45" s="883">
        <v>0.95254125759819619</v>
      </c>
    </row>
    <row r="46" spans="1:25" ht="12.75" customHeight="1" x14ac:dyDescent="0.25">
      <c r="A46" s="116">
        <v>2009</v>
      </c>
      <c r="B46" s="883">
        <v>7.3788459056955862</v>
      </c>
      <c r="C46" s="883">
        <v>4.5743994316323162</v>
      </c>
      <c r="D46" s="883">
        <v>4.1902532172265703</v>
      </c>
      <c r="E46" s="883">
        <v>2.7161686804058092</v>
      </c>
      <c r="F46" s="883">
        <v>1.8893515369173035</v>
      </c>
      <c r="G46" s="883">
        <v>0.63019526014157601</v>
      </c>
      <c r="H46" s="883">
        <v>91.551465126233694</v>
      </c>
      <c r="I46" s="883">
        <v>94.182079027087326</v>
      </c>
      <c r="J46" s="883">
        <v>1.0696889680695603</v>
      </c>
      <c r="K46" s="883">
        <v>1.2435215412796665</v>
      </c>
    </row>
    <row r="47" spans="1:25" ht="12.75" customHeight="1" x14ac:dyDescent="0.25">
      <c r="A47" s="116">
        <v>2010</v>
      </c>
      <c r="B47" s="883">
        <v>5.4126700887335257</v>
      </c>
      <c r="C47" s="883">
        <v>4.3812493920733671</v>
      </c>
      <c r="D47" s="883">
        <v>3.2106631395980432</v>
      </c>
      <c r="E47" s="883">
        <v>2.3606576253168852</v>
      </c>
      <c r="F47" s="883">
        <v>1.8242289351517731</v>
      </c>
      <c r="G47" s="883">
        <v>0.62861041433392384</v>
      </c>
      <c r="H47" s="883">
        <v>93.634543874580075</v>
      </c>
      <c r="I47" s="883">
        <v>94.78217304198634</v>
      </c>
      <c r="J47" s="883">
        <v>0.95278603668630824</v>
      </c>
      <c r="K47" s="883">
        <v>0.83657756594154931</v>
      </c>
    </row>
    <row r="48" spans="1:25" ht="12.75" customHeight="1" x14ac:dyDescent="0.25">
      <c r="A48" s="116">
        <v>2011</v>
      </c>
      <c r="B48" s="883">
        <v>4.8323554220480895</v>
      </c>
      <c r="C48" s="883">
        <v>2.8236985165895412</v>
      </c>
      <c r="D48" s="883">
        <v>3.2341351558345659</v>
      </c>
      <c r="E48" s="883">
        <v>1.8561501588813318</v>
      </c>
      <c r="F48" s="883">
        <v>1.2966141780398892</v>
      </c>
      <c r="G48" s="883">
        <v>0.49053170658572887</v>
      </c>
      <c r="H48" s="883">
        <v>93.690260614005126</v>
      </c>
      <c r="I48" s="883">
        <v>96.155227980084049</v>
      </c>
      <c r="J48" s="883">
        <v>1.4773839639460877</v>
      </c>
      <c r="K48" s="883">
        <v>1.02107350332581</v>
      </c>
    </row>
    <row r="49" spans="1:11" ht="12.75" customHeight="1" x14ac:dyDescent="0.25">
      <c r="A49" s="116" t="s">
        <v>196</v>
      </c>
      <c r="B49" s="883">
        <v>3.8896938513732486</v>
      </c>
      <c r="C49" s="883">
        <v>1.8844900467235102</v>
      </c>
      <c r="D49" s="883">
        <v>2.0518919881639852</v>
      </c>
      <c r="E49" s="883">
        <v>1.1020648110368148</v>
      </c>
      <c r="F49" s="883">
        <v>0.82234496026600878</v>
      </c>
      <c r="G49" s="883">
        <v>0.51895202129515694</v>
      </c>
      <c r="H49" s="883">
        <v>93.845157744253143</v>
      </c>
      <c r="I49" s="883">
        <v>96.848612922426483</v>
      </c>
      <c r="J49" s="883">
        <v>2.2651484043735426</v>
      </c>
      <c r="K49" s="883">
        <v>1.2668970308504452</v>
      </c>
    </row>
    <row r="50" spans="1:11" ht="12.75" customHeight="1" x14ac:dyDescent="0.25">
      <c r="A50" s="115" t="s">
        <v>197</v>
      </c>
      <c r="B50" s="883">
        <v>6.3688198910462699</v>
      </c>
      <c r="C50" s="883">
        <v>5.76393478915237</v>
      </c>
      <c r="D50" s="883">
        <v>3.2504012841091501</v>
      </c>
      <c r="E50" s="883">
        <v>2.68118977796397</v>
      </c>
      <c r="F50" s="883">
        <v>1.67654022725979</v>
      </c>
      <c r="G50" s="883">
        <v>0.99322077172099821</v>
      </c>
      <c r="H50" s="883">
        <v>92.62717519317583</v>
      </c>
      <c r="I50" s="883">
        <v>93.643165131825029</v>
      </c>
      <c r="J50" s="883">
        <v>1.0040049157776818</v>
      </c>
      <c r="K50" s="883">
        <v>0.59290007902190389</v>
      </c>
    </row>
    <row r="51" spans="1:11" ht="12.75" customHeight="1" x14ac:dyDescent="0.25">
      <c r="A51" s="114">
        <v>2013</v>
      </c>
      <c r="B51" s="883">
        <v>4.3315514155043164</v>
      </c>
      <c r="C51" s="883">
        <v>3.5729441991093971</v>
      </c>
      <c r="D51" s="883">
        <v>2.721868844060773</v>
      </c>
      <c r="E51" s="883">
        <v>2.2605558808272774</v>
      </c>
      <c r="F51" s="883">
        <v>1.5823643325261909</v>
      </c>
      <c r="G51" s="883">
        <v>1.0843265352412397</v>
      </c>
      <c r="H51" s="883">
        <v>94.845360824742301</v>
      </c>
      <c r="I51" s="883">
        <v>95.657467532467507</v>
      </c>
      <c r="J51" s="883">
        <v>0.82672679937986338</v>
      </c>
      <c r="K51" s="883">
        <v>0.78797597845360756</v>
      </c>
    </row>
    <row r="52" spans="1:11" ht="12.75" customHeight="1" x14ac:dyDescent="0.25">
      <c r="A52" s="114">
        <v>2014</v>
      </c>
      <c r="B52" s="883">
        <v>4.3273013375294997</v>
      </c>
      <c r="C52" s="883">
        <v>5.5485498108448903</v>
      </c>
      <c r="D52" s="883">
        <v>2.3200943767204101</v>
      </c>
      <c r="E52" s="883">
        <v>2.6890756302521002</v>
      </c>
      <c r="F52" s="883">
        <v>1.1014948859166001</v>
      </c>
      <c r="G52" s="883">
        <v>1.00882723833544</v>
      </c>
      <c r="H52" s="883">
        <v>94.8072383949646</v>
      </c>
      <c r="I52" s="883">
        <v>93.442622950819697</v>
      </c>
      <c r="J52" s="883">
        <v>0.86546026750590099</v>
      </c>
      <c r="K52" s="883">
        <v>1.00882723833544</v>
      </c>
    </row>
    <row r="53" spans="1:11" ht="12.75" customHeight="1" x14ac:dyDescent="0.25">
      <c r="A53" s="114">
        <v>2015</v>
      </c>
      <c r="B53" s="883">
        <v>4.20762878489972</v>
      </c>
      <c r="C53" s="883">
        <v>3.0112923462986201</v>
      </c>
      <c r="D53" s="883">
        <v>2.3200943767204101</v>
      </c>
      <c r="E53" s="883">
        <v>1.8394648829431399</v>
      </c>
      <c r="F53" s="883">
        <v>1.2190326386158099</v>
      </c>
      <c r="G53" s="883">
        <v>0.54347826086956497</v>
      </c>
      <c r="H53" s="883">
        <v>94.691309476995698</v>
      </c>
      <c r="I53" s="883">
        <v>96.528649100794695</v>
      </c>
      <c r="J53" s="883">
        <v>1.1010617381046</v>
      </c>
      <c r="K53" s="883">
        <v>0.46005855290673398</v>
      </c>
    </row>
    <row r="54" spans="1:11" ht="12.75" customHeight="1" x14ac:dyDescent="0.25">
      <c r="A54" s="114">
        <v>2016</v>
      </c>
      <c r="B54" s="883">
        <v>3.1699637319929002</v>
      </c>
      <c r="C54" s="883">
        <v>2.2268447699756102</v>
      </c>
      <c r="D54" s="883">
        <v>1.75670320110675</v>
      </c>
      <c r="E54" s="883">
        <v>1.4376696968318901</v>
      </c>
      <c r="F54" s="883">
        <v>0.99714655905946703</v>
      </c>
      <c r="G54" s="883">
        <v>0.53594432959454896</v>
      </c>
      <c r="H54" s="883">
        <v>95.3675936350337</v>
      </c>
      <c r="I54" s="883">
        <v>97.067693318404096</v>
      </c>
      <c r="J54" s="883">
        <v>1.4624426329733899</v>
      </c>
      <c r="K54" s="883">
        <v>0.70546191162032601</v>
      </c>
    </row>
    <row r="55" spans="1:11" ht="6" customHeight="1" x14ac:dyDescent="0.25">
      <c r="A55" s="786"/>
      <c r="B55" s="786"/>
      <c r="C55" s="786"/>
      <c r="D55" s="786"/>
      <c r="E55" s="786"/>
      <c r="F55" s="786"/>
      <c r="G55" s="786"/>
      <c r="H55" s="786"/>
      <c r="I55" s="786"/>
      <c r="J55" s="786"/>
      <c r="K55" s="786"/>
    </row>
    <row r="56" spans="1:11" s="784" customFormat="1" ht="15" customHeight="1" x14ac:dyDescent="0.3">
      <c r="A56" s="1129" t="s">
        <v>33</v>
      </c>
      <c r="B56" s="1129"/>
      <c r="C56" s="1129"/>
      <c r="D56" s="1129"/>
      <c r="E56" s="1129"/>
      <c r="F56" s="1129"/>
      <c r="G56" s="1129"/>
      <c r="H56" s="1129"/>
      <c r="I56" s="1129"/>
      <c r="J56" s="1129"/>
      <c r="K56" s="1129"/>
    </row>
    <row r="57" spans="1:11" s="784" customFormat="1" ht="5.25" customHeight="1" x14ac:dyDescent="0.3">
      <c r="A57" s="785"/>
      <c r="B57" s="785"/>
      <c r="C57" s="785"/>
      <c r="D57" s="785"/>
      <c r="E57" s="785"/>
      <c r="F57" s="785"/>
      <c r="G57" s="785"/>
      <c r="H57" s="785"/>
      <c r="I57" s="785"/>
      <c r="J57" s="785"/>
      <c r="K57" s="785"/>
    </row>
    <row r="58" spans="1:11" s="783" customFormat="1" ht="54.75" customHeight="1" x14ac:dyDescent="0.25">
      <c r="A58" s="1128" t="s">
        <v>351</v>
      </c>
      <c r="B58" s="1128"/>
      <c r="C58" s="1128"/>
      <c r="D58" s="1128"/>
      <c r="E58" s="1128"/>
      <c r="F58" s="1128"/>
      <c r="G58" s="1128"/>
      <c r="H58" s="1128"/>
      <c r="I58" s="1128"/>
      <c r="J58" s="1128"/>
      <c r="K58" s="1128"/>
    </row>
    <row r="60" spans="1:11" x14ac:dyDescent="0.25">
      <c r="H60" s="113"/>
      <c r="J60" s="113"/>
    </row>
    <row r="61" spans="1:11" x14ac:dyDescent="0.25">
      <c r="J61" s="113"/>
    </row>
  </sheetData>
  <mergeCells count="11">
    <mergeCell ref="A1:B1"/>
    <mergeCell ref="A2:B2"/>
    <mergeCell ref="F1:H1"/>
    <mergeCell ref="A56:K56"/>
    <mergeCell ref="A58:K58"/>
    <mergeCell ref="A3:K3"/>
    <mergeCell ref="B4:C4"/>
    <mergeCell ref="D4:E4"/>
    <mergeCell ref="F4:G4"/>
    <mergeCell ref="H4:I4"/>
    <mergeCell ref="J4:K4"/>
  </mergeCells>
  <hyperlinks>
    <hyperlink ref="F1:H1" location="Tabellförteckning!A1" display="Tillbaka till innehållsföreckningen "/>
  </hyperlinks>
  <pageMargins left="0.75" right="0.75" top="1" bottom="1" header="0.5" footer="0.5"/>
  <pageSetup paperSize="9" scale="93" orientation="portrait" r:id="rId1"/>
  <headerFooter alignWithMargins="0"/>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K24"/>
  <sheetViews>
    <sheetView zoomScaleNormal="100" workbookViewId="0">
      <pane ySplit="5" topLeftCell="A6" activePane="bottomLeft" state="frozen"/>
      <selection activeCell="Q15" sqref="Q15"/>
      <selection pane="bottomLeft" activeCell="Q15" sqref="Q15"/>
    </sheetView>
  </sheetViews>
  <sheetFormatPr defaultColWidth="9.109375" defaultRowHeight="13.2" x14ac:dyDescent="0.25"/>
  <cols>
    <col min="1" max="1" width="6.6640625" style="885" customWidth="1"/>
    <col min="2" max="28" width="8.6640625" style="885" customWidth="1"/>
    <col min="29" max="16384" width="9.109375" style="885"/>
  </cols>
  <sheetData>
    <row r="1" spans="1:11" ht="30" customHeight="1" x14ac:dyDescent="0.3">
      <c r="A1" s="1190"/>
      <c r="B1" s="979"/>
      <c r="F1" s="974" t="s">
        <v>397</v>
      </c>
      <c r="G1" s="975"/>
      <c r="H1" s="975"/>
    </row>
    <row r="2" spans="1:11" ht="6" customHeight="1" x14ac:dyDescent="0.25">
      <c r="A2" s="1190"/>
      <c r="B2" s="979"/>
    </row>
    <row r="3" spans="1:11" s="896" customFormat="1" ht="15" customHeight="1" x14ac:dyDescent="0.25">
      <c r="A3" s="1192" t="s">
        <v>665</v>
      </c>
      <c r="B3" s="1192"/>
      <c r="C3" s="1192"/>
      <c r="D3" s="1192"/>
      <c r="E3" s="1192"/>
      <c r="F3" s="1192"/>
      <c r="G3" s="1192"/>
      <c r="H3" s="1192"/>
      <c r="I3" s="1192"/>
      <c r="J3" s="1192"/>
      <c r="K3" s="1192"/>
    </row>
    <row r="4" spans="1:11" s="894" customFormat="1" ht="30" customHeight="1" x14ac:dyDescent="0.25">
      <c r="A4" s="895"/>
      <c r="B4" s="1189" t="s">
        <v>8</v>
      </c>
      <c r="C4" s="1189"/>
      <c r="D4" s="1189" t="s">
        <v>192</v>
      </c>
      <c r="E4" s="1189"/>
      <c r="F4" s="1189" t="s">
        <v>193</v>
      </c>
      <c r="G4" s="1189"/>
      <c r="H4" s="1189" t="s">
        <v>43</v>
      </c>
      <c r="I4" s="1189"/>
      <c r="J4" s="1189" t="s">
        <v>41</v>
      </c>
      <c r="K4" s="1189"/>
    </row>
    <row r="5" spans="1:11" ht="15" customHeight="1" x14ac:dyDescent="0.25">
      <c r="A5" s="893" t="s">
        <v>76</v>
      </c>
      <c r="B5" s="892" t="s">
        <v>68</v>
      </c>
      <c r="C5" s="892" t="s">
        <v>69</v>
      </c>
      <c r="D5" s="892" t="s">
        <v>68</v>
      </c>
      <c r="E5" s="892" t="s">
        <v>69</v>
      </c>
      <c r="F5" s="892" t="s">
        <v>68</v>
      </c>
      <c r="G5" s="892" t="s">
        <v>69</v>
      </c>
      <c r="H5" s="892" t="s">
        <v>68</v>
      </c>
      <c r="I5" s="892" t="s">
        <v>69</v>
      </c>
      <c r="J5" s="892" t="s">
        <v>68</v>
      </c>
      <c r="K5" s="892" t="s">
        <v>69</v>
      </c>
    </row>
    <row r="6" spans="1:11" ht="6" customHeight="1" x14ac:dyDescent="0.25">
      <c r="A6" s="292"/>
      <c r="B6" s="890"/>
      <c r="C6" s="890"/>
      <c r="D6" s="891"/>
      <c r="E6" s="891"/>
      <c r="F6" s="890"/>
      <c r="G6" s="890"/>
      <c r="H6" s="890"/>
      <c r="I6" s="890"/>
      <c r="J6" s="890"/>
      <c r="K6" s="890"/>
    </row>
    <row r="7" spans="1:11" ht="12.75" customHeight="1" x14ac:dyDescent="0.25">
      <c r="A7" s="116">
        <v>2004</v>
      </c>
      <c r="B7" s="883">
        <v>6.2194570640454803</v>
      </c>
      <c r="C7" s="883">
        <v>3.9065298367352841</v>
      </c>
      <c r="D7" s="889" t="s">
        <v>46</v>
      </c>
      <c r="E7" s="889" t="s">
        <v>46</v>
      </c>
      <c r="F7" s="883">
        <v>1.3959204364213025</v>
      </c>
      <c r="G7" s="883">
        <v>1.01677666476728</v>
      </c>
      <c r="H7" s="883">
        <v>93.212407203835895</v>
      </c>
      <c r="I7" s="883">
        <v>95.104284685677698</v>
      </c>
      <c r="J7" s="883">
        <v>0.56813573211842416</v>
      </c>
      <c r="K7" s="883">
        <v>0.98918547758704722</v>
      </c>
    </row>
    <row r="8" spans="1:11" ht="12.75" customHeight="1" x14ac:dyDescent="0.25">
      <c r="A8" s="116">
        <v>2005</v>
      </c>
      <c r="B8" s="883">
        <v>7.0252469714878449</v>
      </c>
      <c r="C8" s="883">
        <v>5.2657149828458616</v>
      </c>
      <c r="D8" s="889" t="s">
        <v>46</v>
      </c>
      <c r="E8" s="889" t="s">
        <v>46</v>
      </c>
      <c r="F8" s="883">
        <v>1.4379706193641741</v>
      </c>
      <c r="G8" s="883">
        <v>0.40474424836675488</v>
      </c>
      <c r="H8" s="883">
        <v>92.106114471481021</v>
      </c>
      <c r="I8" s="883">
        <v>93.911356333573394</v>
      </c>
      <c r="J8" s="883">
        <v>0.8686385570314209</v>
      </c>
      <c r="K8" s="883">
        <v>0.82292868358084437</v>
      </c>
    </row>
    <row r="9" spans="1:11" ht="12.75" customHeight="1" x14ac:dyDescent="0.25">
      <c r="A9" s="116">
        <v>2006</v>
      </c>
      <c r="B9" s="883">
        <v>7.7737882616016734</v>
      </c>
      <c r="C9" s="883">
        <v>4.9796786675078604</v>
      </c>
      <c r="D9" s="889" t="s">
        <v>46</v>
      </c>
      <c r="E9" s="889" t="s">
        <v>46</v>
      </c>
      <c r="F9" s="883">
        <v>1.9372514105455134</v>
      </c>
      <c r="G9" s="883">
        <v>0.5144907136711252</v>
      </c>
      <c r="H9" s="883">
        <v>91.302413728320815</v>
      </c>
      <c r="I9" s="883">
        <v>94.019406574493132</v>
      </c>
      <c r="J9" s="883">
        <v>0.92379801007730977</v>
      </c>
      <c r="K9" s="883">
        <v>1.0009147579990887</v>
      </c>
    </row>
    <row r="10" spans="1:11" ht="12.75" customHeight="1" x14ac:dyDescent="0.25">
      <c r="A10" s="116">
        <v>2007</v>
      </c>
      <c r="B10" s="883">
        <v>5.1710436910106097</v>
      </c>
      <c r="C10" s="883">
        <v>4.0700182877826814</v>
      </c>
      <c r="D10" s="883">
        <v>2.5590308696281165</v>
      </c>
      <c r="E10" s="883">
        <v>1.0458399883021636</v>
      </c>
      <c r="F10" s="883">
        <v>0.94352391528921153</v>
      </c>
      <c r="G10" s="883">
        <v>0.26366861985990747</v>
      </c>
      <c r="H10" s="883">
        <v>93.972002459070566</v>
      </c>
      <c r="I10" s="883">
        <v>94.824178117747408</v>
      </c>
      <c r="J10" s="883">
        <v>0.85695384991866586</v>
      </c>
      <c r="K10" s="883">
        <v>1.1058035944696103</v>
      </c>
    </row>
    <row r="11" spans="1:11" ht="12.75" customHeight="1" x14ac:dyDescent="0.25">
      <c r="A11" s="116">
        <v>2008</v>
      </c>
      <c r="B11" s="883">
        <v>5.1799357214757276</v>
      </c>
      <c r="C11" s="883">
        <v>4.5280682012377493</v>
      </c>
      <c r="D11" s="883">
        <v>2.1622726630381459</v>
      </c>
      <c r="E11" s="883">
        <v>2.0231004876971377</v>
      </c>
      <c r="F11" s="883">
        <v>0.73837426268638373</v>
      </c>
      <c r="G11" s="883">
        <v>0.63127431414069812</v>
      </c>
      <c r="H11" s="883">
        <v>94.047830784886713</v>
      </c>
      <c r="I11" s="883">
        <v>95.02866693564161</v>
      </c>
      <c r="J11" s="883">
        <v>0.77223349363749361</v>
      </c>
      <c r="K11" s="883">
        <v>0.4432648631209975</v>
      </c>
    </row>
    <row r="12" spans="1:11" ht="12.75" customHeight="1" x14ac:dyDescent="0.25">
      <c r="A12" s="116">
        <v>2009</v>
      </c>
      <c r="B12" s="883">
        <v>5.5500637689201717</v>
      </c>
      <c r="C12" s="883">
        <v>4.3885885475850985</v>
      </c>
      <c r="D12" s="883">
        <v>3.0074032904987242</v>
      </c>
      <c r="E12" s="883">
        <v>1.3910257552031615</v>
      </c>
      <c r="F12" s="883">
        <v>1.0618935382460029</v>
      </c>
      <c r="G12" s="883">
        <v>0.38226860924294132</v>
      </c>
      <c r="H12" s="883">
        <v>93.778375237929453</v>
      </c>
      <c r="I12" s="883">
        <v>95.114322225769371</v>
      </c>
      <c r="J12" s="883">
        <v>0.67156099315028595</v>
      </c>
      <c r="K12" s="883">
        <v>0.4970892266452781</v>
      </c>
    </row>
    <row r="13" spans="1:11" ht="12.75" customHeight="1" x14ac:dyDescent="0.25">
      <c r="A13" s="116">
        <v>2010</v>
      </c>
      <c r="B13" s="883">
        <v>4.9645358350430593</v>
      </c>
      <c r="C13" s="883">
        <v>3.6259896144045616</v>
      </c>
      <c r="D13" s="883">
        <v>2.7545510120585686</v>
      </c>
      <c r="E13" s="883">
        <v>1.2415603770941732</v>
      </c>
      <c r="F13" s="883">
        <v>1.1248926059625519</v>
      </c>
      <c r="G13" s="883">
        <v>0.22693999939813375</v>
      </c>
      <c r="H13" s="883">
        <v>93.663827933944987</v>
      </c>
      <c r="I13" s="883">
        <v>95.4698337017265</v>
      </c>
      <c r="J13" s="883">
        <v>1.3716362310122703</v>
      </c>
      <c r="K13" s="883">
        <v>0.90417668386890593</v>
      </c>
    </row>
    <row r="14" spans="1:11" ht="12.75" customHeight="1" x14ac:dyDescent="0.25">
      <c r="A14" s="116">
        <v>2011</v>
      </c>
      <c r="B14" s="883">
        <v>5.7614263683114695</v>
      </c>
      <c r="C14" s="883">
        <v>2.7566225619819766</v>
      </c>
      <c r="D14" s="883">
        <v>3.5176970037700754</v>
      </c>
      <c r="E14" s="883">
        <v>0.53490230202348843</v>
      </c>
      <c r="F14" s="883">
        <v>1.203865066465887</v>
      </c>
      <c r="G14" s="883">
        <v>0.19105615004816906</v>
      </c>
      <c r="H14" s="883">
        <v>93.313854577794501</v>
      </c>
      <c r="I14" s="883">
        <v>96.415998473321039</v>
      </c>
      <c r="J14" s="883">
        <v>0.9247190538941561</v>
      </c>
      <c r="K14" s="883">
        <v>0.82737896469704308</v>
      </c>
    </row>
    <row r="15" spans="1:11" ht="12.75" customHeight="1" x14ac:dyDescent="0.25">
      <c r="A15" s="116" t="s">
        <v>196</v>
      </c>
      <c r="B15" s="883">
        <v>4.4017148530872436</v>
      </c>
      <c r="C15" s="883">
        <v>2.633089568814166</v>
      </c>
      <c r="D15" s="883">
        <v>1.4753547533165943</v>
      </c>
      <c r="E15" s="883">
        <v>0.97735777776656019</v>
      </c>
      <c r="F15" s="883">
        <v>0.52045584706073345</v>
      </c>
      <c r="G15" s="883">
        <v>0.26726883674646829</v>
      </c>
      <c r="H15" s="883">
        <v>93.432113969614434</v>
      </c>
      <c r="I15" s="883">
        <v>96.138826186883193</v>
      </c>
      <c r="J15" s="883">
        <v>2.1661711772982395</v>
      </c>
      <c r="K15" s="883">
        <v>1.2280842443023121</v>
      </c>
    </row>
    <row r="16" spans="1:11" ht="12.75" customHeight="1" x14ac:dyDescent="0.25">
      <c r="A16" s="115" t="s">
        <v>197</v>
      </c>
      <c r="B16" s="883">
        <v>7.0261456098609898</v>
      </c>
      <c r="C16" s="883">
        <v>5.43299361601259</v>
      </c>
      <c r="D16" s="883">
        <v>2.8701568242495799</v>
      </c>
      <c r="E16" s="883">
        <v>1.4333519130893699</v>
      </c>
      <c r="F16" s="883">
        <v>1.17759799579032</v>
      </c>
      <c r="G16" s="883">
        <v>0.421663829282586</v>
      </c>
      <c r="H16" s="883">
        <v>91.992553994997706</v>
      </c>
      <c r="I16" s="883">
        <v>93.8118001907322</v>
      </c>
      <c r="J16" s="883">
        <v>0.98130039514126399</v>
      </c>
      <c r="K16" s="883">
        <v>0.75520619325526295</v>
      </c>
    </row>
    <row r="17" spans="1:11" ht="12.75" customHeight="1" x14ac:dyDescent="0.25">
      <c r="A17" s="114">
        <v>2013</v>
      </c>
      <c r="B17" s="883">
        <v>5.2474278035687396</v>
      </c>
      <c r="C17" s="883">
        <v>4.6158505705250201</v>
      </c>
      <c r="D17" s="883">
        <v>1.9922544590536699</v>
      </c>
      <c r="E17" s="883">
        <v>1.5248847723743999</v>
      </c>
      <c r="F17" s="883">
        <v>0.82095264864977002</v>
      </c>
      <c r="G17" s="883">
        <v>0.66915715287543798</v>
      </c>
      <c r="H17" s="883">
        <v>93.929824747467094</v>
      </c>
      <c r="I17" s="883">
        <v>94.521892653875398</v>
      </c>
      <c r="J17" s="883">
        <v>0.82274744896420604</v>
      </c>
      <c r="K17" s="883">
        <v>0.86225677559962499</v>
      </c>
    </row>
    <row r="18" spans="1:11" ht="12.75" customHeight="1" x14ac:dyDescent="0.25">
      <c r="A18" s="114">
        <v>2014</v>
      </c>
      <c r="B18" s="883">
        <v>5.2422405033770296</v>
      </c>
      <c r="C18" s="883">
        <v>4.1853446526286202</v>
      </c>
      <c r="D18" s="883">
        <v>1.6775128330137701</v>
      </c>
      <c r="E18" s="883">
        <v>1.36399467142273</v>
      </c>
      <c r="F18" s="883">
        <v>0.889899696304018</v>
      </c>
      <c r="G18" s="883">
        <v>0.39251774373209602</v>
      </c>
      <c r="H18" s="883">
        <v>94.262183662787393</v>
      </c>
      <c r="I18" s="883">
        <v>95.326914801055196</v>
      </c>
      <c r="J18" s="883">
        <v>0.49557583383563097</v>
      </c>
      <c r="K18" s="883">
        <v>0.487740546316214</v>
      </c>
    </row>
    <row r="19" spans="1:11" ht="12.75" customHeight="1" x14ac:dyDescent="0.25">
      <c r="A19" s="114">
        <v>2015</v>
      </c>
      <c r="B19" s="883">
        <v>3.04868392334361</v>
      </c>
      <c r="C19" s="883">
        <v>3.4046282898092199</v>
      </c>
      <c r="D19" s="883">
        <v>1.33211671146655</v>
      </c>
      <c r="E19" s="883">
        <v>1.02413678682307</v>
      </c>
      <c r="F19" s="883">
        <v>0.603749157278202</v>
      </c>
      <c r="G19" s="883">
        <v>0.26096983583559102</v>
      </c>
      <c r="H19" s="883">
        <v>96.306511070417201</v>
      </c>
      <c r="I19" s="883">
        <v>95.932924968881096</v>
      </c>
      <c r="J19" s="883">
        <v>0.64480500623918602</v>
      </c>
      <c r="K19" s="883">
        <v>0.66244674130965098</v>
      </c>
    </row>
    <row r="20" spans="1:11" ht="12.75" customHeight="1" x14ac:dyDescent="0.25">
      <c r="A20" s="114">
        <v>2016</v>
      </c>
      <c r="B20" s="883">
        <v>3.9</v>
      </c>
      <c r="C20" s="883">
        <v>2.8</v>
      </c>
      <c r="D20" s="883">
        <v>1.66794068788119</v>
      </c>
      <c r="E20" s="883">
        <v>0.95910150413942796</v>
      </c>
      <c r="F20" s="883">
        <v>0.97954035078971002</v>
      </c>
      <c r="G20" s="883">
        <v>0.49284042272733503</v>
      </c>
      <c r="H20" s="883">
        <v>94.1</v>
      </c>
      <c r="I20" s="883">
        <v>96.3</v>
      </c>
      <c r="J20" s="883">
        <v>2</v>
      </c>
      <c r="K20" s="883">
        <v>0.9</v>
      </c>
    </row>
    <row r="21" spans="1:11" ht="6" customHeight="1" x14ac:dyDescent="0.25">
      <c r="A21" s="888"/>
      <c r="B21" s="888"/>
      <c r="C21" s="888"/>
      <c r="D21" s="888"/>
      <c r="E21" s="888"/>
      <c r="F21" s="888"/>
      <c r="G21" s="888"/>
      <c r="H21" s="888"/>
      <c r="I21" s="888"/>
      <c r="J21" s="888"/>
      <c r="K21" s="888"/>
    </row>
    <row r="22" spans="1:11" s="886" customFormat="1" ht="15" customHeight="1" x14ac:dyDescent="0.3">
      <c r="A22" s="1191" t="s">
        <v>33</v>
      </c>
      <c r="B22" s="1191"/>
      <c r="C22" s="1191"/>
      <c r="D22" s="1191"/>
      <c r="E22" s="1191"/>
      <c r="F22" s="1191"/>
      <c r="G22" s="1191"/>
      <c r="H22" s="1191"/>
      <c r="I22" s="1191"/>
      <c r="J22" s="1191"/>
      <c r="K22" s="1191"/>
    </row>
    <row r="23" spans="1:11" s="886" customFormat="1" ht="6" customHeight="1" x14ac:dyDescent="0.3">
      <c r="A23" s="887"/>
      <c r="B23" s="887"/>
      <c r="C23" s="887"/>
      <c r="D23" s="887"/>
      <c r="E23" s="887"/>
      <c r="F23" s="887"/>
      <c r="G23" s="887"/>
      <c r="H23" s="887"/>
      <c r="I23" s="887"/>
      <c r="J23" s="887"/>
      <c r="K23" s="887"/>
    </row>
    <row r="24" spans="1:11" ht="42.9" customHeight="1" x14ac:dyDescent="0.25">
      <c r="A24" s="1188" t="s">
        <v>724</v>
      </c>
      <c r="B24" s="1188"/>
      <c r="C24" s="1188"/>
      <c r="D24" s="1188"/>
      <c r="E24" s="1188"/>
      <c r="F24" s="1188"/>
      <c r="G24" s="1188"/>
      <c r="H24" s="1188"/>
      <c r="I24" s="1188"/>
      <c r="J24" s="1188"/>
      <c r="K24" s="1188"/>
    </row>
  </sheetData>
  <mergeCells count="11">
    <mergeCell ref="A1:B1"/>
    <mergeCell ref="A2:B2"/>
    <mergeCell ref="F1:H1"/>
    <mergeCell ref="A22:K22"/>
    <mergeCell ref="A3:K3"/>
    <mergeCell ref="A24:K24"/>
    <mergeCell ref="B4:C4"/>
    <mergeCell ref="D4:E4"/>
    <mergeCell ref="F4:G4"/>
    <mergeCell ref="H4:I4"/>
    <mergeCell ref="J4:K4"/>
  </mergeCells>
  <hyperlinks>
    <hyperlink ref="F1:H1" location="Tabellförteckning!A1" display="Tillbaka till innehållsföreckningen "/>
  </hyperlinks>
  <pageMargins left="0.75" right="0.75" top="1" bottom="1" header="0.5" footer="0.5"/>
  <pageSetup paperSize="9" scale="93" orientation="portrait" r:id="rId1"/>
  <headerFooter alignWithMargins="0"/>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Normal="100" workbookViewId="0">
      <pane ySplit="6" topLeftCell="A7" activePane="bottomLeft" state="frozen"/>
      <selection activeCell="Q15" sqref="Q15"/>
      <selection pane="bottomLeft" activeCell="Q15" sqref="Q15"/>
    </sheetView>
  </sheetViews>
  <sheetFormatPr defaultColWidth="8.88671875" defaultRowHeight="13.2" x14ac:dyDescent="0.25"/>
  <cols>
    <col min="1" max="1" width="33.109375" style="746" customWidth="1"/>
    <col min="2" max="9" width="6.6640625" style="306" customWidth="1"/>
    <col min="10" max="16384" width="8.88671875" style="306"/>
  </cols>
  <sheetData>
    <row r="1" spans="1:9" ht="30" customHeight="1" x14ac:dyDescent="0.25">
      <c r="A1" s="1108"/>
      <c r="B1" s="1108"/>
      <c r="F1" s="1109" t="s">
        <v>397</v>
      </c>
      <c r="G1" s="1110"/>
      <c r="H1" s="1110"/>
    </row>
    <row r="2" spans="1:9" ht="6" customHeight="1" x14ac:dyDescent="0.25">
      <c r="A2" s="1108"/>
      <c r="B2" s="1108"/>
    </row>
    <row r="3" spans="1:9" ht="30" customHeight="1" x14ac:dyDescent="0.25">
      <c r="A3" s="985" t="s">
        <v>528</v>
      </c>
      <c r="B3" s="1193"/>
      <c r="C3" s="1193"/>
      <c r="D3" s="1193"/>
      <c r="E3" s="1193"/>
      <c r="F3" s="1193"/>
      <c r="G3" s="1193"/>
      <c r="H3" s="1193"/>
      <c r="I3" s="1193"/>
    </row>
    <row r="4" spans="1:9" ht="15" customHeight="1" x14ac:dyDescent="0.25">
      <c r="B4" s="1008" t="s">
        <v>352</v>
      </c>
      <c r="C4" s="1006"/>
      <c r="D4" s="1006"/>
      <c r="E4" s="1006"/>
      <c r="F4" s="1008" t="s">
        <v>353</v>
      </c>
      <c r="G4" s="1008"/>
      <c r="H4" s="1008"/>
      <c r="I4" s="1008"/>
    </row>
    <row r="5" spans="1:9" ht="15" customHeight="1" x14ac:dyDescent="0.25">
      <c r="B5" s="983" t="s">
        <v>68</v>
      </c>
      <c r="C5" s="987"/>
      <c r="D5" s="983" t="s">
        <v>69</v>
      </c>
      <c r="E5" s="987"/>
      <c r="F5" s="983" t="s">
        <v>68</v>
      </c>
      <c r="G5" s="987"/>
      <c r="H5" s="983" t="s">
        <v>69</v>
      </c>
      <c r="I5" s="987"/>
    </row>
    <row r="6" spans="1:9" s="744" customFormat="1" ht="42.75" customHeight="1" x14ac:dyDescent="0.25">
      <c r="A6" s="596"/>
      <c r="B6" s="771" t="s">
        <v>527</v>
      </c>
      <c r="C6" s="771" t="s">
        <v>526</v>
      </c>
      <c r="D6" s="771" t="s">
        <v>525</v>
      </c>
      <c r="E6" s="771" t="s">
        <v>524</v>
      </c>
      <c r="F6" s="771" t="s">
        <v>523</v>
      </c>
      <c r="G6" s="771" t="s">
        <v>521</v>
      </c>
      <c r="H6" s="771" t="s">
        <v>522</v>
      </c>
      <c r="I6" s="771" t="s">
        <v>521</v>
      </c>
    </row>
    <row r="7" spans="1:9" ht="6.75" customHeight="1" x14ac:dyDescent="0.25">
      <c r="A7" s="137"/>
      <c r="B7" s="298"/>
      <c r="C7" s="298"/>
      <c r="D7" s="298"/>
      <c r="E7" s="298"/>
      <c r="F7" s="298"/>
      <c r="G7" s="298"/>
      <c r="H7" s="298"/>
      <c r="I7" s="298"/>
    </row>
    <row r="8" spans="1:9" ht="15" customHeight="1" x14ac:dyDescent="0.25">
      <c r="A8" s="756" t="s">
        <v>40</v>
      </c>
      <c r="B8" s="459">
        <v>5.20923876657797</v>
      </c>
      <c r="C8" s="459">
        <v>41.446630273776002</v>
      </c>
      <c r="D8" s="459">
        <v>3.8311010558124998</v>
      </c>
      <c r="E8" s="459">
        <v>32.357397444070898</v>
      </c>
      <c r="F8" s="459">
        <v>17.3</v>
      </c>
      <c r="G8" s="459">
        <v>55.9</v>
      </c>
      <c r="H8" s="459">
        <v>12.4</v>
      </c>
      <c r="I8" s="459">
        <v>56.5</v>
      </c>
    </row>
    <row r="9" spans="1:9" ht="30" customHeight="1" x14ac:dyDescent="0.25">
      <c r="A9" s="756" t="s">
        <v>210</v>
      </c>
      <c r="B9" s="459">
        <v>7.6373583212549097</v>
      </c>
      <c r="C9" s="459">
        <v>29.324419846975601</v>
      </c>
      <c r="D9" s="459">
        <v>7.7994233398198398</v>
      </c>
      <c r="E9" s="459">
        <v>27.763951552268399</v>
      </c>
      <c r="F9" s="459">
        <v>26.5</v>
      </c>
      <c r="G9" s="459">
        <v>44.3</v>
      </c>
      <c r="H9" s="459">
        <v>22.2</v>
      </c>
      <c r="I9" s="459">
        <v>48.1</v>
      </c>
    </row>
    <row r="10" spans="1:9" ht="15" customHeight="1" x14ac:dyDescent="0.25">
      <c r="A10" s="756" t="s">
        <v>520</v>
      </c>
      <c r="B10" s="459">
        <v>7.7701086821599104</v>
      </c>
      <c r="C10" s="459">
        <v>30.907927226690699</v>
      </c>
      <c r="D10" s="459">
        <v>12.4958624100832</v>
      </c>
      <c r="E10" s="459">
        <v>47.043883664220097</v>
      </c>
      <c r="F10" s="459">
        <v>22.5935262205067</v>
      </c>
      <c r="G10" s="459">
        <v>53.6535046147674</v>
      </c>
      <c r="H10" s="459">
        <v>25.436382305355099</v>
      </c>
      <c r="I10" s="459">
        <v>58.276477703213999</v>
      </c>
    </row>
    <row r="11" spans="1:9" ht="30" customHeight="1" x14ac:dyDescent="0.25">
      <c r="A11" s="756" t="s">
        <v>166</v>
      </c>
      <c r="B11" s="459">
        <v>4.1883290144991996</v>
      </c>
      <c r="C11" s="459">
        <v>17.086389297116199</v>
      </c>
      <c r="D11" s="459">
        <v>6.9535646327524603</v>
      </c>
      <c r="E11" s="459">
        <v>17.279395871105098</v>
      </c>
      <c r="F11" s="459">
        <v>3.4</v>
      </c>
      <c r="G11" s="459">
        <v>10.1</v>
      </c>
      <c r="H11" s="459">
        <v>4.6717842413678099</v>
      </c>
      <c r="I11" s="459">
        <v>11.649403644455401</v>
      </c>
    </row>
    <row r="12" spans="1:9" ht="30" customHeight="1" x14ac:dyDescent="0.25">
      <c r="A12" s="756" t="s">
        <v>519</v>
      </c>
      <c r="B12" s="459">
        <v>8.5756970200609892</v>
      </c>
      <c r="C12" s="459">
        <v>32.848425732965801</v>
      </c>
      <c r="D12" s="459">
        <v>9.9210153338654905</v>
      </c>
      <c r="E12" s="459">
        <v>33.0565078320654</v>
      </c>
      <c r="F12" s="459">
        <v>16.864134895697202</v>
      </c>
      <c r="G12" s="459">
        <v>33.070268730380199</v>
      </c>
      <c r="H12" s="459">
        <v>20.158545037697898</v>
      </c>
      <c r="I12" s="459">
        <v>42.251840285062599</v>
      </c>
    </row>
    <row r="13" spans="1:9" ht="30" customHeight="1" x14ac:dyDescent="0.25">
      <c r="A13" s="184" t="s">
        <v>168</v>
      </c>
      <c r="B13" s="459"/>
      <c r="C13" s="459"/>
      <c r="D13" s="459"/>
      <c r="E13" s="459"/>
      <c r="F13" s="459"/>
      <c r="G13" s="459"/>
      <c r="H13" s="459"/>
      <c r="I13" s="459"/>
    </row>
    <row r="14" spans="1:9" ht="15" customHeight="1" x14ac:dyDescent="0.25">
      <c r="A14" s="756" t="s">
        <v>211</v>
      </c>
      <c r="B14" s="459">
        <v>12.3331219453513</v>
      </c>
      <c r="C14" s="459">
        <v>25.891007736292298</v>
      </c>
      <c r="D14" s="459">
        <v>13.7348476089345</v>
      </c>
      <c r="E14" s="459">
        <v>27.724932943663401</v>
      </c>
      <c r="F14" s="459">
        <v>12.30572459802182</v>
      </c>
      <c r="G14" s="459">
        <v>18.969494559631638</v>
      </c>
      <c r="H14" s="459">
        <v>13</v>
      </c>
      <c r="I14" s="459">
        <v>22.1</v>
      </c>
    </row>
    <row r="15" spans="1:9" ht="30" customHeight="1" x14ac:dyDescent="0.25">
      <c r="A15" s="756" t="s">
        <v>167</v>
      </c>
      <c r="B15" s="459">
        <v>16.5</v>
      </c>
      <c r="C15" s="459">
        <v>28.6</v>
      </c>
      <c r="D15" s="459">
        <v>27.5</v>
      </c>
      <c r="E15" s="459">
        <v>37.844293494057702</v>
      </c>
      <c r="F15" s="459">
        <v>24.099999999999998</v>
      </c>
      <c r="G15" s="459">
        <v>30.200000000000003</v>
      </c>
      <c r="H15" s="459">
        <v>30.3</v>
      </c>
      <c r="I15" s="459">
        <v>43.400000000000006</v>
      </c>
    </row>
    <row r="16" spans="1:9" ht="6" customHeight="1" x14ac:dyDescent="0.25">
      <c r="A16" s="144"/>
      <c r="B16" s="142"/>
      <c r="C16" s="142"/>
      <c r="D16" s="142"/>
      <c r="E16" s="142"/>
      <c r="F16" s="142"/>
      <c r="G16" s="142"/>
      <c r="H16" s="142"/>
      <c r="I16" s="142"/>
    </row>
    <row r="17" spans="1:9" ht="15" customHeight="1" x14ac:dyDescent="0.25">
      <c r="A17" s="1133" t="s">
        <v>169</v>
      </c>
      <c r="B17" s="1133"/>
      <c r="C17" s="1133"/>
      <c r="D17" s="1133"/>
      <c r="E17" s="1133"/>
      <c r="F17" s="1133"/>
      <c r="G17" s="1133"/>
      <c r="H17" s="1133"/>
      <c r="I17" s="1133"/>
    </row>
    <row r="18" spans="1:9" ht="6" customHeight="1" x14ac:dyDescent="0.25">
      <c r="A18" s="185"/>
      <c r="B18" s="724"/>
      <c r="C18" s="724"/>
      <c r="D18" s="724"/>
      <c r="E18" s="724"/>
      <c r="F18" s="724"/>
      <c r="G18" s="724"/>
      <c r="H18" s="724"/>
      <c r="I18" s="724"/>
    </row>
    <row r="19" spans="1:9" ht="30" customHeight="1" x14ac:dyDescent="0.25">
      <c r="A19" s="1133" t="s">
        <v>518</v>
      </c>
      <c r="B19" s="1133"/>
      <c r="C19" s="1133"/>
      <c r="D19" s="1133"/>
      <c r="E19" s="1133"/>
      <c r="F19" s="1133"/>
      <c r="G19" s="1133"/>
      <c r="H19" s="1133"/>
      <c r="I19" s="1133"/>
    </row>
    <row r="20" spans="1:9" ht="15" customHeight="1" x14ac:dyDescent="0.25">
      <c r="A20" s="1133" t="s">
        <v>209</v>
      </c>
      <c r="B20" s="1133"/>
      <c r="C20" s="1133"/>
      <c r="D20" s="1133"/>
      <c r="E20" s="1133"/>
      <c r="F20" s="1133"/>
      <c r="G20" s="1133"/>
      <c r="H20" s="1133"/>
      <c r="I20" s="1133"/>
    </row>
  </sheetData>
  <mergeCells count="13">
    <mergeCell ref="A1:B1"/>
    <mergeCell ref="F1:H1"/>
    <mergeCell ref="A2:B2"/>
    <mergeCell ref="A3:I3"/>
    <mergeCell ref="B4:E4"/>
    <mergeCell ref="F4:I4"/>
    <mergeCell ref="A20:I20"/>
    <mergeCell ref="B5:C5"/>
    <mergeCell ref="D5:E5"/>
    <mergeCell ref="F5:G5"/>
    <mergeCell ref="H5:I5"/>
    <mergeCell ref="A17:I17"/>
    <mergeCell ref="A19:I19"/>
  </mergeCells>
  <hyperlinks>
    <hyperlink ref="F1:H1" location="Tabellförteckning!A1" display="Tillbaka till innehållsföreckningen "/>
  </hyperlinks>
  <pageMargins left="0.75" right="0.75" top="1" bottom="1" header="0.5" footer="0.5"/>
  <pageSetup paperSize="9" scale="85" orientation="portrait" r:id="rId1"/>
  <headerFooter alignWithMargins="0"/>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I10"/>
  <sheetViews>
    <sheetView zoomScaleNormal="100" workbookViewId="0">
      <selection activeCell="Q15" sqref="Q15"/>
    </sheetView>
  </sheetViews>
  <sheetFormatPr defaultColWidth="9.109375" defaultRowHeight="13.2" x14ac:dyDescent="0.25"/>
  <cols>
    <col min="1" max="16384" width="9.109375" style="307"/>
  </cols>
  <sheetData>
    <row r="1" spans="1:9" ht="15" customHeight="1" x14ac:dyDescent="0.25">
      <c r="A1" s="968" t="s">
        <v>539</v>
      </c>
      <c r="B1" s="969"/>
      <c r="C1" s="969"/>
      <c r="D1" s="969"/>
      <c r="E1" s="969"/>
      <c r="F1" s="969"/>
      <c r="G1" s="969"/>
      <c r="H1" s="969"/>
      <c r="I1" s="969"/>
    </row>
    <row r="2" spans="1:9" ht="15" customHeight="1" x14ac:dyDescent="0.25">
      <c r="A2" s="968" t="s">
        <v>542</v>
      </c>
      <c r="B2" s="969"/>
      <c r="C2" s="969"/>
      <c r="D2" s="969"/>
      <c r="E2" s="969"/>
      <c r="F2" s="969"/>
      <c r="G2" s="969"/>
      <c r="H2" s="969"/>
      <c r="I2" s="969"/>
    </row>
    <row r="3" spans="1:9" ht="6" customHeight="1" x14ac:dyDescent="0.25"/>
    <row r="4" spans="1:9" ht="120.75" customHeight="1" x14ac:dyDescent="0.25">
      <c r="A4" s="970" t="s">
        <v>593</v>
      </c>
      <c r="B4" s="970"/>
      <c r="C4" s="970"/>
      <c r="D4" s="970"/>
      <c r="E4" s="970"/>
      <c r="F4" s="970"/>
      <c r="G4" s="970"/>
      <c r="H4" s="970"/>
      <c r="I4" s="970"/>
    </row>
    <row r="5" spans="1:9" ht="6" customHeight="1" x14ac:dyDescent="0.25">
      <c r="A5" s="713"/>
      <c r="B5" s="713"/>
      <c r="C5" s="713"/>
      <c r="D5" s="713"/>
      <c r="E5" s="713"/>
      <c r="F5" s="713"/>
      <c r="G5" s="713"/>
      <c r="H5" s="713"/>
      <c r="I5" s="713"/>
    </row>
    <row r="6" spans="1:9" ht="57.75" customHeight="1" x14ac:dyDescent="0.25">
      <c r="A6" s="970" t="s">
        <v>600</v>
      </c>
      <c r="B6" s="970"/>
      <c r="C6" s="970"/>
      <c r="D6" s="970"/>
      <c r="E6" s="970"/>
      <c r="F6" s="970"/>
      <c r="G6" s="970"/>
      <c r="H6" s="970"/>
      <c r="I6" s="970"/>
    </row>
    <row r="7" spans="1:9" ht="6" customHeight="1" x14ac:dyDescent="0.25">
      <c r="A7" s="713"/>
      <c r="B7" s="713"/>
      <c r="C7" s="713"/>
      <c r="D7" s="713"/>
      <c r="E7" s="713"/>
      <c r="F7" s="713"/>
      <c r="G7" s="713"/>
      <c r="H7" s="713"/>
      <c r="I7" s="713"/>
    </row>
    <row r="8" spans="1:9" ht="45" customHeight="1" x14ac:dyDescent="0.25">
      <c r="A8" s="970" t="s">
        <v>594</v>
      </c>
      <c r="B8" s="970"/>
      <c r="C8" s="970"/>
      <c r="D8" s="970"/>
      <c r="E8" s="970"/>
      <c r="F8" s="970"/>
      <c r="G8" s="970"/>
      <c r="H8" s="970"/>
      <c r="I8" s="970"/>
    </row>
    <row r="9" spans="1:9" ht="6" customHeight="1" x14ac:dyDescent="0.25">
      <c r="A9" s="713"/>
      <c r="B9" s="713"/>
      <c r="C9" s="713"/>
      <c r="D9" s="713"/>
      <c r="E9" s="713"/>
      <c r="F9" s="713"/>
      <c r="G9" s="713"/>
      <c r="H9" s="713"/>
      <c r="I9" s="713"/>
    </row>
    <row r="10" spans="1:9" ht="44.25" customHeight="1" x14ac:dyDescent="0.25">
      <c r="A10" s="970" t="s">
        <v>595</v>
      </c>
      <c r="B10" s="970"/>
      <c r="C10" s="970"/>
      <c r="D10" s="970"/>
      <c r="E10" s="970"/>
      <c r="F10" s="970"/>
      <c r="G10" s="970"/>
      <c r="H10" s="970"/>
      <c r="I10" s="970"/>
    </row>
  </sheetData>
  <mergeCells count="6">
    <mergeCell ref="A10:I10"/>
    <mergeCell ref="A1:I1"/>
    <mergeCell ref="A2:I2"/>
    <mergeCell ref="A4:I4"/>
    <mergeCell ref="A6:I6"/>
    <mergeCell ref="A8:I8"/>
  </mergeCells>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6.6640625" style="752" customWidth="1"/>
    <col min="2" max="2" width="8.33203125" style="750" customWidth="1"/>
    <col min="3" max="3" width="9.33203125" style="750" customWidth="1"/>
    <col min="4" max="4" width="7.88671875" style="750" customWidth="1"/>
    <col min="5" max="5" width="7.6640625" style="750" customWidth="1"/>
    <col min="6" max="6" width="9.33203125" style="348" customWidth="1"/>
    <col min="7" max="7" width="8.109375" style="750" customWidth="1"/>
    <col min="8" max="9" width="9.33203125" style="750" customWidth="1"/>
    <col min="10" max="10" width="7.6640625" style="750" customWidth="1"/>
    <col min="11" max="11" width="7.6640625" style="752" customWidth="1"/>
    <col min="12" max="16384" width="8.88671875" style="752"/>
  </cols>
  <sheetData>
    <row r="1" spans="1:11" ht="30" customHeight="1" x14ac:dyDescent="0.3">
      <c r="A1" s="1075"/>
      <c r="B1" s="1067"/>
      <c r="F1" s="974" t="s">
        <v>397</v>
      </c>
      <c r="G1" s="975"/>
      <c r="H1" s="975"/>
      <c r="I1" s="752"/>
      <c r="J1" s="752"/>
    </row>
    <row r="2" spans="1:11" ht="6" customHeight="1" x14ac:dyDescent="0.25">
      <c r="A2" s="1075"/>
      <c r="B2" s="1067"/>
    </row>
    <row r="3" spans="1:11" ht="14.4" x14ac:dyDescent="0.3">
      <c r="A3" s="1194" t="s">
        <v>667</v>
      </c>
      <c r="B3" s="1195"/>
      <c r="C3" s="1195"/>
      <c r="D3" s="1196"/>
      <c r="E3" s="1196"/>
      <c r="F3" s="1196"/>
      <c r="G3" s="1196"/>
      <c r="H3" s="1196"/>
      <c r="I3" s="1196"/>
      <c r="J3" s="1196"/>
    </row>
    <row r="4" spans="1:11" ht="15" customHeight="1" x14ac:dyDescent="0.25">
      <c r="A4" s="1163" t="s">
        <v>100</v>
      </c>
      <c r="B4" s="1114" t="s">
        <v>52</v>
      </c>
      <c r="C4" s="1114"/>
      <c r="D4" s="1114"/>
      <c r="E4" s="1114" t="s">
        <v>53</v>
      </c>
      <c r="F4" s="1114"/>
      <c r="G4" s="1114"/>
      <c r="H4" s="1114" t="s">
        <v>54</v>
      </c>
      <c r="I4" s="1114"/>
      <c r="J4" s="1114"/>
      <c r="K4" s="736"/>
    </row>
    <row r="5" spans="1:11" ht="33.75" customHeight="1" x14ac:dyDescent="0.25">
      <c r="A5" s="1163"/>
      <c r="B5" s="765" t="s">
        <v>205</v>
      </c>
      <c r="C5" s="765" t="s">
        <v>316</v>
      </c>
      <c r="D5" s="765" t="s">
        <v>101</v>
      </c>
      <c r="E5" s="765" t="s">
        <v>89</v>
      </c>
      <c r="F5" s="765" t="s">
        <v>316</v>
      </c>
      <c r="G5" s="765" t="s">
        <v>206</v>
      </c>
      <c r="H5" s="765" t="s">
        <v>207</v>
      </c>
      <c r="I5" s="765" t="s">
        <v>316</v>
      </c>
      <c r="J5" s="765" t="s">
        <v>206</v>
      </c>
      <c r="K5" s="750"/>
    </row>
    <row r="6" spans="1:11" ht="6" customHeight="1" x14ac:dyDescent="0.25">
      <c r="A6" s="148"/>
      <c r="B6" s="737"/>
      <c r="C6" s="737"/>
      <c r="D6" s="737"/>
      <c r="E6" s="737"/>
      <c r="F6" s="737"/>
      <c r="G6" s="737"/>
      <c r="H6" s="737"/>
      <c r="I6" s="737"/>
      <c r="J6" s="737"/>
    </row>
    <row r="7" spans="1:11" x14ac:dyDescent="0.25">
      <c r="A7" s="763">
        <v>1993</v>
      </c>
      <c r="B7" s="75">
        <v>295</v>
      </c>
      <c r="C7" s="75">
        <v>126000</v>
      </c>
      <c r="D7" s="75">
        <v>0.5</v>
      </c>
      <c r="E7" s="75">
        <v>75</v>
      </c>
      <c r="F7" s="79">
        <v>174259</v>
      </c>
      <c r="G7" s="75">
        <v>0</v>
      </c>
      <c r="H7" s="75">
        <f t="shared" ref="H7:J11" si="0">B7+E7</f>
        <v>370</v>
      </c>
      <c r="I7" s="75">
        <f t="shared" si="0"/>
        <v>300259</v>
      </c>
      <c r="J7" s="75">
        <f t="shared" si="0"/>
        <v>0.5</v>
      </c>
      <c r="K7" s="75"/>
    </row>
    <row r="8" spans="1:11" x14ac:dyDescent="0.25">
      <c r="A8" s="763">
        <v>1994</v>
      </c>
      <c r="B8" s="75">
        <v>236</v>
      </c>
      <c r="C8" s="75">
        <v>144000</v>
      </c>
      <c r="D8" s="75">
        <v>2.6</v>
      </c>
      <c r="E8" s="75">
        <v>104</v>
      </c>
      <c r="F8" s="79">
        <v>232015</v>
      </c>
      <c r="G8" s="75">
        <v>14</v>
      </c>
      <c r="H8" s="75">
        <f t="shared" si="0"/>
        <v>340</v>
      </c>
      <c r="I8" s="75">
        <f t="shared" si="0"/>
        <v>376015</v>
      </c>
      <c r="J8" s="75">
        <f t="shared" si="0"/>
        <v>16.600000000000001</v>
      </c>
      <c r="K8" s="75"/>
    </row>
    <row r="9" spans="1:11" x14ac:dyDescent="0.25">
      <c r="A9" s="763">
        <v>1995</v>
      </c>
      <c r="B9" s="75">
        <v>140</v>
      </c>
      <c r="C9" s="75">
        <v>103200</v>
      </c>
      <c r="D9" s="75">
        <v>6.3</v>
      </c>
      <c r="E9" s="75">
        <v>77</v>
      </c>
      <c r="F9" s="79">
        <v>108436</v>
      </c>
      <c r="G9" s="75">
        <v>5.7</v>
      </c>
      <c r="H9" s="75">
        <f t="shared" si="0"/>
        <v>217</v>
      </c>
      <c r="I9" s="75">
        <f t="shared" si="0"/>
        <v>211636</v>
      </c>
      <c r="J9" s="75">
        <f t="shared" si="0"/>
        <v>12</v>
      </c>
      <c r="K9" s="75"/>
    </row>
    <row r="10" spans="1:11" x14ac:dyDescent="0.25">
      <c r="A10" s="763">
        <v>1996</v>
      </c>
      <c r="B10" s="75">
        <v>170</v>
      </c>
      <c r="C10" s="75">
        <v>70000</v>
      </c>
      <c r="D10" s="75">
        <v>8.5</v>
      </c>
      <c r="E10" s="75">
        <v>122</v>
      </c>
      <c r="F10" s="79">
        <v>34054</v>
      </c>
      <c r="G10" s="75">
        <v>15.5</v>
      </c>
      <c r="H10" s="75">
        <f t="shared" si="0"/>
        <v>292</v>
      </c>
      <c r="I10" s="75">
        <f t="shared" si="0"/>
        <v>104054</v>
      </c>
      <c r="J10" s="75">
        <f t="shared" si="0"/>
        <v>24</v>
      </c>
      <c r="K10" s="75"/>
    </row>
    <row r="11" spans="1:11" x14ac:dyDescent="0.25">
      <c r="A11" s="763" t="s">
        <v>56</v>
      </c>
      <c r="B11" s="75">
        <v>200</v>
      </c>
      <c r="C11" s="75">
        <v>75600</v>
      </c>
      <c r="D11" s="75">
        <v>12.4</v>
      </c>
      <c r="E11" s="75">
        <v>165</v>
      </c>
      <c r="F11" s="79">
        <v>51573</v>
      </c>
      <c r="G11" s="75">
        <v>23</v>
      </c>
      <c r="H11" s="75">
        <f t="shared" si="0"/>
        <v>365</v>
      </c>
      <c r="I11" s="75">
        <f t="shared" si="0"/>
        <v>127173</v>
      </c>
      <c r="J11" s="75">
        <f t="shared" si="0"/>
        <v>35.4</v>
      </c>
      <c r="K11" s="75"/>
    </row>
    <row r="12" spans="1:11" x14ac:dyDescent="0.25">
      <c r="A12" s="763" t="s">
        <v>28</v>
      </c>
      <c r="B12" s="75">
        <v>355</v>
      </c>
      <c r="C12" s="75">
        <v>13750</v>
      </c>
      <c r="D12" s="75">
        <v>2</v>
      </c>
      <c r="E12" s="75">
        <f t="shared" ref="E12:G17" si="1">H12-B12</f>
        <v>89</v>
      </c>
      <c r="F12" s="75">
        <f t="shared" si="1"/>
        <v>76794</v>
      </c>
      <c r="G12" s="75">
        <f t="shared" si="1"/>
        <v>9</v>
      </c>
      <c r="H12" s="75">
        <v>444</v>
      </c>
      <c r="I12" s="75">
        <v>90544</v>
      </c>
      <c r="J12" s="75">
        <v>11</v>
      </c>
      <c r="K12" s="75"/>
    </row>
    <row r="13" spans="1:11" x14ac:dyDescent="0.25">
      <c r="A13" s="763" t="s">
        <v>57</v>
      </c>
      <c r="B13" s="75">
        <v>329</v>
      </c>
      <c r="C13" s="75">
        <v>35458</v>
      </c>
      <c r="D13" s="75">
        <v>6</v>
      </c>
      <c r="E13" s="75">
        <f t="shared" si="1"/>
        <v>110</v>
      </c>
      <c r="F13" s="75">
        <f t="shared" si="1"/>
        <v>125862</v>
      </c>
      <c r="G13" s="75">
        <f t="shared" si="1"/>
        <v>13</v>
      </c>
      <c r="H13" s="75">
        <v>439</v>
      </c>
      <c r="I13" s="75">
        <v>161320</v>
      </c>
      <c r="J13" s="75">
        <v>19</v>
      </c>
      <c r="K13" s="71"/>
    </row>
    <row r="14" spans="1:11" x14ac:dyDescent="0.25">
      <c r="A14" s="763" t="s">
        <v>58</v>
      </c>
      <c r="B14" s="75">
        <v>466</v>
      </c>
      <c r="C14" s="75">
        <v>22993</v>
      </c>
      <c r="D14" s="75">
        <v>4</v>
      </c>
      <c r="E14" s="75">
        <f t="shared" si="1"/>
        <v>127</v>
      </c>
      <c r="F14" s="75">
        <f t="shared" si="1"/>
        <v>72753</v>
      </c>
      <c r="G14" s="75">
        <f t="shared" si="1"/>
        <v>27</v>
      </c>
      <c r="H14" s="75">
        <v>593</v>
      </c>
      <c r="I14" s="75">
        <v>95746</v>
      </c>
      <c r="J14" s="75">
        <v>31</v>
      </c>
      <c r="K14" s="71"/>
    </row>
    <row r="15" spans="1:11" x14ac:dyDescent="0.25">
      <c r="A15" s="763" t="s">
        <v>39</v>
      </c>
      <c r="B15" s="75">
        <v>555</v>
      </c>
      <c r="C15" s="75">
        <v>35677</v>
      </c>
      <c r="D15" s="75">
        <v>4</v>
      </c>
      <c r="E15" s="75">
        <f t="shared" si="1"/>
        <v>171</v>
      </c>
      <c r="F15" s="75">
        <f t="shared" si="1"/>
        <v>208281</v>
      </c>
      <c r="G15" s="75">
        <f t="shared" si="1"/>
        <v>14</v>
      </c>
      <c r="H15" s="75">
        <v>726</v>
      </c>
      <c r="I15" s="75">
        <v>243958</v>
      </c>
      <c r="J15" s="75">
        <v>18</v>
      </c>
      <c r="K15" s="71"/>
    </row>
    <row r="16" spans="1:11" x14ac:dyDescent="0.25">
      <c r="A16" s="763" t="s">
        <v>125</v>
      </c>
      <c r="B16" s="75">
        <v>766</v>
      </c>
      <c r="C16" s="75">
        <v>68031</v>
      </c>
      <c r="D16" s="75">
        <v>6</v>
      </c>
      <c r="E16" s="75">
        <f t="shared" si="1"/>
        <v>129</v>
      </c>
      <c r="F16" s="75">
        <f t="shared" si="1"/>
        <v>358646</v>
      </c>
      <c r="G16" s="75">
        <f t="shared" si="1"/>
        <v>25</v>
      </c>
      <c r="H16" s="75">
        <v>895</v>
      </c>
      <c r="I16" s="75">
        <v>426677</v>
      </c>
      <c r="J16" s="75">
        <v>31</v>
      </c>
      <c r="K16" s="71"/>
    </row>
    <row r="17" spans="1:11" x14ac:dyDescent="0.25">
      <c r="A17" s="763" t="s">
        <v>72</v>
      </c>
      <c r="B17" s="75">
        <v>784</v>
      </c>
      <c r="C17" s="75">
        <v>53193</v>
      </c>
      <c r="D17" s="75">
        <v>6</v>
      </c>
      <c r="E17" s="75">
        <f t="shared" si="1"/>
        <v>198</v>
      </c>
      <c r="F17" s="75">
        <f t="shared" si="1"/>
        <v>566111</v>
      </c>
      <c r="G17" s="75">
        <f t="shared" si="1"/>
        <v>50</v>
      </c>
      <c r="H17" s="75">
        <v>982</v>
      </c>
      <c r="I17" s="75">
        <v>619304</v>
      </c>
      <c r="J17" s="75">
        <v>56</v>
      </c>
      <c r="K17" s="71"/>
    </row>
    <row r="18" spans="1:11" x14ac:dyDescent="0.25">
      <c r="A18" s="763" t="s">
        <v>27</v>
      </c>
      <c r="B18" s="75">
        <v>884</v>
      </c>
      <c r="C18" s="75">
        <v>128667</v>
      </c>
      <c r="D18" s="75">
        <v>14</v>
      </c>
      <c r="E18" s="75">
        <v>195</v>
      </c>
      <c r="F18" s="75">
        <v>270584</v>
      </c>
      <c r="G18" s="75">
        <v>14</v>
      </c>
      <c r="H18" s="75">
        <f t="shared" ref="H18:J24" si="2">B18+E18</f>
        <v>1079</v>
      </c>
      <c r="I18" s="75">
        <f t="shared" si="2"/>
        <v>399251</v>
      </c>
      <c r="J18" s="75">
        <f t="shared" si="2"/>
        <v>28</v>
      </c>
      <c r="K18" s="71"/>
    </row>
    <row r="19" spans="1:11" x14ac:dyDescent="0.25">
      <c r="A19" s="763" t="s">
        <v>30</v>
      </c>
      <c r="B19" s="75">
        <v>1010</v>
      </c>
      <c r="C19" s="75">
        <v>75115</v>
      </c>
      <c r="D19" s="75">
        <v>5</v>
      </c>
      <c r="E19" s="75">
        <v>207</v>
      </c>
      <c r="F19" s="75">
        <v>96956</v>
      </c>
      <c r="G19" s="75">
        <v>8</v>
      </c>
      <c r="H19" s="75">
        <f t="shared" si="2"/>
        <v>1217</v>
      </c>
      <c r="I19" s="75">
        <f t="shared" si="2"/>
        <v>172071</v>
      </c>
      <c r="J19" s="75">
        <f t="shared" si="2"/>
        <v>13</v>
      </c>
      <c r="K19" s="71"/>
    </row>
    <row r="20" spans="1:11" x14ac:dyDescent="0.25">
      <c r="A20" s="763" t="s">
        <v>31</v>
      </c>
      <c r="B20" s="75">
        <v>1129</v>
      </c>
      <c r="C20" s="75">
        <v>235044</v>
      </c>
      <c r="D20" s="75">
        <v>24</v>
      </c>
      <c r="E20" s="75">
        <v>204</v>
      </c>
      <c r="F20" s="75">
        <v>42326</v>
      </c>
      <c r="G20" s="75">
        <v>5</v>
      </c>
      <c r="H20" s="75">
        <f t="shared" si="2"/>
        <v>1333</v>
      </c>
      <c r="I20" s="75">
        <f t="shared" si="2"/>
        <v>277370</v>
      </c>
      <c r="J20" s="75">
        <f t="shared" si="2"/>
        <v>29</v>
      </c>
      <c r="K20" s="71"/>
    </row>
    <row r="21" spans="1:11" x14ac:dyDescent="0.25">
      <c r="A21" s="763" t="s">
        <v>149</v>
      </c>
      <c r="B21" s="75">
        <v>1314</v>
      </c>
      <c r="C21" s="75">
        <v>87448</v>
      </c>
      <c r="D21" s="75">
        <v>50</v>
      </c>
      <c r="E21" s="75">
        <v>222</v>
      </c>
      <c r="F21" s="75">
        <v>147104</v>
      </c>
      <c r="G21" s="75">
        <v>24</v>
      </c>
      <c r="H21" s="75">
        <f t="shared" si="2"/>
        <v>1536</v>
      </c>
      <c r="I21" s="75">
        <f t="shared" si="2"/>
        <v>234552</v>
      </c>
      <c r="J21" s="75">
        <f t="shared" si="2"/>
        <v>74</v>
      </c>
      <c r="K21" s="71"/>
    </row>
    <row r="22" spans="1:11" ht="15.6" x14ac:dyDescent="0.25">
      <c r="A22" s="67" t="s">
        <v>568</v>
      </c>
      <c r="B22" s="75">
        <v>957</v>
      </c>
      <c r="C22" s="75">
        <v>169008</v>
      </c>
      <c r="D22" s="75">
        <v>11</v>
      </c>
      <c r="E22" s="75">
        <v>392</v>
      </c>
      <c r="F22" s="75">
        <v>174511</v>
      </c>
      <c r="G22" s="75">
        <v>32</v>
      </c>
      <c r="H22" s="75">
        <f t="shared" si="2"/>
        <v>1349</v>
      </c>
      <c r="I22" s="75">
        <f t="shared" si="2"/>
        <v>343519</v>
      </c>
      <c r="J22" s="75">
        <f t="shared" si="2"/>
        <v>43</v>
      </c>
      <c r="K22" s="71"/>
    </row>
    <row r="23" spans="1:11" x14ac:dyDescent="0.25">
      <c r="A23" s="763" t="s">
        <v>163</v>
      </c>
      <c r="B23" s="75">
        <v>1034</v>
      </c>
      <c r="C23" s="75">
        <v>346701</v>
      </c>
      <c r="D23" s="75">
        <v>14</v>
      </c>
      <c r="E23" s="75">
        <v>520</v>
      </c>
      <c r="F23" s="75">
        <v>277042</v>
      </c>
      <c r="G23" s="75">
        <v>26</v>
      </c>
      <c r="H23" s="75">
        <f t="shared" si="2"/>
        <v>1554</v>
      </c>
      <c r="I23" s="75">
        <f t="shared" si="2"/>
        <v>623743</v>
      </c>
      <c r="J23" s="75">
        <f t="shared" si="2"/>
        <v>40</v>
      </c>
      <c r="K23" s="71"/>
    </row>
    <row r="24" spans="1:11" x14ac:dyDescent="0.25">
      <c r="A24" s="67">
        <v>2010</v>
      </c>
      <c r="B24" s="75">
        <v>1011</v>
      </c>
      <c r="C24" s="75">
        <v>79281</v>
      </c>
      <c r="D24" s="75">
        <v>35</v>
      </c>
      <c r="E24" s="75">
        <v>388</v>
      </c>
      <c r="F24" s="75">
        <v>145146</v>
      </c>
      <c r="G24" s="75">
        <v>20</v>
      </c>
      <c r="H24" s="75">
        <f t="shared" si="2"/>
        <v>1399</v>
      </c>
      <c r="I24" s="75">
        <f t="shared" si="2"/>
        <v>224427</v>
      </c>
      <c r="J24" s="75">
        <f t="shared" si="2"/>
        <v>55</v>
      </c>
      <c r="K24" s="71"/>
    </row>
    <row r="25" spans="1:11" x14ac:dyDescent="0.25">
      <c r="A25" s="67">
        <v>2011</v>
      </c>
      <c r="B25" s="75">
        <v>1121</v>
      </c>
      <c r="C25" s="75">
        <v>211127</v>
      </c>
      <c r="D25" s="75">
        <v>23</v>
      </c>
      <c r="E25" s="75">
        <v>453</v>
      </c>
      <c r="F25" s="75">
        <v>153464</v>
      </c>
      <c r="G25" s="75">
        <v>71</v>
      </c>
      <c r="H25" s="75">
        <f t="shared" ref="H25:I29" si="3">B25+E25</f>
        <v>1574</v>
      </c>
      <c r="I25" s="75">
        <f t="shared" si="3"/>
        <v>364591</v>
      </c>
      <c r="J25" s="75">
        <v>94</v>
      </c>
      <c r="K25" s="71"/>
    </row>
    <row r="26" spans="1:11" x14ac:dyDescent="0.25">
      <c r="A26" s="67">
        <v>2012</v>
      </c>
      <c r="B26" s="75">
        <v>1013</v>
      </c>
      <c r="C26" s="75">
        <v>151407</v>
      </c>
      <c r="D26" s="75">
        <v>0</v>
      </c>
      <c r="E26" s="75">
        <v>544</v>
      </c>
      <c r="F26" s="75">
        <v>328078</v>
      </c>
      <c r="G26" s="75">
        <v>51</v>
      </c>
      <c r="H26" s="75">
        <f t="shared" si="3"/>
        <v>1557</v>
      </c>
      <c r="I26" s="75">
        <f t="shared" si="3"/>
        <v>479485</v>
      </c>
      <c r="J26" s="75">
        <v>50.7</v>
      </c>
      <c r="K26" s="71"/>
    </row>
    <row r="27" spans="1:11" x14ac:dyDescent="0.25">
      <c r="A27" s="67">
        <v>2013</v>
      </c>
      <c r="B27" s="75">
        <v>1131</v>
      </c>
      <c r="C27" s="75">
        <v>283512</v>
      </c>
      <c r="D27" s="155" t="s">
        <v>123</v>
      </c>
      <c r="E27" s="75">
        <v>362</v>
      </c>
      <c r="F27" s="75">
        <v>94956</v>
      </c>
      <c r="G27" s="75">
        <v>16</v>
      </c>
      <c r="H27" s="75">
        <f t="shared" si="3"/>
        <v>1493</v>
      </c>
      <c r="I27" s="75">
        <f t="shared" si="3"/>
        <v>378468</v>
      </c>
      <c r="J27" s="155" t="s">
        <v>123</v>
      </c>
      <c r="K27" s="71"/>
    </row>
    <row r="28" spans="1:11" x14ac:dyDescent="0.25">
      <c r="A28" s="67">
        <v>2014</v>
      </c>
      <c r="B28" s="75">
        <v>1075</v>
      </c>
      <c r="C28" s="75">
        <v>246000</v>
      </c>
      <c r="D28" s="155" t="s">
        <v>123</v>
      </c>
      <c r="E28" s="75">
        <v>733</v>
      </c>
      <c r="F28" s="75">
        <v>123136</v>
      </c>
      <c r="G28" s="75">
        <v>13</v>
      </c>
      <c r="H28" s="75">
        <f t="shared" si="3"/>
        <v>1808</v>
      </c>
      <c r="I28" s="75">
        <f t="shared" si="3"/>
        <v>369136</v>
      </c>
      <c r="J28" s="155" t="s">
        <v>123</v>
      </c>
      <c r="K28" s="71"/>
    </row>
    <row r="29" spans="1:11" x14ac:dyDescent="0.25">
      <c r="A29" s="67">
        <v>2015</v>
      </c>
      <c r="B29" s="75">
        <v>1039</v>
      </c>
      <c r="C29" s="75">
        <v>1097122</v>
      </c>
      <c r="D29" s="155" t="s">
        <v>123</v>
      </c>
      <c r="E29" s="75">
        <v>727</v>
      </c>
      <c r="F29" s="75">
        <v>2531960</v>
      </c>
      <c r="G29" s="75">
        <v>121</v>
      </c>
      <c r="H29" s="75">
        <f t="shared" si="3"/>
        <v>1766</v>
      </c>
      <c r="I29" s="75">
        <f t="shared" si="3"/>
        <v>3629082</v>
      </c>
      <c r="J29" s="155" t="s">
        <v>123</v>
      </c>
      <c r="K29" s="71"/>
    </row>
    <row r="30" spans="1:11" ht="6" customHeight="1" x14ac:dyDescent="0.25">
      <c r="A30" s="128"/>
      <c r="B30" s="737"/>
      <c r="C30" s="737"/>
      <c r="D30" s="737"/>
      <c r="E30" s="737"/>
      <c r="F30" s="737"/>
      <c r="G30" s="737"/>
      <c r="H30" s="737"/>
      <c r="I30" s="737"/>
      <c r="J30" s="673"/>
    </row>
    <row r="31" spans="1:11" s="751" customFormat="1" ht="15" customHeight="1" x14ac:dyDescent="0.25">
      <c r="A31" s="1039" t="s">
        <v>162</v>
      </c>
      <c r="B31" s="1039"/>
      <c r="C31" s="1039"/>
      <c r="D31" s="1039"/>
      <c r="E31" s="1039"/>
      <c r="F31" s="1039"/>
      <c r="G31" s="1039"/>
      <c r="H31" s="1039"/>
      <c r="I31" s="1039"/>
      <c r="J31" s="1039"/>
      <c r="K31" s="738"/>
    </row>
    <row r="32" spans="1:11" s="751" customFormat="1" ht="6" customHeight="1" x14ac:dyDescent="0.25">
      <c r="A32" s="729"/>
      <c r="B32" s="729"/>
      <c r="C32" s="729"/>
      <c r="D32" s="729"/>
      <c r="E32" s="729"/>
      <c r="F32" s="729"/>
      <c r="G32" s="729"/>
      <c r="H32" s="729"/>
      <c r="I32" s="729"/>
      <c r="J32" s="729"/>
      <c r="K32" s="738"/>
    </row>
    <row r="33" spans="1:10" ht="30" customHeight="1" x14ac:dyDescent="0.25">
      <c r="A33" s="1039" t="s">
        <v>354</v>
      </c>
      <c r="B33" s="1039"/>
      <c r="C33" s="1039"/>
      <c r="D33" s="1039"/>
      <c r="E33" s="1039"/>
      <c r="F33" s="1039"/>
      <c r="G33" s="1039"/>
      <c r="H33" s="1039"/>
      <c r="I33" s="1039"/>
      <c r="J33" s="1039"/>
    </row>
    <row r="34" spans="1:10" ht="30" customHeight="1" x14ac:dyDescent="0.25">
      <c r="A34" s="1039" t="s">
        <v>355</v>
      </c>
      <c r="B34" s="1039"/>
      <c r="C34" s="1039"/>
      <c r="D34" s="1039"/>
      <c r="E34" s="1039"/>
      <c r="F34" s="1039"/>
      <c r="G34" s="1039"/>
      <c r="H34" s="1039"/>
      <c r="I34" s="1039"/>
      <c r="J34" s="1039"/>
    </row>
    <row r="35" spans="1:10" ht="30" customHeight="1" x14ac:dyDescent="0.25">
      <c r="A35" s="1039" t="s">
        <v>356</v>
      </c>
      <c r="B35" s="1039"/>
      <c r="C35" s="1039"/>
      <c r="D35" s="1039"/>
      <c r="E35" s="1039"/>
      <c r="F35" s="1039"/>
      <c r="G35" s="1039"/>
      <c r="H35" s="1039"/>
      <c r="I35" s="1039"/>
      <c r="J35" s="1039"/>
    </row>
    <row r="37" spans="1:10" x14ac:dyDescent="0.25">
      <c r="I37" s="70"/>
    </row>
  </sheetData>
  <mergeCells count="12">
    <mergeCell ref="A35:J35"/>
    <mergeCell ref="A1:B1"/>
    <mergeCell ref="F1:H1"/>
    <mergeCell ref="A2:B2"/>
    <mergeCell ref="A3:J3"/>
    <mergeCell ref="A4:A5"/>
    <mergeCell ref="B4:D4"/>
    <mergeCell ref="E4:G4"/>
    <mergeCell ref="H4:J4"/>
    <mergeCell ref="A31:J31"/>
    <mergeCell ref="A33:J33"/>
    <mergeCell ref="A34:J34"/>
  </mergeCells>
  <hyperlinks>
    <hyperlink ref="F1:H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zoomScaleNormal="100" workbookViewId="0">
      <pane ySplit="5" topLeftCell="A13" activePane="bottomLeft" state="frozen"/>
      <selection activeCell="Q15" sqref="Q15"/>
      <selection pane="bottomLeft" activeCell="Q15" sqref="Q15"/>
    </sheetView>
  </sheetViews>
  <sheetFormatPr defaultColWidth="8.88671875" defaultRowHeight="13.2" x14ac:dyDescent="0.25"/>
  <cols>
    <col min="1" max="1" width="6.6640625" style="721" customWidth="1"/>
    <col min="2" max="7" width="11.6640625" style="306" customWidth="1"/>
    <col min="8" max="16384" width="8.88671875" style="306"/>
  </cols>
  <sheetData>
    <row r="1" spans="1:13" ht="30" customHeight="1" x14ac:dyDescent="0.3">
      <c r="A1" s="986"/>
      <c r="B1" s="979"/>
      <c r="D1" s="974" t="s">
        <v>398</v>
      </c>
      <c r="E1" s="975"/>
      <c r="F1" s="975"/>
    </row>
    <row r="2" spans="1:13" ht="6" customHeight="1" x14ac:dyDescent="0.25">
      <c r="A2" s="986"/>
      <c r="B2" s="979"/>
    </row>
    <row r="3" spans="1:13" s="714" customFormat="1" ht="30" customHeight="1" x14ac:dyDescent="0.3">
      <c r="A3" s="1197" t="s">
        <v>668</v>
      </c>
      <c r="B3" s="1198"/>
      <c r="C3" s="1198"/>
      <c r="D3" s="1199"/>
      <c r="E3" s="1199"/>
      <c r="F3" s="1199"/>
      <c r="G3" s="1199"/>
    </row>
    <row r="4" spans="1:13" ht="15" customHeight="1" x14ac:dyDescent="0.25">
      <c r="A4" s="1147" t="s">
        <v>100</v>
      </c>
      <c r="B4" s="1170" t="s">
        <v>87</v>
      </c>
      <c r="C4" s="1170"/>
      <c r="D4" s="1170" t="s">
        <v>90</v>
      </c>
      <c r="E4" s="1170"/>
      <c r="F4" s="1170" t="s">
        <v>170</v>
      </c>
      <c r="G4" s="1170"/>
    </row>
    <row r="5" spans="1:13" ht="42.75" customHeight="1" x14ac:dyDescent="0.25">
      <c r="A5" s="1147"/>
      <c r="B5" s="719" t="s">
        <v>67</v>
      </c>
      <c r="C5" s="719" t="s">
        <v>358</v>
      </c>
      <c r="D5" s="719" t="s">
        <v>67</v>
      </c>
      <c r="E5" s="719" t="s">
        <v>153</v>
      </c>
      <c r="F5" s="719" t="s">
        <v>67</v>
      </c>
      <c r="G5" s="719" t="s">
        <v>359</v>
      </c>
    </row>
    <row r="6" spans="1:13" ht="6" customHeight="1" x14ac:dyDescent="0.25">
      <c r="A6" s="299"/>
      <c r="B6" s="118"/>
      <c r="C6" s="118"/>
      <c r="D6" s="118"/>
      <c r="E6" s="118"/>
      <c r="F6" s="118"/>
      <c r="G6" s="118"/>
    </row>
    <row r="7" spans="1:13" ht="12.75" customHeight="1" x14ac:dyDescent="0.25">
      <c r="A7" s="477">
        <v>1993</v>
      </c>
      <c r="B7" s="53">
        <v>564</v>
      </c>
      <c r="C7" s="367">
        <v>6</v>
      </c>
      <c r="D7" s="367">
        <v>229</v>
      </c>
      <c r="E7" s="367">
        <v>3</v>
      </c>
      <c r="F7" s="770">
        <v>119</v>
      </c>
      <c r="G7" s="23" t="s">
        <v>123</v>
      </c>
    </row>
    <row r="8" spans="1:13" ht="12.75" customHeight="1" x14ac:dyDescent="0.25">
      <c r="A8" s="477">
        <v>1994</v>
      </c>
      <c r="B8" s="53">
        <v>412</v>
      </c>
      <c r="C8" s="367">
        <v>5</v>
      </c>
      <c r="D8" s="367">
        <v>197</v>
      </c>
      <c r="E8" s="367">
        <v>2</v>
      </c>
      <c r="F8" s="770">
        <v>93</v>
      </c>
      <c r="G8" s="23" t="s">
        <v>123</v>
      </c>
    </row>
    <row r="9" spans="1:13" ht="12.75" customHeight="1" x14ac:dyDescent="0.25">
      <c r="A9" s="477">
        <v>1995</v>
      </c>
      <c r="B9" s="53">
        <v>288</v>
      </c>
      <c r="C9" s="367">
        <v>3</v>
      </c>
      <c r="D9" s="367">
        <v>178</v>
      </c>
      <c r="E9" s="367">
        <v>4</v>
      </c>
      <c r="F9" s="770">
        <v>101</v>
      </c>
      <c r="G9" s="56">
        <v>14.85148514851485</v>
      </c>
      <c r="K9" s="477"/>
      <c r="L9" s="770"/>
      <c r="M9" s="56"/>
    </row>
    <row r="10" spans="1:13" ht="12.75" customHeight="1" x14ac:dyDescent="0.25">
      <c r="A10" s="477">
        <v>1996</v>
      </c>
      <c r="B10" s="53">
        <v>320</v>
      </c>
      <c r="C10" s="367">
        <v>4</v>
      </c>
      <c r="D10" s="367">
        <v>181</v>
      </c>
      <c r="E10" s="367">
        <v>2</v>
      </c>
      <c r="F10" s="770">
        <v>95</v>
      </c>
      <c r="G10" s="56">
        <v>9.4736842105263168</v>
      </c>
      <c r="K10" s="477"/>
      <c r="L10" s="770"/>
      <c r="M10" s="56"/>
    </row>
    <row r="11" spans="1:13" ht="12.75" customHeight="1" x14ac:dyDescent="0.25">
      <c r="A11" s="477">
        <v>1997</v>
      </c>
      <c r="B11" s="53">
        <v>340</v>
      </c>
      <c r="C11" s="367">
        <v>4</v>
      </c>
      <c r="D11" s="367">
        <v>176</v>
      </c>
      <c r="E11" s="367">
        <v>1</v>
      </c>
      <c r="F11" s="770">
        <v>69</v>
      </c>
      <c r="G11" s="56">
        <v>14.492753623188406</v>
      </c>
      <c r="K11" s="477"/>
      <c r="L11" s="770"/>
      <c r="M11" s="56"/>
    </row>
    <row r="12" spans="1:13" ht="12.75" customHeight="1" x14ac:dyDescent="0.25">
      <c r="A12" s="477">
        <v>1998</v>
      </c>
      <c r="B12" s="53">
        <v>273</v>
      </c>
      <c r="C12" s="367">
        <v>3</v>
      </c>
      <c r="D12" s="367">
        <v>189</v>
      </c>
      <c r="E12" s="367">
        <v>1</v>
      </c>
      <c r="F12" s="770">
        <v>86</v>
      </c>
      <c r="G12" s="56">
        <v>16.279069767441861</v>
      </c>
      <c r="K12" s="477"/>
      <c r="L12" s="770"/>
      <c r="M12" s="56"/>
    </row>
    <row r="13" spans="1:13" ht="12.75" customHeight="1" x14ac:dyDescent="0.25">
      <c r="A13" s="477">
        <v>1999</v>
      </c>
      <c r="B13" s="53">
        <v>416</v>
      </c>
      <c r="C13" s="367">
        <v>5</v>
      </c>
      <c r="D13" s="367">
        <v>172</v>
      </c>
      <c r="E13" s="367">
        <v>2</v>
      </c>
      <c r="F13" s="770">
        <v>78</v>
      </c>
      <c r="G13" s="56">
        <v>12.820512820512819</v>
      </c>
      <c r="K13" s="477"/>
      <c r="L13" s="770"/>
      <c r="M13" s="56"/>
    </row>
    <row r="14" spans="1:13" ht="12.75" customHeight="1" x14ac:dyDescent="0.25">
      <c r="A14" s="477">
        <v>2000</v>
      </c>
      <c r="B14" s="53">
        <v>438</v>
      </c>
      <c r="C14" s="367">
        <v>5</v>
      </c>
      <c r="D14" s="367">
        <v>264</v>
      </c>
      <c r="E14" s="367">
        <v>3</v>
      </c>
      <c r="F14" s="770">
        <v>103</v>
      </c>
      <c r="G14" s="56">
        <v>25.242718446601941</v>
      </c>
      <c r="K14" s="477"/>
      <c r="L14" s="770"/>
      <c r="M14" s="56"/>
    </row>
    <row r="15" spans="1:13" ht="12.75" customHeight="1" x14ac:dyDescent="0.25">
      <c r="A15" s="477">
        <v>2001</v>
      </c>
      <c r="B15" s="53">
        <v>482</v>
      </c>
      <c r="C15" s="367">
        <v>5</v>
      </c>
      <c r="D15" s="367">
        <v>318</v>
      </c>
      <c r="E15" s="367">
        <v>2</v>
      </c>
      <c r="F15" s="770">
        <v>104</v>
      </c>
      <c r="G15" s="56">
        <v>10.576923076923077</v>
      </c>
      <c r="K15" s="477"/>
      <c r="L15" s="770"/>
      <c r="M15" s="56"/>
    </row>
    <row r="16" spans="1:13" ht="12.75" customHeight="1" x14ac:dyDescent="0.25">
      <c r="A16" s="477">
        <v>2002</v>
      </c>
      <c r="B16" s="53">
        <v>640</v>
      </c>
      <c r="C16" s="367">
        <v>7</v>
      </c>
      <c r="D16" s="367">
        <v>393</v>
      </c>
      <c r="E16" s="367">
        <v>3</v>
      </c>
      <c r="F16" s="770">
        <v>122</v>
      </c>
      <c r="G16" s="56">
        <v>14.754098360655737</v>
      </c>
      <c r="K16" s="477"/>
      <c r="L16" s="770"/>
      <c r="M16" s="56"/>
    </row>
    <row r="17" spans="1:13" ht="12.75" customHeight="1" x14ac:dyDescent="0.25">
      <c r="A17" s="477">
        <v>2003</v>
      </c>
      <c r="B17" s="53">
        <v>634</v>
      </c>
      <c r="C17" s="367">
        <v>7</v>
      </c>
      <c r="D17" s="367">
        <v>425</v>
      </c>
      <c r="E17" s="367">
        <v>2</v>
      </c>
      <c r="F17" s="770">
        <v>126</v>
      </c>
      <c r="G17" s="56">
        <v>13.492063492063492</v>
      </c>
      <c r="K17" s="477"/>
      <c r="L17" s="770"/>
      <c r="M17" s="56"/>
    </row>
    <row r="18" spans="1:13" ht="12.75" customHeight="1" x14ac:dyDescent="0.25">
      <c r="A18" s="477">
        <v>2004</v>
      </c>
      <c r="B18" s="53">
        <v>925</v>
      </c>
      <c r="C18" s="367">
        <v>10</v>
      </c>
      <c r="D18" s="367">
        <v>480</v>
      </c>
      <c r="E18" s="367">
        <v>2</v>
      </c>
      <c r="F18" s="770">
        <v>134</v>
      </c>
      <c r="G18" s="56">
        <v>14.925373134328357</v>
      </c>
      <c r="K18" s="477"/>
      <c r="L18" s="770"/>
      <c r="M18" s="56"/>
    </row>
    <row r="19" spans="1:13" ht="12.75" customHeight="1" x14ac:dyDescent="0.25">
      <c r="A19" s="477">
        <v>2005</v>
      </c>
      <c r="B19" s="53">
        <v>851</v>
      </c>
      <c r="C19" s="367">
        <v>9</v>
      </c>
      <c r="D19" s="367">
        <v>652</v>
      </c>
      <c r="E19" s="367">
        <v>3</v>
      </c>
      <c r="F19" s="770">
        <v>195</v>
      </c>
      <c r="G19" s="56">
        <v>15.897435897435896</v>
      </c>
      <c r="K19" s="477"/>
      <c r="L19" s="770"/>
      <c r="M19" s="56"/>
    </row>
    <row r="20" spans="1:13" ht="12.75" customHeight="1" x14ac:dyDescent="0.25">
      <c r="A20" s="477">
        <v>2006</v>
      </c>
      <c r="B20" s="53">
        <v>1053</v>
      </c>
      <c r="C20" s="367">
        <v>12</v>
      </c>
      <c r="D20" s="53">
        <v>666</v>
      </c>
      <c r="E20" s="367">
        <v>2</v>
      </c>
      <c r="F20" s="770">
        <v>183</v>
      </c>
      <c r="G20" s="56">
        <v>18.579234972677597</v>
      </c>
      <c r="K20" s="477"/>
      <c r="L20" s="770"/>
      <c r="M20" s="56"/>
    </row>
    <row r="21" spans="1:13" ht="12.75" customHeight="1" x14ac:dyDescent="0.25">
      <c r="A21" s="477">
        <v>2007</v>
      </c>
      <c r="B21" s="53">
        <v>1422</v>
      </c>
      <c r="C21" s="53">
        <v>16</v>
      </c>
      <c r="D21" s="53">
        <v>719</v>
      </c>
      <c r="E21" s="367">
        <v>2</v>
      </c>
      <c r="F21" s="770">
        <v>218</v>
      </c>
      <c r="G21" s="56">
        <v>23.394495412844037</v>
      </c>
      <c r="K21" s="477"/>
      <c r="L21" s="770"/>
      <c r="M21" s="56"/>
    </row>
    <row r="22" spans="1:13" ht="12.75" customHeight="1" x14ac:dyDescent="0.25">
      <c r="A22" s="54">
        <v>2008</v>
      </c>
      <c r="B22" s="53">
        <v>1957</v>
      </c>
      <c r="C22" s="53">
        <v>21</v>
      </c>
      <c r="D22" s="53">
        <v>881</v>
      </c>
      <c r="E22" s="53">
        <v>2</v>
      </c>
      <c r="F22" s="770">
        <v>273</v>
      </c>
      <c r="G22" s="56">
        <v>31</v>
      </c>
      <c r="K22" s="54"/>
      <c r="L22" s="770"/>
      <c r="M22" s="56"/>
    </row>
    <row r="23" spans="1:13" ht="12.75" customHeight="1" x14ac:dyDescent="0.25">
      <c r="A23" s="54">
        <v>2009</v>
      </c>
      <c r="B23" s="53">
        <v>1752</v>
      </c>
      <c r="C23" s="53">
        <v>19</v>
      </c>
      <c r="D23" s="53">
        <v>957</v>
      </c>
      <c r="E23" s="53">
        <v>2</v>
      </c>
      <c r="F23" s="770">
        <v>309</v>
      </c>
      <c r="G23" s="56">
        <v>28</v>
      </c>
      <c r="K23" s="54"/>
      <c r="L23" s="770"/>
      <c r="M23" s="56"/>
    </row>
    <row r="24" spans="1:13" ht="12.75" customHeight="1" x14ac:dyDescent="0.25">
      <c r="A24" s="54">
        <v>2010</v>
      </c>
      <c r="B24" s="53">
        <v>1911</v>
      </c>
      <c r="C24" s="53">
        <v>20</v>
      </c>
      <c r="D24" s="53">
        <v>986</v>
      </c>
      <c r="E24" s="53">
        <v>3</v>
      </c>
      <c r="F24" s="770">
        <v>304</v>
      </c>
      <c r="G24" s="56">
        <v>26</v>
      </c>
      <c r="K24" s="54"/>
      <c r="L24" s="770"/>
      <c r="M24" s="56"/>
    </row>
    <row r="25" spans="1:13" ht="12.75" customHeight="1" x14ac:dyDescent="0.25">
      <c r="A25" s="54">
        <v>2011</v>
      </c>
      <c r="B25" s="53" t="s">
        <v>357</v>
      </c>
      <c r="C25" s="53">
        <v>83</v>
      </c>
      <c r="D25" s="53">
        <v>1116</v>
      </c>
      <c r="E25" s="53">
        <v>2</v>
      </c>
      <c r="F25" s="770">
        <v>460</v>
      </c>
      <c r="G25" s="56">
        <v>23</v>
      </c>
      <c r="K25" s="54"/>
      <c r="L25" s="770"/>
      <c r="M25" s="56"/>
    </row>
    <row r="26" spans="1:13" ht="12.75" customHeight="1" x14ac:dyDescent="0.25">
      <c r="A26" s="54">
        <v>2012</v>
      </c>
      <c r="B26" s="53">
        <v>2193</v>
      </c>
      <c r="C26" s="53">
        <v>23</v>
      </c>
      <c r="D26" s="53">
        <v>1144</v>
      </c>
      <c r="E26" s="53">
        <v>3</v>
      </c>
      <c r="F26" s="770">
        <v>450</v>
      </c>
      <c r="G26" s="56">
        <v>21</v>
      </c>
      <c r="K26" s="54"/>
      <c r="L26" s="770"/>
      <c r="M26" s="56"/>
    </row>
    <row r="27" spans="1:13" ht="12.75" customHeight="1" x14ac:dyDescent="0.25">
      <c r="A27" s="54">
        <v>2013</v>
      </c>
      <c r="B27" s="53">
        <v>2506</v>
      </c>
      <c r="C27" s="53">
        <v>26</v>
      </c>
      <c r="D27" s="53">
        <v>1063</v>
      </c>
      <c r="E27" s="53">
        <v>3</v>
      </c>
      <c r="F27" s="770">
        <v>353</v>
      </c>
      <c r="G27" s="770">
        <v>19</v>
      </c>
      <c r="K27" s="54"/>
      <c r="L27" s="770"/>
      <c r="M27" s="770"/>
    </row>
    <row r="28" spans="1:13" ht="12.75" customHeight="1" x14ac:dyDescent="0.25">
      <c r="A28" s="54">
        <v>2014</v>
      </c>
      <c r="B28" s="53">
        <v>2190</v>
      </c>
      <c r="C28" s="53">
        <v>23</v>
      </c>
      <c r="D28" s="53">
        <v>1040</v>
      </c>
      <c r="E28" s="53">
        <v>3</v>
      </c>
      <c r="F28" s="770">
        <v>350</v>
      </c>
      <c r="G28" s="770">
        <v>20</v>
      </c>
      <c r="K28" s="54"/>
      <c r="L28" s="770"/>
      <c r="M28" s="770"/>
    </row>
    <row r="29" spans="1:13" ht="12.75" customHeight="1" x14ac:dyDescent="0.25">
      <c r="A29" s="54">
        <v>2015</v>
      </c>
      <c r="B29" s="53">
        <v>2088</v>
      </c>
      <c r="C29" s="53">
        <v>21</v>
      </c>
      <c r="D29" s="53">
        <v>976</v>
      </c>
      <c r="E29" s="53">
        <v>4</v>
      </c>
      <c r="F29" s="770">
        <v>277</v>
      </c>
      <c r="G29" s="770">
        <v>16</v>
      </c>
      <c r="K29" s="54"/>
      <c r="L29" s="770"/>
      <c r="M29" s="770"/>
    </row>
    <row r="30" spans="1:13" ht="6" customHeight="1" x14ac:dyDescent="0.25">
      <c r="A30" s="821"/>
      <c r="B30" s="118"/>
      <c r="C30" s="118"/>
      <c r="D30" s="118"/>
      <c r="E30" s="118"/>
      <c r="F30" s="716"/>
      <c r="G30" s="716"/>
    </row>
    <row r="31" spans="1:13" ht="15" customHeight="1" x14ac:dyDescent="0.25">
      <c r="A31" s="971" t="s">
        <v>29</v>
      </c>
      <c r="B31" s="971"/>
      <c r="C31" s="971"/>
      <c r="D31" s="971"/>
      <c r="E31" s="971"/>
      <c r="F31" s="971"/>
      <c r="G31" s="971"/>
    </row>
    <row r="32" spans="1:13" ht="6" customHeight="1" x14ac:dyDescent="0.25">
      <c r="A32" s="714"/>
      <c r="B32" s="714"/>
      <c r="C32" s="714"/>
      <c r="D32" s="714"/>
      <c r="E32" s="714"/>
      <c r="F32" s="714"/>
      <c r="G32" s="714"/>
    </row>
    <row r="33" spans="1:7" ht="30" customHeight="1" x14ac:dyDescent="0.25">
      <c r="A33" s="980" t="s">
        <v>188</v>
      </c>
      <c r="B33" s="980"/>
      <c r="C33" s="980"/>
      <c r="D33" s="980"/>
      <c r="E33" s="980"/>
      <c r="F33" s="980"/>
      <c r="G33" s="980"/>
    </row>
  </sheetData>
  <mergeCells count="10">
    <mergeCell ref="A1:B1"/>
    <mergeCell ref="A2:B2"/>
    <mergeCell ref="D1:F1"/>
    <mergeCell ref="A33:G33"/>
    <mergeCell ref="F4:G4"/>
    <mergeCell ref="A3:G3"/>
    <mergeCell ref="A31:G31"/>
    <mergeCell ref="B4:C4"/>
    <mergeCell ref="D4:E4"/>
    <mergeCell ref="A4:A5"/>
  </mergeCells>
  <hyperlinks>
    <hyperlink ref="D1:F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6.88671875" style="721" customWidth="1"/>
    <col min="2" max="2" width="8.6640625" style="306" customWidth="1"/>
    <col min="3" max="3" width="6.6640625" style="306" customWidth="1"/>
    <col min="4" max="4" width="8.6640625" style="306" customWidth="1"/>
    <col min="5" max="5" width="6.6640625" style="306" customWidth="1"/>
    <col min="6" max="6" width="8.6640625" style="306" customWidth="1"/>
    <col min="7" max="7" width="6.6640625" style="306" customWidth="1"/>
    <col min="8" max="8" width="8.6640625" style="306" customWidth="1"/>
    <col min="9" max="9" width="6.6640625" style="306" customWidth="1"/>
    <col min="10" max="10" width="8.6640625" style="306" customWidth="1"/>
    <col min="11" max="11" width="6.6640625" style="306" customWidth="1"/>
    <col min="12" max="16384" width="8.88671875" style="306"/>
  </cols>
  <sheetData>
    <row r="1" spans="1:11" ht="30" customHeight="1" x14ac:dyDescent="0.3">
      <c r="A1" s="986"/>
      <c r="B1" s="979"/>
      <c r="F1" s="974" t="s">
        <v>397</v>
      </c>
      <c r="G1" s="975"/>
      <c r="H1" s="975"/>
    </row>
    <row r="2" spans="1:11" ht="6" customHeight="1" x14ac:dyDescent="0.25">
      <c r="A2" s="986"/>
      <c r="B2" s="979"/>
    </row>
    <row r="3" spans="1:11" ht="30" customHeight="1" x14ac:dyDescent="0.3">
      <c r="A3" s="1197" t="s">
        <v>669</v>
      </c>
      <c r="B3" s="1198"/>
      <c r="C3" s="1198"/>
      <c r="D3" s="1199"/>
      <c r="E3" s="1199"/>
      <c r="F3" s="1199"/>
      <c r="G3" s="1199"/>
      <c r="H3" s="1199"/>
      <c r="I3" s="1199"/>
      <c r="J3" s="1199"/>
      <c r="K3" s="997"/>
    </row>
    <row r="4" spans="1:11" ht="15" customHeight="1" x14ac:dyDescent="0.3">
      <c r="A4" s="1173" t="s">
        <v>100</v>
      </c>
      <c r="B4" s="1170" t="s">
        <v>360</v>
      </c>
      <c r="C4" s="1170"/>
      <c r="D4" s="1170" t="s">
        <v>361</v>
      </c>
      <c r="E4" s="1170"/>
      <c r="F4" s="1170" t="s">
        <v>335</v>
      </c>
      <c r="G4" s="1170"/>
      <c r="H4" s="1170" t="s">
        <v>345</v>
      </c>
      <c r="I4" s="1170"/>
      <c r="J4" s="1170" t="s">
        <v>495</v>
      </c>
      <c r="K4" s="1170"/>
    </row>
    <row r="5" spans="1:11" ht="15" customHeight="1" x14ac:dyDescent="0.25">
      <c r="A5" s="978"/>
      <c r="B5" s="770" t="s">
        <v>67</v>
      </c>
      <c r="C5" s="770" t="s">
        <v>102</v>
      </c>
      <c r="D5" s="770" t="s">
        <v>67</v>
      </c>
      <c r="E5" s="770" t="s">
        <v>102</v>
      </c>
      <c r="F5" s="770" t="s">
        <v>67</v>
      </c>
      <c r="G5" s="770" t="s">
        <v>102</v>
      </c>
      <c r="H5" s="770" t="s">
        <v>67</v>
      </c>
      <c r="I5" s="770" t="s">
        <v>102</v>
      </c>
      <c r="J5" s="770" t="s">
        <v>67</v>
      </c>
      <c r="K5" s="770" t="s">
        <v>102</v>
      </c>
    </row>
    <row r="6" spans="1:11" ht="6" customHeight="1" x14ac:dyDescent="0.25">
      <c r="A6" s="146"/>
      <c r="B6" s="298"/>
      <c r="C6" s="298"/>
      <c r="D6" s="298"/>
      <c r="E6" s="298"/>
      <c r="F6" s="298"/>
      <c r="G6" s="298"/>
      <c r="H6" s="298"/>
      <c r="I6" s="298"/>
      <c r="J6" s="298"/>
      <c r="K6" s="298"/>
    </row>
    <row r="7" spans="1:11" ht="12.75" customHeight="1" x14ac:dyDescent="0.25">
      <c r="A7" s="717">
        <v>1993</v>
      </c>
      <c r="B7" s="53">
        <v>53</v>
      </c>
      <c r="C7" s="53">
        <f t="shared" ref="C7:C29" si="0">(B7/J7)*100</f>
        <v>23.144104803493452</v>
      </c>
      <c r="D7" s="53">
        <v>127</v>
      </c>
      <c r="E7" s="53">
        <f t="shared" ref="E7:E29" si="1">(D7/J7)*100</f>
        <v>55.458515283842793</v>
      </c>
      <c r="F7" s="53">
        <v>34</v>
      </c>
      <c r="G7" s="53">
        <f t="shared" ref="G7:G29" si="2">(F7/J7)*100</f>
        <v>14.847161572052403</v>
      </c>
      <c r="H7" s="53">
        <v>15</v>
      </c>
      <c r="I7" s="53">
        <f t="shared" ref="I7:I29" si="3">(H7/J7)*100</f>
        <v>6.5502183406113534</v>
      </c>
      <c r="J7" s="53">
        <f t="shared" ref="J7:J28" si="4">B7+D7+F7+H7</f>
        <v>229</v>
      </c>
      <c r="K7" s="53">
        <v>100</v>
      </c>
    </row>
    <row r="8" spans="1:11" ht="12.75" customHeight="1" x14ac:dyDescent="0.25">
      <c r="A8" s="717">
        <v>1994</v>
      </c>
      <c r="B8" s="53">
        <v>35</v>
      </c>
      <c r="C8" s="53">
        <f t="shared" si="0"/>
        <v>17.766497461928935</v>
      </c>
      <c r="D8" s="53">
        <v>112</v>
      </c>
      <c r="E8" s="53">
        <f t="shared" si="1"/>
        <v>56.852791878172596</v>
      </c>
      <c r="F8" s="53">
        <v>39</v>
      </c>
      <c r="G8" s="53">
        <f t="shared" si="2"/>
        <v>19.796954314720814</v>
      </c>
      <c r="H8" s="53">
        <v>11</v>
      </c>
      <c r="I8" s="53">
        <f t="shared" si="3"/>
        <v>5.5837563451776653</v>
      </c>
      <c r="J8" s="53">
        <f t="shared" si="4"/>
        <v>197</v>
      </c>
      <c r="K8" s="53">
        <v>100</v>
      </c>
    </row>
    <row r="9" spans="1:11" ht="12.75" customHeight="1" x14ac:dyDescent="0.25">
      <c r="A9" s="717">
        <v>1995</v>
      </c>
      <c r="B9" s="53">
        <v>38</v>
      </c>
      <c r="C9" s="53">
        <f t="shared" si="0"/>
        <v>21.348314606741571</v>
      </c>
      <c r="D9" s="53">
        <v>93</v>
      </c>
      <c r="E9" s="53">
        <f t="shared" si="1"/>
        <v>52.247191011235962</v>
      </c>
      <c r="F9" s="53">
        <v>37</v>
      </c>
      <c r="G9" s="53">
        <f t="shared" si="2"/>
        <v>20.786516853932586</v>
      </c>
      <c r="H9" s="53">
        <v>10</v>
      </c>
      <c r="I9" s="53">
        <f t="shared" si="3"/>
        <v>5.6179775280898872</v>
      </c>
      <c r="J9" s="53">
        <f t="shared" si="4"/>
        <v>178</v>
      </c>
      <c r="K9" s="53">
        <v>100</v>
      </c>
    </row>
    <row r="10" spans="1:11" ht="12.75" customHeight="1" x14ac:dyDescent="0.25">
      <c r="A10" s="717">
        <v>1996</v>
      </c>
      <c r="B10" s="53">
        <v>32</v>
      </c>
      <c r="C10" s="53">
        <f t="shared" si="0"/>
        <v>17.679558011049721</v>
      </c>
      <c r="D10" s="53">
        <v>101</v>
      </c>
      <c r="E10" s="53">
        <f t="shared" si="1"/>
        <v>55.80110497237569</v>
      </c>
      <c r="F10" s="53">
        <v>36</v>
      </c>
      <c r="G10" s="53">
        <f t="shared" si="2"/>
        <v>19.88950276243094</v>
      </c>
      <c r="H10" s="53">
        <v>12</v>
      </c>
      <c r="I10" s="53">
        <f t="shared" si="3"/>
        <v>6.6298342541436464</v>
      </c>
      <c r="J10" s="53">
        <f t="shared" si="4"/>
        <v>181</v>
      </c>
      <c r="K10" s="53">
        <v>100</v>
      </c>
    </row>
    <row r="11" spans="1:11" ht="12.75" customHeight="1" x14ac:dyDescent="0.25">
      <c r="A11" s="717">
        <v>1997</v>
      </c>
      <c r="B11" s="53">
        <v>35</v>
      </c>
      <c r="C11" s="53">
        <f t="shared" si="0"/>
        <v>19.886363636363637</v>
      </c>
      <c r="D11" s="53">
        <v>95</v>
      </c>
      <c r="E11" s="53">
        <f t="shared" si="1"/>
        <v>53.977272727272727</v>
      </c>
      <c r="F11" s="53">
        <v>32</v>
      </c>
      <c r="G11" s="53">
        <f t="shared" si="2"/>
        <v>18.181818181818183</v>
      </c>
      <c r="H11" s="53">
        <v>14</v>
      </c>
      <c r="I11" s="53">
        <f t="shared" si="3"/>
        <v>7.9545454545454541</v>
      </c>
      <c r="J11" s="53">
        <f t="shared" si="4"/>
        <v>176</v>
      </c>
      <c r="K11" s="53">
        <v>100</v>
      </c>
    </row>
    <row r="12" spans="1:11" ht="12.75" customHeight="1" x14ac:dyDescent="0.25">
      <c r="A12" s="717">
        <v>1998</v>
      </c>
      <c r="B12" s="53">
        <v>31</v>
      </c>
      <c r="C12" s="53">
        <f t="shared" si="0"/>
        <v>16.402116402116402</v>
      </c>
      <c r="D12" s="53">
        <v>109</v>
      </c>
      <c r="E12" s="53">
        <f t="shared" si="1"/>
        <v>57.671957671957671</v>
      </c>
      <c r="F12" s="53">
        <v>39</v>
      </c>
      <c r="G12" s="53">
        <f t="shared" si="2"/>
        <v>20.634920634920633</v>
      </c>
      <c r="H12" s="53">
        <v>10</v>
      </c>
      <c r="I12" s="53">
        <f t="shared" si="3"/>
        <v>5.2910052910052912</v>
      </c>
      <c r="J12" s="53">
        <f t="shared" si="4"/>
        <v>189</v>
      </c>
      <c r="K12" s="53">
        <v>100</v>
      </c>
    </row>
    <row r="13" spans="1:11" ht="12.75" customHeight="1" x14ac:dyDescent="0.25">
      <c r="A13" s="717">
        <v>1999</v>
      </c>
      <c r="B13" s="53">
        <v>17</v>
      </c>
      <c r="C13" s="53">
        <f t="shared" si="0"/>
        <v>9.8837209302325579</v>
      </c>
      <c r="D13" s="53">
        <v>121</v>
      </c>
      <c r="E13" s="53">
        <f t="shared" si="1"/>
        <v>70.348837209302332</v>
      </c>
      <c r="F13" s="53">
        <v>27</v>
      </c>
      <c r="G13" s="53">
        <f t="shared" si="2"/>
        <v>15.697674418604651</v>
      </c>
      <c r="H13" s="53">
        <v>7</v>
      </c>
      <c r="I13" s="53">
        <f t="shared" si="3"/>
        <v>4.0697674418604652</v>
      </c>
      <c r="J13" s="53">
        <f t="shared" si="4"/>
        <v>172</v>
      </c>
      <c r="K13" s="53">
        <v>100</v>
      </c>
    </row>
    <row r="14" spans="1:11" ht="12.75" customHeight="1" x14ac:dyDescent="0.25">
      <c r="A14" s="717">
        <v>2000</v>
      </c>
      <c r="B14" s="53">
        <v>41</v>
      </c>
      <c r="C14" s="53">
        <f t="shared" si="0"/>
        <v>15.530303030303031</v>
      </c>
      <c r="D14" s="53">
        <v>165</v>
      </c>
      <c r="E14" s="53">
        <f t="shared" si="1"/>
        <v>62.5</v>
      </c>
      <c r="F14" s="53">
        <v>46</v>
      </c>
      <c r="G14" s="53">
        <f t="shared" si="2"/>
        <v>17.424242424242426</v>
      </c>
      <c r="H14" s="53">
        <v>12</v>
      </c>
      <c r="I14" s="53">
        <f t="shared" si="3"/>
        <v>4.5454545454545459</v>
      </c>
      <c r="J14" s="53">
        <f t="shared" si="4"/>
        <v>264</v>
      </c>
      <c r="K14" s="53">
        <v>100</v>
      </c>
    </row>
    <row r="15" spans="1:11" ht="12.75" customHeight="1" x14ac:dyDescent="0.25">
      <c r="A15" s="717">
        <v>2001</v>
      </c>
      <c r="B15" s="53">
        <v>49</v>
      </c>
      <c r="C15" s="53">
        <f t="shared" si="0"/>
        <v>15.408805031446541</v>
      </c>
      <c r="D15" s="53">
        <v>203</v>
      </c>
      <c r="E15" s="53">
        <f t="shared" si="1"/>
        <v>63.836477987421382</v>
      </c>
      <c r="F15" s="53">
        <v>57</v>
      </c>
      <c r="G15" s="53">
        <f t="shared" si="2"/>
        <v>17.924528301886792</v>
      </c>
      <c r="H15" s="53">
        <v>9</v>
      </c>
      <c r="I15" s="53">
        <f t="shared" si="3"/>
        <v>2.8301886792452833</v>
      </c>
      <c r="J15" s="53">
        <f t="shared" si="4"/>
        <v>318</v>
      </c>
      <c r="K15" s="53">
        <v>100</v>
      </c>
    </row>
    <row r="16" spans="1:11" ht="12.75" customHeight="1" x14ac:dyDescent="0.25">
      <c r="A16" s="717">
        <v>2002</v>
      </c>
      <c r="B16" s="53">
        <v>63</v>
      </c>
      <c r="C16" s="53">
        <f t="shared" si="0"/>
        <v>16.030534351145036</v>
      </c>
      <c r="D16" s="53">
        <v>244</v>
      </c>
      <c r="E16" s="53">
        <f t="shared" si="1"/>
        <v>62.086513994910945</v>
      </c>
      <c r="F16" s="53">
        <v>63</v>
      </c>
      <c r="G16" s="53">
        <f t="shared" si="2"/>
        <v>16.030534351145036</v>
      </c>
      <c r="H16" s="53">
        <v>23</v>
      </c>
      <c r="I16" s="53">
        <f t="shared" si="3"/>
        <v>5.8524173027989823</v>
      </c>
      <c r="J16" s="53">
        <f t="shared" si="4"/>
        <v>393</v>
      </c>
      <c r="K16" s="53">
        <v>100</v>
      </c>
    </row>
    <row r="17" spans="1:11" ht="12.75" customHeight="1" x14ac:dyDescent="0.25">
      <c r="A17" s="717">
        <v>2003</v>
      </c>
      <c r="B17" s="53">
        <v>48</v>
      </c>
      <c r="C17" s="53">
        <f t="shared" si="0"/>
        <v>11.294117647058824</v>
      </c>
      <c r="D17" s="53">
        <v>296</v>
      </c>
      <c r="E17" s="53">
        <f t="shared" si="1"/>
        <v>69.647058823529406</v>
      </c>
      <c r="F17" s="53">
        <v>58</v>
      </c>
      <c r="G17" s="53">
        <f t="shared" si="2"/>
        <v>13.647058823529413</v>
      </c>
      <c r="H17" s="53">
        <v>23</v>
      </c>
      <c r="I17" s="53">
        <f t="shared" si="3"/>
        <v>5.4117647058823524</v>
      </c>
      <c r="J17" s="53">
        <f t="shared" si="4"/>
        <v>425</v>
      </c>
      <c r="K17" s="53">
        <v>100</v>
      </c>
    </row>
    <row r="18" spans="1:11" ht="12.75" customHeight="1" x14ac:dyDescent="0.25">
      <c r="A18" s="717">
        <v>2004</v>
      </c>
      <c r="B18" s="53">
        <v>75</v>
      </c>
      <c r="C18" s="53">
        <f t="shared" si="0"/>
        <v>15.625</v>
      </c>
      <c r="D18" s="53">
        <v>301</v>
      </c>
      <c r="E18" s="53">
        <f t="shared" si="1"/>
        <v>62.708333333333336</v>
      </c>
      <c r="F18" s="53">
        <v>83</v>
      </c>
      <c r="G18" s="53">
        <f t="shared" si="2"/>
        <v>17.291666666666668</v>
      </c>
      <c r="H18" s="53">
        <v>21</v>
      </c>
      <c r="I18" s="53">
        <f t="shared" si="3"/>
        <v>4.375</v>
      </c>
      <c r="J18" s="53">
        <f t="shared" si="4"/>
        <v>480</v>
      </c>
      <c r="K18" s="53">
        <v>100</v>
      </c>
    </row>
    <row r="19" spans="1:11" ht="12.75" customHeight="1" x14ac:dyDescent="0.25">
      <c r="A19" s="717">
        <v>2005</v>
      </c>
      <c r="B19" s="53">
        <v>75</v>
      </c>
      <c r="C19" s="53">
        <f t="shared" si="0"/>
        <v>11.503067484662576</v>
      </c>
      <c r="D19" s="53">
        <v>405</v>
      </c>
      <c r="E19" s="53">
        <f t="shared" si="1"/>
        <v>62.116564417177912</v>
      </c>
      <c r="F19" s="53">
        <v>133</v>
      </c>
      <c r="G19" s="53">
        <f t="shared" si="2"/>
        <v>20.398773006134967</v>
      </c>
      <c r="H19" s="53">
        <v>39</v>
      </c>
      <c r="I19" s="53">
        <f t="shared" si="3"/>
        <v>5.9815950920245404</v>
      </c>
      <c r="J19" s="53">
        <f t="shared" si="4"/>
        <v>652</v>
      </c>
      <c r="K19" s="53">
        <v>100</v>
      </c>
    </row>
    <row r="20" spans="1:11" ht="12.75" customHeight="1" x14ac:dyDescent="0.25">
      <c r="A20" s="717">
        <v>2006</v>
      </c>
      <c r="B20" s="53">
        <v>77</v>
      </c>
      <c r="C20" s="53">
        <f t="shared" si="0"/>
        <v>11.561561561561561</v>
      </c>
      <c r="D20" s="53">
        <v>397</v>
      </c>
      <c r="E20" s="53">
        <f t="shared" si="1"/>
        <v>59.609609609609613</v>
      </c>
      <c r="F20" s="53">
        <v>146</v>
      </c>
      <c r="G20" s="53">
        <f t="shared" si="2"/>
        <v>21.921921921921921</v>
      </c>
      <c r="H20" s="53">
        <v>46</v>
      </c>
      <c r="I20" s="53">
        <f t="shared" si="3"/>
        <v>6.9069069069069062</v>
      </c>
      <c r="J20" s="53">
        <f t="shared" si="4"/>
        <v>666</v>
      </c>
      <c r="K20" s="53">
        <v>100</v>
      </c>
    </row>
    <row r="21" spans="1:11" ht="12.75" customHeight="1" x14ac:dyDescent="0.25">
      <c r="A21" s="717">
        <v>2007</v>
      </c>
      <c r="B21" s="53">
        <v>92</v>
      </c>
      <c r="C21" s="53">
        <f t="shared" si="0"/>
        <v>12.795549374130738</v>
      </c>
      <c r="D21" s="53">
        <v>437</v>
      </c>
      <c r="E21" s="53">
        <f t="shared" si="1"/>
        <v>60.778859527121</v>
      </c>
      <c r="F21" s="53">
        <v>146</v>
      </c>
      <c r="G21" s="53">
        <f t="shared" si="2"/>
        <v>20.305980528511821</v>
      </c>
      <c r="H21" s="53">
        <v>44</v>
      </c>
      <c r="I21" s="53">
        <f t="shared" si="3"/>
        <v>6.1196105702364401</v>
      </c>
      <c r="J21" s="53">
        <f t="shared" si="4"/>
        <v>719</v>
      </c>
      <c r="K21" s="53">
        <v>100</v>
      </c>
    </row>
    <row r="22" spans="1:11" ht="12.75" customHeight="1" x14ac:dyDescent="0.25">
      <c r="A22" s="717">
        <v>2008</v>
      </c>
      <c r="B22" s="53">
        <v>108</v>
      </c>
      <c r="C22" s="53">
        <f t="shared" si="0"/>
        <v>12.258796821793416</v>
      </c>
      <c r="D22" s="53">
        <v>520</v>
      </c>
      <c r="E22" s="53">
        <f t="shared" si="1"/>
        <v>59.023836549375709</v>
      </c>
      <c r="F22" s="53">
        <v>183</v>
      </c>
      <c r="G22" s="53">
        <f t="shared" si="2"/>
        <v>20.771850170261068</v>
      </c>
      <c r="H22" s="53">
        <v>70</v>
      </c>
      <c r="I22" s="53">
        <f t="shared" si="3"/>
        <v>7.9455164585698066</v>
      </c>
      <c r="J22" s="53">
        <f t="shared" si="4"/>
        <v>881</v>
      </c>
      <c r="K22" s="53">
        <v>100</v>
      </c>
    </row>
    <row r="23" spans="1:11" ht="12.75" customHeight="1" x14ac:dyDescent="0.25">
      <c r="A23" s="717">
        <v>2009</v>
      </c>
      <c r="B23" s="53">
        <v>114</v>
      </c>
      <c r="C23" s="53">
        <f t="shared" si="0"/>
        <v>11.912225705329153</v>
      </c>
      <c r="D23" s="53">
        <v>546</v>
      </c>
      <c r="E23" s="53">
        <f t="shared" si="1"/>
        <v>57.053291536050153</v>
      </c>
      <c r="F23" s="53">
        <v>220</v>
      </c>
      <c r="G23" s="53">
        <f t="shared" si="2"/>
        <v>22.988505747126435</v>
      </c>
      <c r="H23" s="53">
        <v>77</v>
      </c>
      <c r="I23" s="53">
        <f t="shared" si="3"/>
        <v>8.0459770114942533</v>
      </c>
      <c r="J23" s="53">
        <f t="shared" si="4"/>
        <v>957</v>
      </c>
      <c r="K23" s="53">
        <v>100</v>
      </c>
    </row>
    <row r="24" spans="1:11" ht="12.75" customHeight="1" x14ac:dyDescent="0.25">
      <c r="A24" s="717">
        <v>2010</v>
      </c>
      <c r="B24" s="53">
        <v>129</v>
      </c>
      <c r="C24" s="53">
        <f t="shared" si="0"/>
        <v>13.08316430020284</v>
      </c>
      <c r="D24" s="53">
        <v>538</v>
      </c>
      <c r="E24" s="53">
        <f t="shared" si="1"/>
        <v>54.563894523326574</v>
      </c>
      <c r="F24" s="53">
        <v>237</v>
      </c>
      <c r="G24" s="53">
        <f t="shared" si="2"/>
        <v>24.036511156186613</v>
      </c>
      <c r="H24" s="53">
        <v>82</v>
      </c>
      <c r="I24" s="53">
        <f t="shared" si="3"/>
        <v>8.3164300202839758</v>
      </c>
      <c r="J24" s="53">
        <f t="shared" si="4"/>
        <v>986</v>
      </c>
      <c r="K24" s="53">
        <v>100</v>
      </c>
    </row>
    <row r="25" spans="1:11" ht="12.75" customHeight="1" x14ac:dyDescent="0.25">
      <c r="A25" s="717">
        <v>2011</v>
      </c>
      <c r="B25" s="53">
        <v>123</v>
      </c>
      <c r="C25" s="53">
        <f t="shared" si="0"/>
        <v>11.021505376344086</v>
      </c>
      <c r="D25" s="53">
        <v>632</v>
      </c>
      <c r="E25" s="53">
        <f t="shared" si="1"/>
        <v>56.630824372759861</v>
      </c>
      <c r="F25" s="53">
        <v>283</v>
      </c>
      <c r="G25" s="53">
        <f t="shared" si="2"/>
        <v>25.358422939068099</v>
      </c>
      <c r="H25" s="53">
        <v>78</v>
      </c>
      <c r="I25" s="53">
        <f t="shared" si="3"/>
        <v>6.9892473118279561</v>
      </c>
      <c r="J25" s="53">
        <f t="shared" si="4"/>
        <v>1116</v>
      </c>
      <c r="K25" s="53">
        <v>100</v>
      </c>
    </row>
    <row r="26" spans="1:11" ht="12.75" customHeight="1" x14ac:dyDescent="0.25">
      <c r="A26" s="717">
        <v>2012</v>
      </c>
      <c r="B26" s="53">
        <v>113</v>
      </c>
      <c r="C26" s="53">
        <f t="shared" si="0"/>
        <v>9.8776223776223784</v>
      </c>
      <c r="D26" s="53">
        <v>631</v>
      </c>
      <c r="E26" s="53">
        <f t="shared" si="1"/>
        <v>55.157342657342653</v>
      </c>
      <c r="F26" s="53">
        <v>303</v>
      </c>
      <c r="G26" s="53">
        <f t="shared" si="2"/>
        <v>26.486013986013983</v>
      </c>
      <c r="H26" s="53">
        <v>97</v>
      </c>
      <c r="I26" s="53">
        <f t="shared" si="3"/>
        <v>8.4790209790209801</v>
      </c>
      <c r="J26" s="53">
        <f t="shared" si="4"/>
        <v>1144</v>
      </c>
      <c r="K26" s="53">
        <v>100</v>
      </c>
    </row>
    <row r="27" spans="1:11" ht="12.75" customHeight="1" x14ac:dyDescent="0.25">
      <c r="A27" s="717">
        <v>2013</v>
      </c>
      <c r="B27" s="53">
        <v>93</v>
      </c>
      <c r="C27" s="53">
        <f t="shared" si="0"/>
        <v>8.7488240827845711</v>
      </c>
      <c r="D27" s="53">
        <v>576</v>
      </c>
      <c r="E27" s="53">
        <f t="shared" si="1"/>
        <v>54.186265286923799</v>
      </c>
      <c r="F27" s="53">
        <v>301</v>
      </c>
      <c r="G27" s="53">
        <f t="shared" si="2"/>
        <v>28.316086547507059</v>
      </c>
      <c r="H27" s="53">
        <v>93</v>
      </c>
      <c r="I27" s="53">
        <f t="shared" si="3"/>
        <v>8.7488240827845711</v>
      </c>
      <c r="J27" s="53">
        <f t="shared" si="4"/>
        <v>1063</v>
      </c>
      <c r="K27" s="53">
        <v>100</v>
      </c>
    </row>
    <row r="28" spans="1:11" ht="12.75" customHeight="1" x14ac:dyDescent="0.25">
      <c r="A28" s="717">
        <v>2014</v>
      </c>
      <c r="B28" s="53">
        <v>71</v>
      </c>
      <c r="C28" s="53">
        <f t="shared" si="0"/>
        <v>6.8269230769230766</v>
      </c>
      <c r="D28" s="53">
        <v>584</v>
      </c>
      <c r="E28" s="53">
        <f t="shared" si="1"/>
        <v>56.153846153846153</v>
      </c>
      <c r="F28" s="53">
        <v>291</v>
      </c>
      <c r="G28" s="53">
        <f t="shared" si="2"/>
        <v>27.98076923076923</v>
      </c>
      <c r="H28" s="53">
        <v>94</v>
      </c>
      <c r="I28" s="53">
        <f t="shared" si="3"/>
        <v>9.0384615384615383</v>
      </c>
      <c r="J28" s="53">
        <f t="shared" si="4"/>
        <v>1040</v>
      </c>
      <c r="K28" s="53">
        <v>100</v>
      </c>
    </row>
    <row r="29" spans="1:11" ht="12.75" customHeight="1" x14ac:dyDescent="0.25">
      <c r="A29" s="717">
        <v>2015</v>
      </c>
      <c r="B29" s="53">
        <v>58</v>
      </c>
      <c r="C29" s="53">
        <f t="shared" si="0"/>
        <v>5.942622950819672</v>
      </c>
      <c r="D29" s="53">
        <v>548</v>
      </c>
      <c r="E29" s="53">
        <f t="shared" si="1"/>
        <v>56.147540983606561</v>
      </c>
      <c r="F29" s="53">
        <v>269</v>
      </c>
      <c r="G29" s="53">
        <f t="shared" si="2"/>
        <v>27.561475409836067</v>
      </c>
      <c r="H29" s="53">
        <v>100</v>
      </c>
      <c r="I29" s="53">
        <f t="shared" si="3"/>
        <v>10.245901639344263</v>
      </c>
      <c r="J29" s="53">
        <v>976</v>
      </c>
      <c r="K29" s="53">
        <v>100</v>
      </c>
    </row>
    <row r="30" spans="1:11" ht="6" customHeight="1" x14ac:dyDescent="0.25">
      <c r="A30" s="146"/>
      <c r="B30" s="298"/>
      <c r="C30" s="298"/>
      <c r="D30" s="897"/>
      <c r="E30" s="298"/>
      <c r="F30" s="298"/>
      <c r="G30" s="897"/>
      <c r="H30" s="298"/>
      <c r="I30" s="897"/>
      <c r="J30" s="298"/>
      <c r="K30" s="298"/>
    </row>
    <row r="31" spans="1:11" ht="15" customHeight="1" x14ac:dyDescent="0.25">
      <c r="A31" s="980" t="s">
        <v>29</v>
      </c>
      <c r="B31" s="980"/>
      <c r="C31" s="980"/>
      <c r="D31" s="980"/>
      <c r="E31" s="980"/>
      <c r="F31" s="980"/>
      <c r="G31" s="980"/>
      <c r="H31" s="980"/>
      <c r="I31" s="980"/>
      <c r="J31" s="980"/>
      <c r="K31" s="980"/>
    </row>
    <row r="32" spans="1:11" ht="6" customHeight="1" x14ac:dyDescent="0.25"/>
    <row r="33" spans="1:11" s="121" customFormat="1" ht="14.4" x14ac:dyDescent="0.3">
      <c r="A33" s="1019" t="s">
        <v>496</v>
      </c>
      <c r="B33" s="1020"/>
      <c r="C33" s="1020"/>
      <c r="D33" s="1200"/>
      <c r="E33" s="1200"/>
      <c r="F33" s="1200"/>
      <c r="G33" s="1200"/>
      <c r="H33" s="1200"/>
      <c r="I33" s="1200"/>
      <c r="J33" s="1200"/>
      <c r="K33" s="1133"/>
    </row>
    <row r="34" spans="1:11" s="121" customFormat="1" x14ac:dyDescent="0.25">
      <c r="A34" s="93"/>
    </row>
  </sheetData>
  <mergeCells count="12">
    <mergeCell ref="H4:I4"/>
    <mergeCell ref="A4:A5"/>
    <mergeCell ref="A33:K33"/>
    <mergeCell ref="A1:B1"/>
    <mergeCell ref="A2:B2"/>
    <mergeCell ref="F1:H1"/>
    <mergeCell ref="A31:K31"/>
    <mergeCell ref="J4:K4"/>
    <mergeCell ref="A3:K3"/>
    <mergeCell ref="B4:C4"/>
    <mergeCell ref="D4:E4"/>
    <mergeCell ref="F4:G4"/>
  </mergeCells>
  <hyperlinks>
    <hyperlink ref="F1:H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6.88671875" style="721" customWidth="1"/>
    <col min="2" max="2" width="8.6640625" style="755" customWidth="1"/>
    <col min="3" max="3" width="6.6640625" style="755" customWidth="1"/>
    <col min="4" max="4" width="8.6640625" style="755" customWidth="1"/>
    <col min="5" max="5" width="6.6640625" style="755" customWidth="1"/>
    <col min="6" max="6" width="8.6640625" style="755" customWidth="1"/>
    <col min="7" max="7" width="6.6640625" style="755" customWidth="1"/>
    <col min="8" max="8" width="8.6640625" style="755" customWidth="1"/>
    <col min="9" max="9" width="6.6640625" style="755" customWidth="1"/>
    <col min="10" max="10" width="8.6640625" style="755" customWidth="1"/>
    <col min="11" max="11" width="6.6640625" style="755" customWidth="1"/>
    <col min="12" max="16384" width="8.88671875" style="306"/>
  </cols>
  <sheetData>
    <row r="1" spans="1:11" ht="30" customHeight="1" x14ac:dyDescent="0.3">
      <c r="A1" s="986"/>
      <c r="B1" s="979"/>
      <c r="F1" s="974" t="s">
        <v>397</v>
      </c>
      <c r="G1" s="974"/>
      <c r="H1" s="974"/>
    </row>
    <row r="2" spans="1:11" ht="6" customHeight="1" x14ac:dyDescent="0.25">
      <c r="A2" s="986"/>
      <c r="B2" s="979"/>
    </row>
    <row r="3" spans="1:11" ht="30" customHeight="1" x14ac:dyDescent="0.3">
      <c r="A3" s="1197" t="s">
        <v>670</v>
      </c>
      <c r="B3" s="1198"/>
      <c r="C3" s="1198"/>
      <c r="D3" s="1199"/>
      <c r="E3" s="1199"/>
      <c r="F3" s="1199"/>
      <c r="G3" s="1199"/>
      <c r="H3" s="1199"/>
      <c r="I3" s="1199"/>
      <c r="J3" s="1199"/>
      <c r="K3" s="997"/>
    </row>
    <row r="4" spans="1:11" ht="15" customHeight="1" x14ac:dyDescent="0.25">
      <c r="A4" s="1173" t="s">
        <v>100</v>
      </c>
      <c r="B4" s="987" t="s">
        <v>78</v>
      </c>
      <c r="C4" s="987"/>
      <c r="D4" s="987" t="s">
        <v>45</v>
      </c>
      <c r="E4" s="987"/>
      <c r="F4" s="987" t="s">
        <v>82</v>
      </c>
      <c r="G4" s="987"/>
      <c r="H4" s="987" t="s">
        <v>175</v>
      </c>
      <c r="I4" s="987"/>
      <c r="J4" s="987" t="s">
        <v>71</v>
      </c>
      <c r="K4" s="987"/>
    </row>
    <row r="5" spans="1:11" ht="15" customHeight="1" x14ac:dyDescent="0.25">
      <c r="A5" s="978"/>
      <c r="B5" s="770" t="s">
        <v>67</v>
      </c>
      <c r="C5" s="770" t="s">
        <v>102</v>
      </c>
      <c r="D5" s="770" t="s">
        <v>67</v>
      </c>
      <c r="E5" s="770" t="s">
        <v>102</v>
      </c>
      <c r="F5" s="770" t="s">
        <v>67</v>
      </c>
      <c r="G5" s="770" t="s">
        <v>102</v>
      </c>
      <c r="H5" s="770" t="s">
        <v>67</v>
      </c>
      <c r="I5" s="770" t="s">
        <v>102</v>
      </c>
      <c r="J5" s="770" t="s">
        <v>67</v>
      </c>
      <c r="K5" s="770" t="s">
        <v>102</v>
      </c>
    </row>
    <row r="6" spans="1:11" ht="6" customHeight="1" x14ac:dyDescent="0.25">
      <c r="A6" s="146"/>
      <c r="B6" s="730"/>
      <c r="C6" s="730"/>
      <c r="D6" s="730"/>
      <c r="E6" s="730"/>
      <c r="F6" s="730"/>
      <c r="G6" s="730"/>
      <c r="H6" s="730"/>
      <c r="I6" s="730"/>
      <c r="J6" s="730"/>
      <c r="K6" s="730"/>
    </row>
    <row r="7" spans="1:11" x14ac:dyDescent="0.25">
      <c r="A7" s="717">
        <v>1997</v>
      </c>
      <c r="B7" s="53">
        <v>45</v>
      </c>
      <c r="C7" s="53">
        <f t="shared" ref="C7:C25" si="0">(B7/J7)*100</f>
        <v>25.568181818181817</v>
      </c>
      <c r="D7" s="33" t="s">
        <v>123</v>
      </c>
      <c r="E7" s="33" t="s">
        <v>123</v>
      </c>
      <c r="F7" s="53">
        <v>24</v>
      </c>
      <c r="G7" s="53">
        <f t="shared" ref="G7:G25" si="1">(F7/J7)*100</f>
        <v>13.636363636363635</v>
      </c>
      <c r="H7" s="33" t="s">
        <v>123</v>
      </c>
      <c r="I7" s="33" t="s">
        <v>123</v>
      </c>
      <c r="J7" s="53">
        <v>176</v>
      </c>
      <c r="K7" s="53">
        <v>100</v>
      </c>
    </row>
    <row r="8" spans="1:11" x14ac:dyDescent="0.25">
      <c r="A8" s="717">
        <v>1998</v>
      </c>
      <c r="B8" s="53">
        <v>59</v>
      </c>
      <c r="C8" s="53">
        <f t="shared" si="0"/>
        <v>31.216931216931215</v>
      </c>
      <c r="D8" s="53">
        <v>51</v>
      </c>
      <c r="E8" s="53">
        <f t="shared" ref="E8:E25" si="2">(D8/J8)*100</f>
        <v>26.984126984126984</v>
      </c>
      <c r="F8" s="53">
        <v>11</v>
      </c>
      <c r="G8" s="53">
        <f t="shared" si="1"/>
        <v>5.8201058201058196</v>
      </c>
      <c r="H8" s="53">
        <f t="shared" ref="H8:H25" si="3">J8-(B8+D8+F8)</f>
        <v>68</v>
      </c>
      <c r="I8" s="53">
        <f t="shared" ref="I8:I25" si="4">(H8/J8)*100</f>
        <v>35.978835978835974</v>
      </c>
      <c r="J8" s="53">
        <v>189</v>
      </c>
      <c r="K8" s="53">
        <v>100</v>
      </c>
    </row>
    <row r="9" spans="1:11" x14ac:dyDescent="0.25">
      <c r="A9" s="717">
        <v>1999</v>
      </c>
      <c r="B9" s="53">
        <v>47</v>
      </c>
      <c r="C9" s="53">
        <f t="shared" si="0"/>
        <v>27.325581395348834</v>
      </c>
      <c r="D9" s="53">
        <v>32</v>
      </c>
      <c r="E9" s="53">
        <f t="shared" si="2"/>
        <v>18.604651162790699</v>
      </c>
      <c r="F9" s="53">
        <v>20</v>
      </c>
      <c r="G9" s="53">
        <f t="shared" si="1"/>
        <v>11.627906976744185</v>
      </c>
      <c r="H9" s="53">
        <f t="shared" si="3"/>
        <v>73</v>
      </c>
      <c r="I9" s="53">
        <f t="shared" si="4"/>
        <v>42.441860465116278</v>
      </c>
      <c r="J9" s="53">
        <v>172</v>
      </c>
      <c r="K9" s="53">
        <v>100</v>
      </c>
    </row>
    <row r="10" spans="1:11" x14ac:dyDescent="0.25">
      <c r="A10" s="717">
        <v>2000</v>
      </c>
      <c r="B10" s="53">
        <v>99</v>
      </c>
      <c r="C10" s="53">
        <f t="shared" si="0"/>
        <v>37.5</v>
      </c>
      <c r="D10" s="53">
        <v>52</v>
      </c>
      <c r="E10" s="53">
        <f t="shared" si="2"/>
        <v>19.696969696969695</v>
      </c>
      <c r="F10" s="53">
        <v>29</v>
      </c>
      <c r="G10" s="53">
        <f t="shared" si="1"/>
        <v>10.984848484848484</v>
      </c>
      <c r="H10" s="53">
        <f t="shared" si="3"/>
        <v>84</v>
      </c>
      <c r="I10" s="53">
        <f t="shared" si="4"/>
        <v>31.818181818181817</v>
      </c>
      <c r="J10" s="53">
        <v>264</v>
      </c>
      <c r="K10" s="53">
        <v>100</v>
      </c>
    </row>
    <row r="11" spans="1:11" x14ac:dyDescent="0.25">
      <c r="A11" s="717">
        <v>2001</v>
      </c>
      <c r="B11" s="53">
        <v>95</v>
      </c>
      <c r="C11" s="53">
        <f t="shared" si="0"/>
        <v>29.874213836477985</v>
      </c>
      <c r="D11" s="53">
        <v>74</v>
      </c>
      <c r="E11" s="53">
        <f t="shared" si="2"/>
        <v>23.270440251572328</v>
      </c>
      <c r="F11" s="53">
        <v>26</v>
      </c>
      <c r="G11" s="53">
        <f t="shared" si="1"/>
        <v>8.1761006289308167</v>
      </c>
      <c r="H11" s="53">
        <f t="shared" si="3"/>
        <v>123</v>
      </c>
      <c r="I11" s="53">
        <f t="shared" si="4"/>
        <v>38.679245283018872</v>
      </c>
      <c r="J11" s="53">
        <v>318</v>
      </c>
      <c r="K11" s="53">
        <v>100</v>
      </c>
    </row>
    <row r="12" spans="1:11" x14ac:dyDescent="0.25">
      <c r="A12" s="717">
        <v>2002</v>
      </c>
      <c r="B12" s="53">
        <v>98</v>
      </c>
      <c r="C12" s="53">
        <f t="shared" si="0"/>
        <v>24.936386768447839</v>
      </c>
      <c r="D12" s="53">
        <v>83</v>
      </c>
      <c r="E12" s="53">
        <f t="shared" si="2"/>
        <v>21.119592875318066</v>
      </c>
      <c r="F12" s="53">
        <v>32</v>
      </c>
      <c r="G12" s="53">
        <f t="shared" si="1"/>
        <v>8.1424936386768447</v>
      </c>
      <c r="H12" s="53">
        <f t="shared" si="3"/>
        <v>180</v>
      </c>
      <c r="I12" s="53">
        <f t="shared" si="4"/>
        <v>45.801526717557252</v>
      </c>
      <c r="J12" s="53">
        <v>393</v>
      </c>
      <c r="K12" s="53">
        <v>100</v>
      </c>
    </row>
    <row r="13" spans="1:11" x14ac:dyDescent="0.25">
      <c r="A13" s="717">
        <v>2003</v>
      </c>
      <c r="B13" s="53">
        <v>129</v>
      </c>
      <c r="C13" s="53">
        <f t="shared" si="0"/>
        <v>30.352941176470587</v>
      </c>
      <c r="D13" s="53">
        <v>99</v>
      </c>
      <c r="E13" s="53">
        <f t="shared" si="2"/>
        <v>23.294117647058822</v>
      </c>
      <c r="F13" s="53">
        <v>36</v>
      </c>
      <c r="G13" s="53">
        <f t="shared" si="1"/>
        <v>8.4705882352941178</v>
      </c>
      <c r="H13" s="53">
        <f t="shared" si="3"/>
        <v>161</v>
      </c>
      <c r="I13" s="53">
        <f t="shared" si="4"/>
        <v>37.882352941176471</v>
      </c>
      <c r="J13" s="53">
        <v>425</v>
      </c>
      <c r="K13" s="53">
        <v>100</v>
      </c>
    </row>
    <row r="14" spans="1:11" x14ac:dyDescent="0.25">
      <c r="A14" s="717">
        <v>2004</v>
      </c>
      <c r="B14" s="53">
        <v>114</v>
      </c>
      <c r="C14" s="53">
        <f t="shared" si="0"/>
        <v>23.75</v>
      </c>
      <c r="D14" s="53">
        <v>97</v>
      </c>
      <c r="E14" s="53">
        <f t="shared" si="2"/>
        <v>20.208333333333332</v>
      </c>
      <c r="F14" s="53">
        <v>51</v>
      </c>
      <c r="G14" s="53">
        <f t="shared" si="1"/>
        <v>10.625</v>
      </c>
      <c r="H14" s="53">
        <f t="shared" si="3"/>
        <v>218</v>
      </c>
      <c r="I14" s="53">
        <f t="shared" si="4"/>
        <v>45.416666666666664</v>
      </c>
      <c r="J14" s="53">
        <v>480</v>
      </c>
      <c r="K14" s="53">
        <v>100</v>
      </c>
    </row>
    <row r="15" spans="1:11" x14ac:dyDescent="0.25">
      <c r="A15" s="717">
        <v>2005</v>
      </c>
      <c r="B15" s="53">
        <v>193</v>
      </c>
      <c r="C15" s="53">
        <f t="shared" si="0"/>
        <v>29.601226993865033</v>
      </c>
      <c r="D15" s="53">
        <v>105</v>
      </c>
      <c r="E15" s="53">
        <f t="shared" si="2"/>
        <v>16.104294478527606</v>
      </c>
      <c r="F15" s="53">
        <v>54</v>
      </c>
      <c r="G15" s="53">
        <f t="shared" si="1"/>
        <v>8.2822085889570545</v>
      </c>
      <c r="H15" s="53">
        <f t="shared" si="3"/>
        <v>300</v>
      </c>
      <c r="I15" s="53">
        <f t="shared" si="4"/>
        <v>46.012269938650306</v>
      </c>
      <c r="J15" s="53">
        <v>652</v>
      </c>
      <c r="K15" s="53">
        <v>100</v>
      </c>
    </row>
    <row r="16" spans="1:11" x14ac:dyDescent="0.25">
      <c r="A16" s="717">
        <v>2006</v>
      </c>
      <c r="B16" s="53">
        <v>201</v>
      </c>
      <c r="C16" s="53">
        <f t="shared" si="0"/>
        <v>30.180180180180184</v>
      </c>
      <c r="D16" s="53">
        <v>107</v>
      </c>
      <c r="E16" s="53">
        <f t="shared" si="2"/>
        <v>16.066066066066064</v>
      </c>
      <c r="F16" s="53">
        <v>68</v>
      </c>
      <c r="G16" s="53">
        <f t="shared" si="1"/>
        <v>10.21021021021021</v>
      </c>
      <c r="H16" s="53">
        <f t="shared" si="3"/>
        <v>290</v>
      </c>
      <c r="I16" s="53">
        <f t="shared" si="4"/>
        <v>43.543543543543542</v>
      </c>
      <c r="J16" s="53">
        <v>666</v>
      </c>
      <c r="K16" s="53">
        <v>100</v>
      </c>
    </row>
    <row r="17" spans="1:11" x14ac:dyDescent="0.25">
      <c r="A17" s="717">
        <v>2007</v>
      </c>
      <c r="B17" s="53">
        <v>249</v>
      </c>
      <c r="C17" s="53">
        <f t="shared" si="0"/>
        <v>34.631432545201669</v>
      </c>
      <c r="D17" s="53">
        <v>127</v>
      </c>
      <c r="E17" s="53">
        <f t="shared" si="2"/>
        <v>17.663421418636997</v>
      </c>
      <c r="F17" s="53">
        <v>61</v>
      </c>
      <c r="G17" s="53">
        <f t="shared" si="1"/>
        <v>8.4840055632823361</v>
      </c>
      <c r="H17" s="53">
        <f t="shared" si="3"/>
        <v>282</v>
      </c>
      <c r="I17" s="53">
        <f t="shared" si="4"/>
        <v>39.221140472878993</v>
      </c>
      <c r="J17" s="53">
        <v>719</v>
      </c>
      <c r="K17" s="53">
        <v>100</v>
      </c>
    </row>
    <row r="18" spans="1:11" x14ac:dyDescent="0.25">
      <c r="A18" s="717">
        <v>2008</v>
      </c>
      <c r="B18" s="53">
        <v>278</v>
      </c>
      <c r="C18" s="53">
        <f t="shared" si="0"/>
        <v>31.555051078320091</v>
      </c>
      <c r="D18" s="53">
        <v>158</v>
      </c>
      <c r="E18" s="53">
        <f t="shared" si="2"/>
        <v>17.934165720771851</v>
      </c>
      <c r="F18" s="53">
        <v>90</v>
      </c>
      <c r="G18" s="53">
        <f t="shared" si="1"/>
        <v>10.21566401816118</v>
      </c>
      <c r="H18" s="53">
        <f t="shared" si="3"/>
        <v>355</v>
      </c>
      <c r="I18" s="53">
        <f t="shared" si="4"/>
        <v>40.29511918274688</v>
      </c>
      <c r="J18" s="53">
        <v>881</v>
      </c>
      <c r="K18" s="53">
        <v>100</v>
      </c>
    </row>
    <row r="19" spans="1:11" x14ac:dyDescent="0.25">
      <c r="A19" s="717">
        <v>2009</v>
      </c>
      <c r="B19" s="53">
        <v>293</v>
      </c>
      <c r="C19" s="53">
        <f t="shared" si="0"/>
        <v>30.616509926854757</v>
      </c>
      <c r="D19" s="53">
        <v>167</v>
      </c>
      <c r="E19" s="53">
        <f t="shared" si="2"/>
        <v>17.450365726227794</v>
      </c>
      <c r="F19" s="53">
        <v>126</v>
      </c>
      <c r="G19" s="53">
        <f t="shared" si="1"/>
        <v>13.166144200626958</v>
      </c>
      <c r="H19" s="53">
        <f t="shared" si="3"/>
        <v>371</v>
      </c>
      <c r="I19" s="53">
        <f t="shared" si="4"/>
        <v>38.766980146290493</v>
      </c>
      <c r="J19" s="53">
        <v>957</v>
      </c>
      <c r="K19" s="53">
        <v>100</v>
      </c>
    </row>
    <row r="20" spans="1:11" x14ac:dyDescent="0.25">
      <c r="A20" s="717">
        <v>2010</v>
      </c>
      <c r="B20" s="53">
        <v>320</v>
      </c>
      <c r="C20" s="53">
        <f t="shared" si="0"/>
        <v>32.454361054766736</v>
      </c>
      <c r="D20" s="53">
        <v>176</v>
      </c>
      <c r="E20" s="53">
        <f t="shared" si="2"/>
        <v>17.849898580121703</v>
      </c>
      <c r="F20" s="53">
        <v>146</v>
      </c>
      <c r="G20" s="53">
        <f t="shared" si="1"/>
        <v>14.807302231237324</v>
      </c>
      <c r="H20" s="53">
        <f t="shared" si="3"/>
        <v>344</v>
      </c>
      <c r="I20" s="53">
        <f t="shared" si="4"/>
        <v>34.888438133874239</v>
      </c>
      <c r="J20" s="53">
        <v>986</v>
      </c>
      <c r="K20" s="53">
        <v>100</v>
      </c>
    </row>
    <row r="21" spans="1:11" x14ac:dyDescent="0.25">
      <c r="A21" s="717">
        <v>2011</v>
      </c>
      <c r="B21" s="53">
        <v>354</v>
      </c>
      <c r="C21" s="53">
        <f t="shared" si="0"/>
        <v>31.72043010752688</v>
      </c>
      <c r="D21" s="53">
        <v>180</v>
      </c>
      <c r="E21" s="53">
        <f t="shared" si="2"/>
        <v>16.129032258064516</v>
      </c>
      <c r="F21" s="53">
        <v>154</v>
      </c>
      <c r="G21" s="53">
        <f t="shared" si="1"/>
        <v>13.799283154121863</v>
      </c>
      <c r="H21" s="53">
        <f t="shared" si="3"/>
        <v>428</v>
      </c>
      <c r="I21" s="53">
        <f t="shared" si="4"/>
        <v>38.351254480286741</v>
      </c>
      <c r="J21" s="53">
        <v>1116</v>
      </c>
      <c r="K21" s="53">
        <v>100</v>
      </c>
    </row>
    <row r="22" spans="1:11" x14ac:dyDescent="0.25">
      <c r="A22" s="717">
        <v>2012</v>
      </c>
      <c r="B22" s="53">
        <v>335</v>
      </c>
      <c r="C22" s="53">
        <f t="shared" si="0"/>
        <v>29.28321678321678</v>
      </c>
      <c r="D22" s="53">
        <v>171</v>
      </c>
      <c r="E22" s="53">
        <f t="shared" si="2"/>
        <v>14.947552447552448</v>
      </c>
      <c r="F22" s="53">
        <v>177</v>
      </c>
      <c r="G22" s="53">
        <f t="shared" si="1"/>
        <v>15.472027972027972</v>
      </c>
      <c r="H22" s="53">
        <f t="shared" si="3"/>
        <v>461</v>
      </c>
      <c r="I22" s="53">
        <f t="shared" si="4"/>
        <v>40.2972027972028</v>
      </c>
      <c r="J22" s="53">
        <v>1144</v>
      </c>
      <c r="K22" s="53">
        <v>100</v>
      </c>
    </row>
    <row r="23" spans="1:11" x14ac:dyDescent="0.25">
      <c r="A23" s="717">
        <v>2013</v>
      </c>
      <c r="B23" s="53">
        <v>311</v>
      </c>
      <c r="C23" s="53">
        <f t="shared" si="0"/>
        <v>29.256820319849481</v>
      </c>
      <c r="D23" s="53">
        <v>147</v>
      </c>
      <c r="E23" s="53">
        <f t="shared" si="2"/>
        <v>13.828786453433677</v>
      </c>
      <c r="F23" s="53">
        <v>157</v>
      </c>
      <c r="G23" s="53">
        <f t="shared" si="1"/>
        <v>14.769520225776105</v>
      </c>
      <c r="H23" s="53">
        <f t="shared" si="3"/>
        <v>448</v>
      </c>
      <c r="I23" s="53">
        <f t="shared" si="4"/>
        <v>42.144873000940734</v>
      </c>
      <c r="J23" s="53">
        <v>1063</v>
      </c>
      <c r="K23" s="53">
        <v>100</v>
      </c>
    </row>
    <row r="24" spans="1:11" x14ac:dyDescent="0.25">
      <c r="A24" s="717">
        <v>2014</v>
      </c>
      <c r="B24" s="53">
        <v>259</v>
      </c>
      <c r="C24" s="53">
        <f t="shared" si="0"/>
        <v>24.903846153846153</v>
      </c>
      <c r="D24" s="53">
        <v>187</v>
      </c>
      <c r="E24" s="53">
        <f t="shared" si="2"/>
        <v>17.98076923076923</v>
      </c>
      <c r="F24" s="53">
        <v>179</v>
      </c>
      <c r="G24" s="53">
        <f t="shared" si="1"/>
        <v>17.21153846153846</v>
      </c>
      <c r="H24" s="53">
        <f t="shared" si="3"/>
        <v>415</v>
      </c>
      <c r="I24" s="53">
        <f t="shared" si="4"/>
        <v>39.903846153846153</v>
      </c>
      <c r="J24" s="755">
        <v>1040</v>
      </c>
      <c r="K24" s="53">
        <v>100</v>
      </c>
    </row>
    <row r="25" spans="1:11" s="744" customFormat="1" ht="15.6" x14ac:dyDescent="0.25">
      <c r="A25" s="717" t="s">
        <v>465</v>
      </c>
      <c r="B25" s="53">
        <v>275</v>
      </c>
      <c r="C25" s="53">
        <f t="shared" si="0"/>
        <v>28.17622950819672</v>
      </c>
      <c r="D25" s="53">
        <v>183</v>
      </c>
      <c r="E25" s="53">
        <f t="shared" si="2"/>
        <v>18.75</v>
      </c>
      <c r="F25" s="53">
        <v>159</v>
      </c>
      <c r="G25" s="53">
        <f t="shared" si="1"/>
        <v>16.290983606557376</v>
      </c>
      <c r="H25" s="53">
        <f t="shared" si="3"/>
        <v>359</v>
      </c>
      <c r="I25" s="53">
        <f t="shared" si="4"/>
        <v>36.782786885245898</v>
      </c>
      <c r="J25" s="770">
        <v>976</v>
      </c>
      <c r="K25" s="53">
        <v>100</v>
      </c>
    </row>
    <row r="26" spans="1:11" ht="6" customHeight="1" x14ac:dyDescent="0.25">
      <c r="A26" s="146"/>
      <c r="B26" s="730"/>
      <c r="C26" s="730"/>
      <c r="D26" s="147"/>
      <c r="E26" s="730"/>
      <c r="F26" s="730"/>
      <c r="G26" s="147"/>
      <c r="H26" s="730"/>
      <c r="I26" s="147"/>
      <c r="J26" s="730"/>
      <c r="K26" s="730"/>
    </row>
    <row r="27" spans="1:11" ht="15" customHeight="1" x14ac:dyDescent="0.25">
      <c r="A27" s="980" t="s">
        <v>29</v>
      </c>
      <c r="B27" s="980"/>
      <c r="C27" s="980"/>
      <c r="D27" s="980"/>
      <c r="E27" s="980"/>
      <c r="F27" s="980"/>
      <c r="G27" s="980"/>
      <c r="H27" s="980"/>
      <c r="I27" s="980"/>
      <c r="J27" s="980"/>
      <c r="K27" s="980"/>
    </row>
    <row r="28" spans="1:11" ht="6" customHeight="1" x14ac:dyDescent="0.25"/>
    <row r="29" spans="1:11" s="307" customFormat="1" ht="27.75" customHeight="1" x14ac:dyDescent="0.25">
      <c r="A29" s="1148" t="s">
        <v>497</v>
      </c>
      <c r="B29" s="969"/>
      <c r="C29" s="969"/>
      <c r="D29" s="969"/>
      <c r="E29" s="969"/>
      <c r="F29" s="969"/>
      <c r="G29" s="969"/>
      <c r="H29" s="969"/>
      <c r="I29" s="969"/>
      <c r="J29" s="969"/>
      <c r="K29" s="969"/>
    </row>
  </sheetData>
  <mergeCells count="12">
    <mergeCell ref="H4:I4"/>
    <mergeCell ref="J4:K4"/>
    <mergeCell ref="A29:K29"/>
    <mergeCell ref="A1:B1"/>
    <mergeCell ref="A2:B2"/>
    <mergeCell ref="F1:H1"/>
    <mergeCell ref="A27:K27"/>
    <mergeCell ref="A3:K3"/>
    <mergeCell ref="A4:A5"/>
    <mergeCell ref="B4:C4"/>
    <mergeCell ref="D4:E4"/>
    <mergeCell ref="F4:G4"/>
  </mergeCells>
  <hyperlinks>
    <hyperlink ref="F1:H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U35"/>
  <sheetViews>
    <sheetView zoomScaleNormal="100" workbookViewId="0">
      <pane ySplit="5" topLeftCell="A15" activePane="bottomLeft" state="frozen"/>
      <selection activeCell="Q15" sqref="Q15"/>
      <selection pane="bottomLeft" activeCell="Q15" sqref="Q15"/>
    </sheetView>
  </sheetViews>
  <sheetFormatPr defaultColWidth="9.109375" defaultRowHeight="13.2" x14ac:dyDescent="0.25"/>
  <cols>
    <col min="1" max="1" width="6.6640625" style="898" customWidth="1"/>
    <col min="2" max="30" width="8.6640625" style="898" customWidth="1"/>
    <col min="31" max="16384" width="9.109375" style="898"/>
  </cols>
  <sheetData>
    <row r="1" spans="1:13" ht="30" customHeight="1" x14ac:dyDescent="0.3">
      <c r="A1" s="1201"/>
      <c r="B1" s="979"/>
      <c r="F1" s="974" t="s">
        <v>397</v>
      </c>
      <c r="G1" s="975"/>
      <c r="H1" s="975"/>
    </row>
    <row r="2" spans="1:13" ht="6" customHeight="1" x14ac:dyDescent="0.25">
      <c r="A2" s="1201"/>
      <c r="B2" s="979"/>
    </row>
    <row r="3" spans="1:13" s="900" customFormat="1" ht="15" customHeight="1" x14ac:dyDescent="0.3">
      <c r="A3" s="1197" t="s">
        <v>486</v>
      </c>
      <c r="B3" s="1198"/>
      <c r="C3" s="1198"/>
      <c r="D3" s="1199"/>
      <c r="E3" s="1199"/>
      <c r="F3" s="1199"/>
      <c r="G3" s="1199"/>
      <c r="H3" s="1199"/>
      <c r="I3" s="1199"/>
      <c r="J3" s="1199"/>
      <c r="K3" s="985"/>
    </row>
    <row r="4" spans="1:13" s="912" customFormat="1" ht="30" customHeight="1" x14ac:dyDescent="0.25">
      <c r="A4" s="913"/>
      <c r="B4" s="1204" t="s">
        <v>8</v>
      </c>
      <c r="C4" s="1204"/>
      <c r="D4" s="1204" t="s">
        <v>192</v>
      </c>
      <c r="E4" s="1204"/>
      <c r="F4" s="1204" t="s">
        <v>193</v>
      </c>
      <c r="G4" s="1204"/>
      <c r="H4" s="1204" t="s">
        <v>43</v>
      </c>
      <c r="I4" s="1204"/>
      <c r="J4" s="1204" t="s">
        <v>41</v>
      </c>
      <c r="K4" s="1204"/>
    </row>
    <row r="5" spans="1:13" ht="15" customHeight="1" x14ac:dyDescent="0.25">
      <c r="A5" s="911" t="s">
        <v>76</v>
      </c>
      <c r="B5" s="910" t="s">
        <v>68</v>
      </c>
      <c r="C5" s="910" t="s">
        <v>69</v>
      </c>
      <c r="D5" s="910" t="s">
        <v>68</v>
      </c>
      <c r="E5" s="910" t="s">
        <v>69</v>
      </c>
      <c r="F5" s="910" t="s">
        <v>68</v>
      </c>
      <c r="G5" s="910" t="s">
        <v>69</v>
      </c>
      <c r="H5" s="910" t="s">
        <v>68</v>
      </c>
      <c r="I5" s="910" t="s">
        <v>69</v>
      </c>
      <c r="J5" s="910" t="s">
        <v>68</v>
      </c>
      <c r="K5" s="910" t="s">
        <v>69</v>
      </c>
      <c r="L5" s="909"/>
      <c r="M5" s="909"/>
    </row>
    <row r="6" spans="1:13" ht="6" customHeight="1" x14ac:dyDescent="0.25">
      <c r="A6" s="908"/>
      <c r="B6" s="906"/>
      <c r="C6" s="906"/>
      <c r="D6" s="907"/>
      <c r="E6" s="907"/>
      <c r="F6" s="907"/>
      <c r="G6" s="907"/>
      <c r="H6" s="906"/>
      <c r="I6" s="906"/>
      <c r="J6" s="906"/>
      <c r="K6" s="906"/>
    </row>
    <row r="7" spans="1:13" ht="12.75" customHeight="1" x14ac:dyDescent="0.25">
      <c r="A7" s="904" t="s">
        <v>96</v>
      </c>
      <c r="B7" s="902">
        <v>0.99896608255622066</v>
      </c>
      <c r="C7" s="902">
        <v>6.6564193642925859E-2</v>
      </c>
      <c r="D7" s="905" t="s">
        <v>46</v>
      </c>
      <c r="E7" s="905" t="s">
        <v>46</v>
      </c>
      <c r="F7" s="905" t="s">
        <v>46</v>
      </c>
      <c r="G7" s="905" t="s">
        <v>46</v>
      </c>
      <c r="H7" s="902">
        <v>96.04942959163688</v>
      </c>
      <c r="I7" s="902">
        <v>98.107446251526127</v>
      </c>
      <c r="J7" s="902">
        <v>2.9516043258070832</v>
      </c>
      <c r="K7" s="902">
        <v>1.8259895548309431</v>
      </c>
    </row>
    <row r="8" spans="1:13" ht="12.75" customHeight="1" x14ac:dyDescent="0.25">
      <c r="A8" s="904" t="s">
        <v>0</v>
      </c>
      <c r="B8" s="902">
        <v>0.61608593936126954</v>
      </c>
      <c r="C8" s="902">
        <v>0.10032515952301919</v>
      </c>
      <c r="D8" s="905" t="s">
        <v>46</v>
      </c>
      <c r="E8" s="905" t="s">
        <v>46</v>
      </c>
      <c r="F8" s="905" t="s">
        <v>46</v>
      </c>
      <c r="G8" s="905" t="s">
        <v>46</v>
      </c>
      <c r="H8" s="902">
        <v>90.070716279185703</v>
      </c>
      <c r="I8" s="902">
        <v>94.379432255117351</v>
      </c>
      <c r="J8" s="902">
        <v>9.3131977814524731</v>
      </c>
      <c r="K8" s="902">
        <v>5.5202425853599859</v>
      </c>
    </row>
    <row r="9" spans="1:13" ht="12.75" customHeight="1" x14ac:dyDescent="0.25">
      <c r="A9" s="904" t="s">
        <v>36</v>
      </c>
      <c r="B9" s="902">
        <v>0.4821462045364851</v>
      </c>
      <c r="C9" s="902">
        <v>2.651571901637377E-2</v>
      </c>
      <c r="D9" s="905" t="s">
        <v>46</v>
      </c>
      <c r="E9" s="905" t="s">
        <v>46</v>
      </c>
      <c r="F9" s="905" t="s">
        <v>46</v>
      </c>
      <c r="G9" s="905" t="s">
        <v>46</v>
      </c>
      <c r="H9" s="902">
        <v>97.557648047520104</v>
      </c>
      <c r="I9" s="902">
        <v>98.642699174255085</v>
      </c>
      <c r="J9" s="902">
        <v>1.9602057479435695</v>
      </c>
      <c r="K9" s="902">
        <v>1.330785106728422</v>
      </c>
    </row>
    <row r="10" spans="1:13" ht="12.75" customHeight="1" x14ac:dyDescent="0.25">
      <c r="A10" s="904" t="s">
        <v>1</v>
      </c>
      <c r="B10" s="902">
        <v>0.69796085579110256</v>
      </c>
      <c r="C10" s="902">
        <v>0.11030679351594444</v>
      </c>
      <c r="D10" s="905" t="s">
        <v>46</v>
      </c>
      <c r="E10" s="905" t="s">
        <v>46</v>
      </c>
      <c r="F10" s="905" t="s">
        <v>46</v>
      </c>
      <c r="G10" s="905" t="s">
        <v>46</v>
      </c>
      <c r="H10" s="902">
        <v>96.399061965228199</v>
      </c>
      <c r="I10" s="902">
        <v>97.98614537644491</v>
      </c>
      <c r="J10" s="902">
        <v>2.902977178980517</v>
      </c>
      <c r="K10" s="902">
        <v>1.9035478300386852</v>
      </c>
    </row>
    <row r="11" spans="1:13" ht="12.75" customHeight="1" x14ac:dyDescent="0.25">
      <c r="A11" s="904" t="s">
        <v>56</v>
      </c>
      <c r="B11" s="902">
        <v>0.95629351367255955</v>
      </c>
      <c r="C11" s="902">
        <v>7.5712856321234465E-2</v>
      </c>
      <c r="D11" s="905" t="s">
        <v>46</v>
      </c>
      <c r="E11" s="905" t="s">
        <v>46</v>
      </c>
      <c r="F11" s="905" t="s">
        <v>46</v>
      </c>
      <c r="G11" s="905" t="s">
        <v>46</v>
      </c>
      <c r="H11" s="902">
        <v>97.657409995950132</v>
      </c>
      <c r="I11" s="902">
        <v>98.998657396238016</v>
      </c>
      <c r="J11" s="902">
        <v>1.3862964903772146</v>
      </c>
      <c r="K11" s="902">
        <v>0.92562974744097581</v>
      </c>
    </row>
    <row r="12" spans="1:13" ht="12.75" customHeight="1" x14ac:dyDescent="0.25">
      <c r="A12" s="904" t="s">
        <v>28</v>
      </c>
      <c r="B12" s="902">
        <v>0.88635429038256053</v>
      </c>
      <c r="C12" s="902">
        <v>9.8539633658408191E-2</v>
      </c>
      <c r="D12" s="905" t="s">
        <v>46</v>
      </c>
      <c r="E12" s="905" t="s">
        <v>46</v>
      </c>
      <c r="F12" s="905" t="s">
        <v>46</v>
      </c>
      <c r="G12" s="905" t="s">
        <v>46</v>
      </c>
      <c r="H12" s="902">
        <v>96.886741247098158</v>
      </c>
      <c r="I12" s="902">
        <v>98.712014708132671</v>
      </c>
      <c r="J12" s="902">
        <v>2.2269044625191334</v>
      </c>
      <c r="K12" s="902">
        <v>1.1894456582088915</v>
      </c>
    </row>
    <row r="13" spans="1:13" ht="12.75" customHeight="1" x14ac:dyDescent="0.25">
      <c r="A13" s="904" t="s">
        <v>57</v>
      </c>
      <c r="B13" s="902">
        <v>1.0221341768782244</v>
      </c>
      <c r="C13" s="902">
        <v>0.29519861921761115</v>
      </c>
      <c r="D13" s="905" t="s">
        <v>46</v>
      </c>
      <c r="E13" s="905" t="s">
        <v>46</v>
      </c>
      <c r="F13" s="905" t="s">
        <v>46</v>
      </c>
      <c r="G13" s="905" t="s">
        <v>46</v>
      </c>
      <c r="H13" s="902">
        <v>94.893214683654193</v>
      </c>
      <c r="I13" s="902">
        <v>97.193717760680414</v>
      </c>
      <c r="J13" s="902">
        <v>4.0846511394679554</v>
      </c>
      <c r="K13" s="902">
        <v>2.5110836201018194</v>
      </c>
    </row>
    <row r="14" spans="1:13" ht="12.75" customHeight="1" x14ac:dyDescent="0.25">
      <c r="A14" s="904" t="s">
        <v>58</v>
      </c>
      <c r="B14" s="902">
        <v>1.0229267581833648</v>
      </c>
      <c r="C14" s="902">
        <v>0.21830652926501551</v>
      </c>
      <c r="D14" s="905" t="s">
        <v>46</v>
      </c>
      <c r="E14" s="905" t="s">
        <v>46</v>
      </c>
      <c r="F14" s="905" t="s">
        <v>46</v>
      </c>
      <c r="G14" s="905" t="s">
        <v>46</v>
      </c>
      <c r="H14" s="902">
        <v>95.146459354119798</v>
      </c>
      <c r="I14" s="902">
        <v>97.640869134263141</v>
      </c>
      <c r="J14" s="902">
        <v>3.8306138876971909</v>
      </c>
      <c r="K14" s="902">
        <v>2.1408243364721695</v>
      </c>
    </row>
    <row r="15" spans="1:13" ht="12.75" customHeight="1" x14ac:dyDescent="0.25">
      <c r="A15" s="904" t="s">
        <v>39</v>
      </c>
      <c r="B15" s="902">
        <v>1.5839303070801896</v>
      </c>
      <c r="C15" s="902">
        <v>0.15605918324678006</v>
      </c>
      <c r="D15" s="905" t="s">
        <v>46</v>
      </c>
      <c r="E15" s="905" t="s">
        <v>46</v>
      </c>
      <c r="F15" s="905" t="s">
        <v>46</v>
      </c>
      <c r="G15" s="905" t="s">
        <v>46</v>
      </c>
      <c r="H15" s="902">
        <v>94.362914530379371</v>
      </c>
      <c r="I15" s="902">
        <v>98.053390872553948</v>
      </c>
      <c r="J15" s="902">
        <v>4.0531551625403877</v>
      </c>
      <c r="K15" s="902">
        <v>1.7905499441991541</v>
      </c>
    </row>
    <row r="16" spans="1:13" ht="12.75" customHeight="1" x14ac:dyDescent="0.25">
      <c r="A16" s="904" t="s">
        <v>125</v>
      </c>
      <c r="B16" s="902">
        <v>1.11383994897688</v>
      </c>
      <c r="C16" s="902">
        <v>0.17973565702745758</v>
      </c>
      <c r="D16" s="905" t="s">
        <v>46</v>
      </c>
      <c r="E16" s="905" t="s">
        <v>46</v>
      </c>
      <c r="F16" s="905" t="s">
        <v>46</v>
      </c>
      <c r="G16" s="905" t="s">
        <v>46</v>
      </c>
      <c r="H16" s="902">
        <v>95.473444614894461</v>
      </c>
      <c r="I16" s="902">
        <v>97.811522048584393</v>
      </c>
      <c r="J16" s="902">
        <v>3.4127154361287473</v>
      </c>
      <c r="K16" s="902">
        <v>2.0087422943885986</v>
      </c>
    </row>
    <row r="17" spans="1:21" ht="12.75" customHeight="1" x14ac:dyDescent="0.25">
      <c r="A17" s="904" t="s">
        <v>72</v>
      </c>
      <c r="B17" s="902">
        <v>1.0411825045963761</v>
      </c>
      <c r="C17" s="902">
        <v>0.14450929940821566</v>
      </c>
      <c r="D17" s="905" t="s">
        <v>46</v>
      </c>
      <c r="E17" s="905" t="s">
        <v>46</v>
      </c>
      <c r="F17" s="905" t="s">
        <v>46</v>
      </c>
      <c r="G17" s="905" t="s">
        <v>46</v>
      </c>
      <c r="H17" s="902">
        <v>95.302079873386276</v>
      </c>
      <c r="I17" s="902">
        <v>98.426132868998266</v>
      </c>
      <c r="J17" s="902">
        <v>3.6567376220170997</v>
      </c>
      <c r="K17" s="902">
        <v>1.4293578315932918</v>
      </c>
    </row>
    <row r="18" spans="1:21" ht="12.75" customHeight="1" x14ac:dyDescent="0.25">
      <c r="A18" s="903">
        <v>2004</v>
      </c>
      <c r="B18" s="902">
        <v>1.7834877746935411</v>
      </c>
      <c r="C18" s="902">
        <v>0.45792762789589536</v>
      </c>
      <c r="D18" s="905" t="s">
        <v>46</v>
      </c>
      <c r="E18" s="905" t="s">
        <v>46</v>
      </c>
      <c r="F18" s="905" t="s">
        <v>46</v>
      </c>
      <c r="G18" s="905" t="s">
        <v>46</v>
      </c>
      <c r="H18" s="902">
        <v>96.821783127842579</v>
      </c>
      <c r="I18" s="902">
        <v>98.564924958126383</v>
      </c>
      <c r="J18" s="902">
        <v>1.394729097463951</v>
      </c>
      <c r="K18" s="902">
        <v>0.97714741397784133</v>
      </c>
    </row>
    <row r="19" spans="1:21" ht="12.75" customHeight="1" x14ac:dyDescent="0.25">
      <c r="A19" s="904" t="s">
        <v>30</v>
      </c>
      <c r="B19" s="902">
        <v>1.9724793264049818</v>
      </c>
      <c r="C19" s="902">
        <v>0.78212192458697372</v>
      </c>
      <c r="D19" s="905" t="s">
        <v>46</v>
      </c>
      <c r="E19" s="905" t="s">
        <v>46</v>
      </c>
      <c r="F19" s="905" t="s">
        <v>46</v>
      </c>
      <c r="G19" s="905" t="s">
        <v>46</v>
      </c>
      <c r="H19" s="902">
        <v>96.688628730571622</v>
      </c>
      <c r="I19" s="902">
        <v>97.941911258399756</v>
      </c>
      <c r="J19" s="902">
        <v>1.3388919430234389</v>
      </c>
      <c r="K19" s="902">
        <v>1.2759668170130574</v>
      </c>
    </row>
    <row r="20" spans="1:21" ht="12.75" customHeight="1" x14ac:dyDescent="0.25">
      <c r="A20" s="904" t="s">
        <v>31</v>
      </c>
      <c r="B20" s="902">
        <v>1.6422426671809056</v>
      </c>
      <c r="C20" s="902">
        <v>0.71423139219995102</v>
      </c>
      <c r="D20" s="905" t="s">
        <v>46</v>
      </c>
      <c r="E20" s="905" t="s">
        <v>46</v>
      </c>
      <c r="F20" s="905" t="s">
        <v>46</v>
      </c>
      <c r="G20" s="905" t="s">
        <v>46</v>
      </c>
      <c r="H20" s="902">
        <v>96.228483228447132</v>
      </c>
      <c r="I20" s="902">
        <v>98.146927550945378</v>
      </c>
      <c r="J20" s="902">
        <v>2.1292741043719734</v>
      </c>
      <c r="K20" s="902">
        <v>1.1388410568546166</v>
      </c>
    </row>
    <row r="21" spans="1:21" ht="12.75" customHeight="1" x14ac:dyDescent="0.25">
      <c r="A21" s="904" t="s">
        <v>149</v>
      </c>
      <c r="B21" s="902">
        <v>2.2270969999105534</v>
      </c>
      <c r="C21" s="902">
        <v>1.2848365424731854</v>
      </c>
      <c r="D21" s="905" t="s">
        <v>46</v>
      </c>
      <c r="E21" s="905" t="s">
        <v>46</v>
      </c>
      <c r="F21" s="905" t="s">
        <v>46</v>
      </c>
      <c r="G21" s="905" t="s">
        <v>46</v>
      </c>
      <c r="H21" s="902">
        <v>94.461872796720087</v>
      </c>
      <c r="I21" s="902">
        <v>95.916268687816611</v>
      </c>
      <c r="J21" s="902">
        <v>3.3110302033699259</v>
      </c>
      <c r="K21" s="902">
        <v>2.7988947697102335</v>
      </c>
    </row>
    <row r="22" spans="1:21" ht="12.75" customHeight="1" x14ac:dyDescent="0.25">
      <c r="A22" s="904" t="s">
        <v>152</v>
      </c>
      <c r="B22" s="902">
        <v>1.6098815157642017</v>
      </c>
      <c r="C22" s="902">
        <v>0.90455493255589681</v>
      </c>
      <c r="D22" s="905" t="s">
        <v>46</v>
      </c>
      <c r="E22" s="905" t="s">
        <v>46</v>
      </c>
      <c r="F22" s="905" t="s">
        <v>46</v>
      </c>
      <c r="G22" s="905" t="s">
        <v>46</v>
      </c>
      <c r="H22" s="902">
        <v>97.633431380046616</v>
      </c>
      <c r="I22" s="902">
        <v>98.299436656500617</v>
      </c>
      <c r="J22" s="902">
        <v>0.75668710418917373</v>
      </c>
      <c r="K22" s="902">
        <v>0.79600841094370856</v>
      </c>
      <c r="U22" s="898" t="s">
        <v>194</v>
      </c>
    </row>
    <row r="23" spans="1:21" ht="12.75" customHeight="1" x14ac:dyDescent="0.25">
      <c r="A23" s="904" t="s">
        <v>163</v>
      </c>
      <c r="B23" s="902">
        <v>1.8766684768885888</v>
      </c>
      <c r="C23" s="902">
        <v>0.86154539551589404</v>
      </c>
      <c r="D23" s="905" t="s">
        <v>46</v>
      </c>
      <c r="E23" s="905" t="s">
        <v>46</v>
      </c>
      <c r="F23" s="905" t="s">
        <v>46</v>
      </c>
      <c r="G23" s="905" t="s">
        <v>46</v>
      </c>
      <c r="H23" s="902">
        <v>97.017066629164603</v>
      </c>
      <c r="I23" s="902">
        <v>98.22361458685846</v>
      </c>
      <c r="J23" s="902">
        <v>1.1062648939463617</v>
      </c>
      <c r="K23" s="902">
        <v>0.91484001762529554</v>
      </c>
    </row>
    <row r="24" spans="1:21" ht="12.75" customHeight="1" x14ac:dyDescent="0.25">
      <c r="A24" s="904" t="s">
        <v>171</v>
      </c>
      <c r="B24" s="902">
        <v>2.068587578688375</v>
      </c>
      <c r="C24" s="902">
        <v>0.93482706262246995</v>
      </c>
      <c r="D24" s="905" t="s">
        <v>46</v>
      </c>
      <c r="E24" s="905" t="s">
        <v>46</v>
      </c>
      <c r="F24" s="905" t="s">
        <v>46</v>
      </c>
      <c r="G24" s="905" t="s">
        <v>46</v>
      </c>
      <c r="H24" s="902">
        <v>97.251986425716808</v>
      </c>
      <c r="I24" s="902">
        <v>98.459726294156553</v>
      </c>
      <c r="J24" s="902">
        <v>0.67942599559475381</v>
      </c>
      <c r="K24" s="902">
        <v>0.60544664322135167</v>
      </c>
    </row>
    <row r="25" spans="1:21" ht="12.75" customHeight="1" x14ac:dyDescent="0.25">
      <c r="A25" s="904" t="s">
        <v>195</v>
      </c>
      <c r="B25" s="902">
        <v>2.0327553258834898</v>
      </c>
      <c r="C25" s="902">
        <v>0.77293101484632731</v>
      </c>
      <c r="D25" s="905" t="s">
        <v>46</v>
      </c>
      <c r="E25" s="905" t="s">
        <v>46</v>
      </c>
      <c r="F25" s="905" t="s">
        <v>46</v>
      </c>
      <c r="G25" s="905" t="s">
        <v>46</v>
      </c>
      <c r="H25" s="902">
        <v>97.100888252151634</v>
      </c>
      <c r="I25" s="902">
        <v>98.161164874479866</v>
      </c>
      <c r="J25" s="902">
        <v>0.86635642196475926</v>
      </c>
      <c r="K25" s="902">
        <v>1.0659041106734271</v>
      </c>
    </row>
    <row r="26" spans="1:21" ht="12.75" customHeight="1" x14ac:dyDescent="0.25">
      <c r="A26" s="904" t="s">
        <v>196</v>
      </c>
      <c r="B26" s="902">
        <v>2.1701631299724622</v>
      </c>
      <c r="C26" s="902">
        <v>0.54886058620476963</v>
      </c>
      <c r="D26" s="905" t="s">
        <v>46</v>
      </c>
      <c r="E26" s="905" t="s">
        <v>46</v>
      </c>
      <c r="F26" s="905" t="s">
        <v>46</v>
      </c>
      <c r="G26" s="905" t="s">
        <v>46</v>
      </c>
      <c r="H26" s="902">
        <v>96.871123102513764</v>
      </c>
      <c r="I26" s="902">
        <v>98.601228695614935</v>
      </c>
      <c r="J26" s="902">
        <v>0.9587137675135009</v>
      </c>
      <c r="K26" s="902">
        <v>0.84991071818054409</v>
      </c>
    </row>
    <row r="27" spans="1:21" ht="12.75" customHeight="1" x14ac:dyDescent="0.25">
      <c r="A27" s="904" t="s">
        <v>197</v>
      </c>
      <c r="B27" s="902">
        <v>1.9816060354488712</v>
      </c>
      <c r="C27" s="902">
        <v>0.56983450376559375</v>
      </c>
      <c r="D27" s="902">
        <v>1.5253755605905499</v>
      </c>
      <c r="E27" s="902">
        <v>0.32413440442838382</v>
      </c>
      <c r="F27" s="902">
        <v>1.1153406736565963</v>
      </c>
      <c r="G27" s="902">
        <v>0.17062062744027601</v>
      </c>
      <c r="H27" s="902">
        <v>97.277231190746903</v>
      </c>
      <c r="I27" s="902">
        <v>98.780807651834294</v>
      </c>
      <c r="J27" s="902">
        <v>0.74116277380423301</v>
      </c>
      <c r="K27" s="902">
        <v>0.64935784440015332</v>
      </c>
    </row>
    <row r="28" spans="1:21" ht="12.75" customHeight="1" x14ac:dyDescent="0.25">
      <c r="A28" s="903">
        <v>2013</v>
      </c>
      <c r="B28" s="902">
        <v>1.7010130098944476</v>
      </c>
      <c r="C28" s="902">
        <v>0.50382184727746115</v>
      </c>
      <c r="D28" s="902">
        <v>1.5399217444141535</v>
      </c>
      <c r="E28" s="902">
        <v>0.45736487719588992</v>
      </c>
      <c r="F28" s="902">
        <v>1.1783741399299976</v>
      </c>
      <c r="G28" s="902">
        <v>0.22978616277093594</v>
      </c>
      <c r="H28" s="902">
        <v>97.611508070386094</v>
      </c>
      <c r="I28" s="902">
        <v>99.128030196430203</v>
      </c>
      <c r="J28" s="902">
        <v>0.68747891971947228</v>
      </c>
      <c r="K28" s="902">
        <v>0.36814795629237002</v>
      </c>
    </row>
    <row r="29" spans="1:21" ht="12.75" customHeight="1" x14ac:dyDescent="0.25">
      <c r="A29" s="903">
        <v>2014</v>
      </c>
      <c r="B29" s="902">
        <v>1.69158143194335</v>
      </c>
      <c r="C29" s="902">
        <v>0.71428571428571397</v>
      </c>
      <c r="D29" s="902">
        <v>1.3370035391270201</v>
      </c>
      <c r="E29" s="902">
        <v>0.63051702395964704</v>
      </c>
      <c r="F29" s="902">
        <v>0.86511993708218604</v>
      </c>
      <c r="G29" s="902">
        <v>0.33613445378151302</v>
      </c>
      <c r="H29" s="902">
        <v>97.728613591938398</v>
      </c>
      <c r="I29" s="902">
        <v>98.978859439055398</v>
      </c>
      <c r="J29" s="902">
        <v>0.59008654602675104</v>
      </c>
      <c r="K29" s="902">
        <v>0.33613445378151302</v>
      </c>
    </row>
    <row r="30" spans="1:21" ht="12.75" customHeight="1" x14ac:dyDescent="0.25">
      <c r="A30" s="903">
        <v>2015</v>
      </c>
      <c r="B30" s="902">
        <v>1.24864398878594</v>
      </c>
      <c r="C30" s="902">
        <v>0.33335752119567202</v>
      </c>
      <c r="D30" s="902">
        <v>1.0106457653682701</v>
      </c>
      <c r="E30" s="902">
        <v>0.19199912914585199</v>
      </c>
      <c r="F30" s="902">
        <v>0.63653521140027403</v>
      </c>
      <c r="G30" s="902">
        <v>9.8872778987143903E-2</v>
      </c>
      <c r="H30" s="902">
        <v>97.939779034063505</v>
      </c>
      <c r="I30" s="902">
        <v>98.878755783933002</v>
      </c>
      <c r="J30" s="902">
        <v>0.81157697715053201</v>
      </c>
      <c r="K30" s="902">
        <v>0.78788669487131102</v>
      </c>
    </row>
    <row r="31" spans="1:21" ht="12.75" customHeight="1" x14ac:dyDescent="0.25">
      <c r="A31" s="903">
        <v>2016</v>
      </c>
      <c r="B31" s="902">
        <v>0.97518105568281543</v>
      </c>
      <c r="C31" s="902">
        <v>0.42421418871992045</v>
      </c>
      <c r="D31" s="902">
        <v>0.97518105568281543</v>
      </c>
      <c r="E31" s="902">
        <v>0.22684835834681358</v>
      </c>
      <c r="F31" s="902">
        <v>0.58552099671367985</v>
      </c>
      <c r="G31" s="902">
        <v>0.12729109867721458</v>
      </c>
      <c r="H31" s="902">
        <v>98.154818017101206</v>
      </c>
      <c r="I31" s="902">
        <v>99.13765005238902</v>
      </c>
      <c r="J31" s="902">
        <v>0.87000092721597666</v>
      </c>
      <c r="K31" s="902">
        <v>0.43813575889104123</v>
      </c>
    </row>
    <row r="32" spans="1:21" ht="6" customHeight="1" x14ac:dyDescent="0.25">
      <c r="A32" s="901"/>
      <c r="B32" s="901"/>
      <c r="C32" s="901"/>
      <c r="D32" s="901"/>
      <c r="E32" s="901"/>
      <c r="F32" s="901"/>
      <c r="G32" s="901"/>
      <c r="H32" s="901"/>
      <c r="I32" s="901"/>
      <c r="J32" s="901"/>
      <c r="K32" s="901"/>
    </row>
    <row r="33" spans="1:11" s="899" customFormat="1" ht="15" customHeight="1" x14ac:dyDescent="0.3">
      <c r="A33" s="1203" t="s">
        <v>33</v>
      </c>
      <c r="B33" s="1203"/>
      <c r="C33" s="1203"/>
      <c r="D33" s="1203"/>
      <c r="E33" s="1203"/>
      <c r="F33" s="1203"/>
      <c r="G33" s="1203"/>
      <c r="H33" s="1203"/>
      <c r="I33" s="1203"/>
      <c r="J33" s="1203"/>
      <c r="K33" s="1203"/>
    </row>
    <row r="34" spans="1:11" s="899" customFormat="1" ht="6" customHeight="1" x14ac:dyDescent="0.3">
      <c r="A34" s="900"/>
      <c r="B34" s="900"/>
      <c r="C34" s="900"/>
      <c r="D34" s="900"/>
      <c r="E34" s="900"/>
      <c r="F34" s="900"/>
      <c r="G34" s="900"/>
      <c r="H34" s="900"/>
      <c r="I34" s="900"/>
      <c r="J34" s="900"/>
      <c r="K34" s="900"/>
    </row>
    <row r="35" spans="1:11" ht="42.75" customHeight="1" x14ac:dyDescent="0.25">
      <c r="A35" s="1202" t="s">
        <v>198</v>
      </c>
      <c r="B35" s="1203"/>
      <c r="C35" s="1203"/>
      <c r="D35" s="1203"/>
      <c r="E35" s="1203"/>
      <c r="F35" s="1203"/>
      <c r="G35" s="1203"/>
      <c r="H35" s="1203"/>
      <c r="I35" s="1203"/>
      <c r="J35" s="1203"/>
      <c r="K35" s="1203"/>
    </row>
  </sheetData>
  <mergeCells count="11">
    <mergeCell ref="A1:B1"/>
    <mergeCell ref="A2:B2"/>
    <mergeCell ref="F1:H1"/>
    <mergeCell ref="A3:K3"/>
    <mergeCell ref="A35:K35"/>
    <mergeCell ref="A33:K33"/>
    <mergeCell ref="B4:C4"/>
    <mergeCell ref="D4:E4"/>
    <mergeCell ref="F4:G4"/>
    <mergeCell ref="H4:I4"/>
    <mergeCell ref="J4:K4"/>
  </mergeCells>
  <hyperlinks>
    <hyperlink ref="F1:H1" location="Tabellförteckning!A1" display="Tillbaka till innehållsföreckningen "/>
  </hyperlinks>
  <pageMargins left="0.75" right="0.75" top="1" bottom="1" header="0.5" footer="0.5"/>
  <pageSetup paperSize="9" scale="93" orientation="portrait" r:id="rId1"/>
  <headerFooter alignWithMargins="0"/>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N26"/>
  <sheetViews>
    <sheetView zoomScaleNormal="100" workbookViewId="0">
      <pane ySplit="5" topLeftCell="A6" activePane="bottomLeft" state="frozen"/>
      <selection activeCell="Q15" sqref="Q15"/>
      <selection pane="bottomLeft" activeCell="Q15" sqref="Q15"/>
    </sheetView>
  </sheetViews>
  <sheetFormatPr defaultColWidth="9.109375" defaultRowHeight="13.2" x14ac:dyDescent="0.25"/>
  <cols>
    <col min="1" max="1" width="6.6640625" style="898" customWidth="1"/>
    <col min="2" max="34" width="8.6640625" style="898" customWidth="1"/>
    <col min="35" max="16384" width="9.109375" style="898"/>
  </cols>
  <sheetData>
    <row r="1" spans="1:14" ht="30" customHeight="1" x14ac:dyDescent="0.3">
      <c r="A1" s="1201"/>
      <c r="B1" s="979"/>
      <c r="F1" s="974" t="s">
        <v>397</v>
      </c>
      <c r="G1" s="975"/>
      <c r="H1" s="975"/>
    </row>
    <row r="2" spans="1:14" ht="6" customHeight="1" x14ac:dyDescent="0.25">
      <c r="A2" s="1201"/>
      <c r="B2" s="979"/>
    </row>
    <row r="3" spans="1:14" s="900" customFormat="1" ht="15" customHeight="1" x14ac:dyDescent="0.3">
      <c r="A3" s="1197" t="s">
        <v>487</v>
      </c>
      <c r="B3" s="1198"/>
      <c r="C3" s="1198"/>
      <c r="D3" s="1199"/>
      <c r="E3" s="1199"/>
      <c r="F3" s="1199"/>
      <c r="G3" s="1199"/>
      <c r="H3" s="1199"/>
      <c r="I3" s="1199"/>
      <c r="J3" s="1199"/>
      <c r="K3" s="997"/>
    </row>
    <row r="4" spans="1:14" s="912" customFormat="1" ht="30" customHeight="1" x14ac:dyDescent="0.25">
      <c r="A4" s="913"/>
      <c r="B4" s="1204" t="s">
        <v>8</v>
      </c>
      <c r="C4" s="1204"/>
      <c r="D4" s="1204" t="s">
        <v>192</v>
      </c>
      <c r="E4" s="1204"/>
      <c r="F4" s="1204" t="s">
        <v>193</v>
      </c>
      <c r="G4" s="1204"/>
      <c r="H4" s="1204" t="s">
        <v>43</v>
      </c>
      <c r="I4" s="1204"/>
      <c r="J4" s="1204" t="s">
        <v>41</v>
      </c>
      <c r="K4" s="1204"/>
      <c r="L4" s="1205"/>
      <c r="M4" s="1205"/>
    </row>
    <row r="5" spans="1:14" ht="15" customHeight="1" x14ac:dyDescent="0.25">
      <c r="A5" s="911" t="s">
        <v>76</v>
      </c>
      <c r="B5" s="910" t="s">
        <v>68</v>
      </c>
      <c r="C5" s="910" t="s">
        <v>69</v>
      </c>
      <c r="D5" s="910" t="s">
        <v>68</v>
      </c>
      <c r="E5" s="910" t="s">
        <v>69</v>
      </c>
      <c r="F5" s="910" t="s">
        <v>68</v>
      </c>
      <c r="G5" s="910" t="s">
        <v>69</v>
      </c>
      <c r="H5" s="910" t="s">
        <v>68</v>
      </c>
      <c r="I5" s="910" t="s">
        <v>69</v>
      </c>
      <c r="J5" s="910" t="s">
        <v>68</v>
      </c>
      <c r="K5" s="910" t="s">
        <v>69</v>
      </c>
      <c r="L5" s="910"/>
      <c r="M5" s="910"/>
      <c r="N5" s="910"/>
    </row>
    <row r="6" spans="1:14" ht="6" customHeight="1" x14ac:dyDescent="0.25">
      <c r="A6" s="918"/>
      <c r="B6" s="906"/>
      <c r="C6" s="906"/>
      <c r="D6" s="907"/>
      <c r="E6" s="907"/>
      <c r="F6" s="907"/>
      <c r="G6" s="907"/>
      <c r="H6" s="906"/>
      <c r="I6" s="906"/>
      <c r="J6" s="906"/>
      <c r="K6" s="906"/>
    </row>
    <row r="7" spans="1:14" ht="12.75" customHeight="1" x14ac:dyDescent="0.25">
      <c r="A7" s="903">
        <v>2004</v>
      </c>
      <c r="B7" s="902">
        <v>1.3965266442759701</v>
      </c>
      <c r="C7" s="902">
        <v>0.14164732892918167</v>
      </c>
      <c r="D7" s="905" t="s">
        <v>46</v>
      </c>
      <c r="E7" s="905" t="s">
        <v>46</v>
      </c>
      <c r="F7" s="905" t="s">
        <v>46</v>
      </c>
      <c r="G7" s="905" t="s">
        <v>46</v>
      </c>
      <c r="H7" s="902">
        <v>97.857880621598795</v>
      </c>
      <c r="I7" s="902">
        <v>99.140266426470305</v>
      </c>
      <c r="J7" s="902">
        <v>0.74559273412525096</v>
      </c>
      <c r="K7" s="902">
        <v>0.71808624460056958</v>
      </c>
    </row>
    <row r="8" spans="1:14" ht="12.75" customHeight="1" x14ac:dyDescent="0.25">
      <c r="A8" s="903">
        <v>2005</v>
      </c>
      <c r="B8" s="902">
        <v>1.2421488980655384</v>
      </c>
      <c r="C8" s="902">
        <v>0.47565003594816035</v>
      </c>
      <c r="D8" s="905" t="s">
        <v>46</v>
      </c>
      <c r="E8" s="905" t="s">
        <v>46</v>
      </c>
      <c r="F8" s="905" t="s">
        <v>46</v>
      </c>
      <c r="G8" s="905" t="s">
        <v>46</v>
      </c>
      <c r="H8" s="902">
        <v>97.710407923919618</v>
      </c>
      <c r="I8" s="902">
        <v>98.472752432937</v>
      </c>
      <c r="J8" s="902">
        <v>1.0474431780149369</v>
      </c>
      <c r="K8" s="902">
        <v>1.0515975311148258</v>
      </c>
    </row>
    <row r="9" spans="1:14" ht="12.75" customHeight="1" x14ac:dyDescent="0.25">
      <c r="A9" s="903">
        <v>2006</v>
      </c>
      <c r="B9" s="902">
        <v>1.4287765305223681</v>
      </c>
      <c r="C9" s="902">
        <v>0.25255962926408171</v>
      </c>
      <c r="D9" s="905" t="s">
        <v>46</v>
      </c>
      <c r="E9" s="905" t="s">
        <v>46</v>
      </c>
      <c r="F9" s="905" t="s">
        <v>46</v>
      </c>
      <c r="G9" s="905" t="s">
        <v>46</v>
      </c>
      <c r="H9" s="902">
        <v>97.508695102592881</v>
      </c>
      <c r="I9" s="902">
        <v>99.022359997918898</v>
      </c>
      <c r="J9" s="902">
        <v>1.062528366884733</v>
      </c>
      <c r="K9" s="902">
        <v>0.72508037281714943</v>
      </c>
    </row>
    <row r="10" spans="1:14" ht="12.75" customHeight="1" x14ac:dyDescent="0.25">
      <c r="A10" s="903">
        <v>2007</v>
      </c>
      <c r="B10" s="902">
        <v>2.0005220746676615</v>
      </c>
      <c r="C10" s="902">
        <v>0.60205321706143278</v>
      </c>
      <c r="D10" s="905" t="s">
        <v>46</v>
      </c>
      <c r="E10" s="905" t="s">
        <v>46</v>
      </c>
      <c r="F10" s="905" t="s">
        <v>46</v>
      </c>
      <c r="G10" s="905" t="s">
        <v>46</v>
      </c>
      <c r="H10" s="902">
        <v>93.706523868284606</v>
      </c>
      <c r="I10" s="902">
        <v>96.80326888769028</v>
      </c>
      <c r="J10" s="902">
        <v>4.2929540570475435</v>
      </c>
      <c r="K10" s="902">
        <v>2.5946778952481293</v>
      </c>
      <c r="N10" s="898" t="s">
        <v>76</v>
      </c>
    </row>
    <row r="11" spans="1:14" ht="12.75" customHeight="1" x14ac:dyDescent="0.25">
      <c r="A11" s="903">
        <v>2008</v>
      </c>
      <c r="B11" s="902">
        <v>1.0897970063295821</v>
      </c>
      <c r="C11" s="902">
        <v>0.4353234669476142</v>
      </c>
      <c r="D11" s="905" t="s">
        <v>46</v>
      </c>
      <c r="E11" s="905" t="s">
        <v>46</v>
      </c>
      <c r="F11" s="905" t="s">
        <v>46</v>
      </c>
      <c r="G11" s="905" t="s">
        <v>46</v>
      </c>
      <c r="H11" s="902">
        <v>97.942969326057437</v>
      </c>
      <c r="I11" s="902">
        <v>98.607414278502077</v>
      </c>
      <c r="J11" s="902">
        <v>0.9672336676128207</v>
      </c>
      <c r="K11" s="902">
        <v>0.95726225455044756</v>
      </c>
    </row>
    <row r="12" spans="1:14" ht="12.75" customHeight="1" x14ac:dyDescent="0.25">
      <c r="A12" s="903">
        <v>2009</v>
      </c>
      <c r="B12" s="902">
        <v>1.8960676783550248</v>
      </c>
      <c r="C12" s="902">
        <v>0.40202933137338709</v>
      </c>
      <c r="D12" s="905" t="s">
        <v>46</v>
      </c>
      <c r="E12" s="905" t="s">
        <v>46</v>
      </c>
      <c r="F12" s="905" t="s">
        <v>46</v>
      </c>
      <c r="G12" s="905" t="s">
        <v>46</v>
      </c>
      <c r="H12" s="902">
        <v>96.932704230238315</v>
      </c>
      <c r="I12" s="902">
        <v>98.606915202989882</v>
      </c>
      <c r="J12" s="902">
        <v>1.1712280914066533</v>
      </c>
      <c r="K12" s="902">
        <v>0.99105546563663072</v>
      </c>
    </row>
    <row r="13" spans="1:14" ht="12.75" customHeight="1" x14ac:dyDescent="0.25">
      <c r="A13" s="903">
        <v>2010</v>
      </c>
      <c r="B13" s="902">
        <v>1.6221778246269449</v>
      </c>
      <c r="C13" s="902">
        <v>0.32828608378463975</v>
      </c>
      <c r="D13" s="905" t="s">
        <v>46</v>
      </c>
      <c r="E13" s="905" t="s">
        <v>46</v>
      </c>
      <c r="F13" s="905" t="s">
        <v>46</v>
      </c>
      <c r="G13" s="905" t="s">
        <v>46</v>
      </c>
      <c r="H13" s="902">
        <v>97.376240707565344</v>
      </c>
      <c r="I13" s="902">
        <v>98.601019348302316</v>
      </c>
      <c r="J13" s="902">
        <v>1.0015814678078419</v>
      </c>
      <c r="K13" s="902">
        <v>1.0706945679130373</v>
      </c>
    </row>
    <row r="14" spans="1:14" ht="12.75" customHeight="1" x14ac:dyDescent="0.25">
      <c r="A14" s="903">
        <v>2011</v>
      </c>
      <c r="B14" s="902">
        <v>1.6349417330771281</v>
      </c>
      <c r="C14" s="902">
        <v>0.51976407999920227</v>
      </c>
      <c r="D14" s="905" t="s">
        <v>46</v>
      </c>
      <c r="E14" s="905" t="s">
        <v>46</v>
      </c>
      <c r="F14" s="905" t="s">
        <v>46</v>
      </c>
      <c r="G14" s="905" t="s">
        <v>46</v>
      </c>
      <c r="H14" s="902">
        <v>96.927060245079389</v>
      </c>
      <c r="I14" s="902">
        <v>98.614304519434796</v>
      </c>
      <c r="J14" s="902">
        <v>1.4379980218435284</v>
      </c>
      <c r="K14" s="902">
        <v>0.86593140056602302</v>
      </c>
    </row>
    <row r="15" spans="1:14" ht="12.75" customHeight="1" x14ac:dyDescent="0.25">
      <c r="A15" s="904" t="s">
        <v>196</v>
      </c>
      <c r="B15" s="902">
        <v>1.5196585613867077</v>
      </c>
      <c r="C15" s="902">
        <v>0.37713980313861101</v>
      </c>
      <c r="D15" s="905" t="s">
        <v>46</v>
      </c>
      <c r="E15" s="905" t="s">
        <v>46</v>
      </c>
      <c r="F15" s="905" t="s">
        <v>46</v>
      </c>
      <c r="G15" s="905" t="s">
        <v>46</v>
      </c>
      <c r="H15" s="902">
        <v>97.411835878113394</v>
      </c>
      <c r="I15" s="902">
        <v>98.714135667385079</v>
      </c>
      <c r="J15" s="902">
        <v>1.0685055604998115</v>
      </c>
      <c r="K15" s="902">
        <v>0.90872452947618376</v>
      </c>
    </row>
    <row r="16" spans="1:14" ht="12.75" customHeight="1" x14ac:dyDescent="0.25">
      <c r="A16" s="904" t="s">
        <v>197</v>
      </c>
      <c r="B16" s="902">
        <v>1.4203637278458481</v>
      </c>
      <c r="C16" s="902">
        <v>0.21255236750439979</v>
      </c>
      <c r="D16" s="902">
        <v>1.0503313555313245</v>
      </c>
      <c r="E16" s="902">
        <v>0.21255236750439979</v>
      </c>
      <c r="F16" s="902">
        <v>0.76902188896514301</v>
      </c>
      <c r="G16" s="902">
        <v>0.16852172649518218</v>
      </c>
      <c r="H16" s="902">
        <v>98.069254034207049</v>
      </c>
      <c r="I16" s="902">
        <v>99.293423909540707</v>
      </c>
      <c r="J16" s="902">
        <v>0.51038223794710558</v>
      </c>
      <c r="K16" s="902">
        <v>0.49402372295490743</v>
      </c>
    </row>
    <row r="17" spans="1:11" ht="12.75" customHeight="1" x14ac:dyDescent="0.25">
      <c r="A17" s="903">
        <v>2013</v>
      </c>
      <c r="B17" s="902">
        <v>0.96290860764696895</v>
      </c>
      <c r="C17" s="902">
        <v>0.27954146034248167</v>
      </c>
      <c r="D17" s="902">
        <v>0.76026887885234151</v>
      </c>
      <c r="E17" s="902">
        <v>0.27954146034248167</v>
      </c>
      <c r="F17" s="902">
        <v>0.65356191062353519</v>
      </c>
      <c r="G17" s="902">
        <v>0.20380461604263506</v>
      </c>
      <c r="H17" s="902">
        <v>98.287603444898053</v>
      </c>
      <c r="I17" s="902">
        <v>99.418348745454182</v>
      </c>
      <c r="J17" s="902">
        <v>0.74948794745497904</v>
      </c>
      <c r="K17" s="902">
        <v>0.30210979420333378</v>
      </c>
    </row>
    <row r="18" spans="1:11" ht="12.75" customHeight="1" x14ac:dyDescent="0.25">
      <c r="A18" s="903">
        <v>2014</v>
      </c>
      <c r="B18" s="902">
        <v>1.21518987341772</v>
      </c>
      <c r="C18" s="902">
        <v>0.162249864791779</v>
      </c>
      <c r="D18" s="902">
        <v>0.810126582278481</v>
      </c>
      <c r="E18" s="902">
        <v>0.162249864791779</v>
      </c>
      <c r="F18" s="902">
        <v>0.50607287449392702</v>
      </c>
      <c r="G18" s="902">
        <v>0.162249864791779</v>
      </c>
      <c r="H18" s="902">
        <v>98.329113924050603</v>
      </c>
      <c r="I18" s="902">
        <v>99.5673336938886</v>
      </c>
      <c r="J18" s="902">
        <v>0.455696202531646</v>
      </c>
      <c r="K18" s="902">
        <v>0.27041644131963199</v>
      </c>
    </row>
    <row r="19" spans="1:11" ht="12.75" customHeight="1" x14ac:dyDescent="0.25">
      <c r="A19" s="903">
        <v>2015</v>
      </c>
      <c r="B19" s="902">
        <v>0.96180718256354203</v>
      </c>
      <c r="C19" s="902">
        <v>0.163634102343792</v>
      </c>
      <c r="D19" s="902">
        <v>0.64127518559268026</v>
      </c>
      <c r="E19" s="902">
        <v>8.454378450213304E-2</v>
      </c>
      <c r="F19" s="902">
        <v>0.55723055107566899</v>
      </c>
      <c r="G19" s="902">
        <v>8.4543784502132693E-2</v>
      </c>
      <c r="H19" s="902">
        <v>98.070292219203495</v>
      </c>
      <c r="I19" s="902">
        <v>99.268441806886202</v>
      </c>
      <c r="J19" s="902">
        <v>0.96790059823290797</v>
      </c>
      <c r="K19" s="902">
        <v>0.56792409077002304</v>
      </c>
    </row>
    <row r="20" spans="1:11" ht="12.75" customHeight="1" x14ac:dyDescent="0.25">
      <c r="A20" s="903">
        <v>2016</v>
      </c>
      <c r="B20" s="902">
        <v>0.69609039519717419</v>
      </c>
      <c r="C20" s="902">
        <v>0.19471738207891964</v>
      </c>
      <c r="D20" s="902">
        <v>0.3623826137193501</v>
      </c>
      <c r="E20" s="902">
        <v>0.13680438377090806</v>
      </c>
      <c r="F20" s="902">
        <v>0.24271904258792487</v>
      </c>
      <c r="G20" s="902">
        <v>0.13680438377090806</v>
      </c>
      <c r="H20" s="902">
        <v>98.389396572129556</v>
      </c>
      <c r="I20" s="902">
        <v>99.38615093670505</v>
      </c>
      <c r="J20" s="902">
        <v>0.91451303267326089</v>
      </c>
      <c r="K20" s="902">
        <v>0.41913168121602529</v>
      </c>
    </row>
    <row r="21" spans="1:11" s="899" customFormat="1" ht="6" customHeight="1" x14ac:dyDescent="0.3">
      <c r="A21" s="917" t="s">
        <v>76</v>
      </c>
      <c r="B21" s="916"/>
      <c r="C21" s="916"/>
      <c r="D21" s="916"/>
      <c r="E21" s="916"/>
      <c r="F21" s="916"/>
      <c r="G21" s="916"/>
      <c r="H21" s="916"/>
      <c r="I21" s="916"/>
      <c r="J21" s="916"/>
      <c r="K21" s="915"/>
    </row>
    <row r="22" spans="1:11" s="899" customFormat="1" ht="15" customHeight="1" x14ac:dyDescent="0.3">
      <c r="A22" s="1203" t="s">
        <v>33</v>
      </c>
      <c r="B22" s="1203"/>
      <c r="C22" s="1203"/>
      <c r="D22" s="1203"/>
      <c r="E22" s="1203"/>
      <c r="F22" s="1203"/>
      <c r="G22" s="1203"/>
      <c r="H22" s="1203"/>
      <c r="I22" s="1203"/>
      <c r="J22" s="1203"/>
      <c r="K22" s="1203"/>
    </row>
    <row r="25" spans="1:11" x14ac:dyDescent="0.25">
      <c r="H25" s="914"/>
      <c r="J25" s="914"/>
    </row>
    <row r="26" spans="1:11" x14ac:dyDescent="0.25">
      <c r="J26" s="914"/>
    </row>
  </sheetData>
  <mergeCells count="11">
    <mergeCell ref="A1:B1"/>
    <mergeCell ref="A2:B2"/>
    <mergeCell ref="F1:H1"/>
    <mergeCell ref="L4:M4"/>
    <mergeCell ref="A22:K22"/>
    <mergeCell ref="A3:K3"/>
    <mergeCell ref="B4:C4"/>
    <mergeCell ref="D4:E4"/>
    <mergeCell ref="F4:G4"/>
    <mergeCell ref="H4:I4"/>
    <mergeCell ref="J4:K4"/>
  </mergeCells>
  <hyperlinks>
    <hyperlink ref="F1:H1" location="Tabellförteckning!A1" display="Tillbaka till innehållsföreckningen "/>
  </hyperlinks>
  <pageMargins left="0.75" right="0.75" top="1" bottom="1" header="0.5" footer="0.5"/>
  <pageSetup paperSize="9" scale="9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M47"/>
  <sheetViews>
    <sheetView zoomScaleNormal="100" workbookViewId="0">
      <pane ySplit="4" topLeftCell="A5" activePane="bottomLeft" state="frozen"/>
      <selection sqref="A1:B92"/>
      <selection pane="bottomLeft" activeCell="K26" sqref="K26"/>
    </sheetView>
  </sheetViews>
  <sheetFormatPr defaultColWidth="8.88671875" defaultRowHeight="13.2" x14ac:dyDescent="0.25"/>
  <cols>
    <col min="1" max="1" width="6.6640625" style="158" customWidth="1"/>
    <col min="2" max="2" width="11.33203125" style="207" customWidth="1"/>
    <col min="3" max="4" width="10.6640625" style="207" customWidth="1"/>
    <col min="5" max="5" width="12.6640625" style="207" customWidth="1"/>
    <col min="6" max="16384" width="8.88671875" style="62"/>
  </cols>
  <sheetData>
    <row r="1" spans="1:247" s="377" customFormat="1" ht="30" customHeight="1" x14ac:dyDescent="0.3">
      <c r="A1" s="978"/>
      <c r="B1" s="979"/>
      <c r="C1" s="974" t="s">
        <v>397</v>
      </c>
      <c r="D1" s="975"/>
      <c r="E1" s="975"/>
    </row>
    <row r="2" spans="1:247" s="377" customFormat="1" ht="6" customHeight="1" x14ac:dyDescent="0.25">
      <c r="A2" s="978"/>
      <c r="B2" s="979"/>
      <c r="C2" s="380"/>
      <c r="D2" s="380"/>
      <c r="E2" s="380"/>
    </row>
    <row r="3" spans="1:247" s="204" customFormat="1" ht="33.6" customHeight="1" x14ac:dyDescent="0.25">
      <c r="A3" s="989" t="s">
        <v>545</v>
      </c>
      <c r="B3" s="990"/>
      <c r="C3" s="990"/>
      <c r="D3" s="990"/>
      <c r="E3" s="990"/>
      <c r="G3" s="158"/>
      <c r="V3" s="158"/>
      <c r="AK3" s="158"/>
      <c r="AZ3" s="158"/>
      <c r="BO3" s="158"/>
      <c r="CD3" s="158"/>
      <c r="CS3" s="158"/>
      <c r="DH3" s="158"/>
      <c r="DW3" s="158"/>
      <c r="EL3" s="158"/>
      <c r="FA3" s="158"/>
      <c r="FP3" s="158"/>
      <c r="GE3" s="158"/>
      <c r="GT3" s="158"/>
      <c r="HI3" s="158"/>
      <c r="HX3" s="158"/>
      <c r="IM3" s="158"/>
    </row>
    <row r="4" spans="1:247" ht="42.75" customHeight="1" x14ac:dyDescent="0.25">
      <c r="A4" s="320" t="s">
        <v>100</v>
      </c>
      <c r="B4" s="321" t="s">
        <v>110</v>
      </c>
      <c r="C4" s="321" t="s">
        <v>285</v>
      </c>
      <c r="D4" s="321" t="s">
        <v>286</v>
      </c>
      <c r="E4" s="321" t="s">
        <v>47</v>
      </c>
    </row>
    <row r="5" spans="1:247" ht="6" customHeight="1" x14ac:dyDescent="0.25">
      <c r="A5" s="302"/>
      <c r="B5" s="301"/>
      <c r="C5" s="301"/>
      <c r="D5" s="301"/>
      <c r="E5" s="301"/>
    </row>
    <row r="6" spans="1:247" x14ac:dyDescent="0.25">
      <c r="A6" s="111">
        <v>1977</v>
      </c>
      <c r="B6" s="56">
        <v>3</v>
      </c>
      <c r="C6" s="56">
        <v>6.1</v>
      </c>
      <c r="D6" s="56">
        <v>23.6</v>
      </c>
      <c r="E6" s="56">
        <v>5.0999999999999996</v>
      </c>
    </row>
    <row r="7" spans="1:247" x14ac:dyDescent="0.25">
      <c r="A7" s="111">
        <v>1978</v>
      </c>
      <c r="B7" s="56">
        <v>2.6</v>
      </c>
      <c r="C7" s="56">
        <v>6.5</v>
      </c>
      <c r="D7" s="56">
        <v>22.2</v>
      </c>
      <c r="E7" s="56">
        <v>5.6</v>
      </c>
    </row>
    <row r="8" spans="1:247" x14ac:dyDescent="0.25">
      <c r="A8" s="111">
        <v>1979</v>
      </c>
      <c r="B8" s="56">
        <v>2.6</v>
      </c>
      <c r="C8" s="56">
        <v>6.8</v>
      </c>
      <c r="D8" s="56">
        <v>21.9</v>
      </c>
      <c r="E8" s="56">
        <v>6</v>
      </c>
    </row>
    <row r="9" spans="1:247" x14ac:dyDescent="0.25">
      <c r="A9" s="111">
        <v>1980</v>
      </c>
      <c r="B9" s="56">
        <v>2.7</v>
      </c>
      <c r="C9" s="56">
        <v>7.1</v>
      </c>
      <c r="D9" s="56">
        <v>23.5</v>
      </c>
      <c r="E9" s="56">
        <v>6.6</v>
      </c>
    </row>
    <row r="10" spans="1:247" x14ac:dyDescent="0.25">
      <c r="A10" s="111">
        <v>1981</v>
      </c>
      <c r="B10" s="56">
        <v>2.8</v>
      </c>
      <c r="C10" s="56">
        <v>7.4</v>
      </c>
      <c r="D10" s="56">
        <v>25.2</v>
      </c>
      <c r="E10" s="56">
        <v>7.2</v>
      </c>
    </row>
    <row r="11" spans="1:247" x14ac:dyDescent="0.25">
      <c r="A11" s="111">
        <v>1982</v>
      </c>
      <c r="B11" s="56">
        <v>3.1</v>
      </c>
      <c r="C11" s="56">
        <v>7.9</v>
      </c>
      <c r="D11" s="56">
        <v>24.1</v>
      </c>
      <c r="E11" s="56">
        <v>7.6</v>
      </c>
    </row>
    <row r="12" spans="1:247" x14ac:dyDescent="0.25">
      <c r="A12" s="111">
        <v>1983</v>
      </c>
      <c r="B12" s="56">
        <v>2.9</v>
      </c>
      <c r="C12" s="56">
        <v>8.1</v>
      </c>
      <c r="D12" s="56">
        <v>24.8</v>
      </c>
      <c r="E12" s="56">
        <v>7.9</v>
      </c>
    </row>
    <row r="13" spans="1:247" x14ac:dyDescent="0.25">
      <c r="A13" s="111">
        <v>1984</v>
      </c>
      <c r="B13" s="56">
        <v>3.3</v>
      </c>
      <c r="C13" s="56">
        <v>8.3000000000000007</v>
      </c>
      <c r="D13" s="56">
        <v>25.1</v>
      </c>
      <c r="E13" s="56">
        <v>8.5</v>
      </c>
    </row>
    <row r="14" spans="1:247" x14ac:dyDescent="0.25">
      <c r="A14" s="111">
        <v>1985</v>
      </c>
      <c r="B14" s="56">
        <v>3.3</v>
      </c>
      <c r="C14" s="56">
        <v>8.3000000000000007</v>
      </c>
      <c r="D14" s="56">
        <v>26.9</v>
      </c>
      <c r="E14" s="56">
        <v>8.8000000000000007</v>
      </c>
    </row>
    <row r="15" spans="1:247" x14ac:dyDescent="0.25">
      <c r="A15" s="111">
        <v>1986</v>
      </c>
      <c r="B15" s="56">
        <v>3.5</v>
      </c>
      <c r="C15" s="56">
        <v>8.5</v>
      </c>
      <c r="D15" s="56">
        <v>27.9</v>
      </c>
      <c r="E15" s="56">
        <v>9.5</v>
      </c>
    </row>
    <row r="16" spans="1:247" x14ac:dyDescent="0.25">
      <c r="A16" s="111">
        <v>1987</v>
      </c>
      <c r="B16" s="56">
        <v>3.4</v>
      </c>
      <c r="C16" s="56">
        <v>8.1999999999999993</v>
      </c>
      <c r="D16" s="56">
        <v>29.2</v>
      </c>
      <c r="E16" s="56">
        <v>10.1</v>
      </c>
    </row>
    <row r="17" spans="1:5" x14ac:dyDescent="0.25">
      <c r="A17" s="111">
        <v>1988</v>
      </c>
      <c r="B17" s="56">
        <v>3.8</v>
      </c>
      <c r="C17" s="56">
        <v>8.1</v>
      </c>
      <c r="D17" s="56">
        <v>32.799999999999997</v>
      </c>
      <c r="E17" s="56">
        <v>11.6</v>
      </c>
    </row>
    <row r="18" spans="1:5" x14ac:dyDescent="0.25">
      <c r="A18" s="111">
        <v>1989</v>
      </c>
      <c r="B18" s="56">
        <v>4.2</v>
      </c>
      <c r="C18" s="56">
        <v>8</v>
      </c>
      <c r="D18" s="56">
        <v>34.299999999999997</v>
      </c>
      <c r="E18" s="56">
        <v>12.5</v>
      </c>
    </row>
    <row r="19" spans="1:5" x14ac:dyDescent="0.25">
      <c r="A19" s="111">
        <v>1990</v>
      </c>
      <c r="B19" s="56">
        <v>3.8</v>
      </c>
      <c r="C19" s="56">
        <v>7.2</v>
      </c>
      <c r="D19" s="56">
        <v>35.4</v>
      </c>
      <c r="E19" s="56">
        <v>12.6</v>
      </c>
    </row>
    <row r="20" spans="1:5" x14ac:dyDescent="0.25">
      <c r="A20" s="111">
        <v>1991</v>
      </c>
      <c r="B20" s="56">
        <v>3.7</v>
      </c>
      <c r="C20" s="56">
        <v>6.3</v>
      </c>
      <c r="D20" s="56">
        <v>36.5</v>
      </c>
      <c r="E20" s="56">
        <v>12.1</v>
      </c>
    </row>
    <row r="21" spans="1:5" x14ac:dyDescent="0.25">
      <c r="A21" s="111">
        <v>1992</v>
      </c>
      <c r="B21" s="56">
        <v>3.9</v>
      </c>
      <c r="C21" s="56">
        <v>6</v>
      </c>
      <c r="D21" s="56">
        <v>40.6</v>
      </c>
      <c r="E21" s="56">
        <v>13.7</v>
      </c>
    </row>
    <row r="22" spans="1:5" x14ac:dyDescent="0.25">
      <c r="A22" s="111">
        <v>1993</v>
      </c>
      <c r="B22" s="56">
        <v>4.4000000000000004</v>
      </c>
      <c r="C22" s="56">
        <v>6.1</v>
      </c>
      <c r="D22" s="56">
        <v>44.1</v>
      </c>
      <c r="E22" s="56">
        <v>15.4</v>
      </c>
    </row>
    <row r="23" spans="1:5" x14ac:dyDescent="0.25">
      <c r="A23" s="111">
        <v>1994</v>
      </c>
      <c r="B23" s="56">
        <v>5.2</v>
      </c>
      <c r="C23" s="56">
        <v>6.7</v>
      </c>
      <c r="D23" s="56">
        <v>45.4</v>
      </c>
      <c r="E23" s="56">
        <v>16.8</v>
      </c>
    </row>
    <row r="24" spans="1:5" x14ac:dyDescent="0.25">
      <c r="A24" s="111">
        <v>1995</v>
      </c>
      <c r="B24" s="56">
        <v>6</v>
      </c>
      <c r="C24" s="56">
        <v>7.5</v>
      </c>
      <c r="D24" s="56">
        <v>46.1</v>
      </c>
      <c r="E24" s="56">
        <v>18.399999999999999</v>
      </c>
    </row>
    <row r="25" spans="1:5" x14ac:dyDescent="0.25">
      <c r="A25" s="111">
        <v>1996</v>
      </c>
      <c r="B25" s="56">
        <v>6.8</v>
      </c>
      <c r="C25" s="56">
        <v>10.3</v>
      </c>
      <c r="D25" s="56">
        <v>45.6</v>
      </c>
      <c r="E25" s="56">
        <v>20.3</v>
      </c>
    </row>
    <row r="26" spans="1:5" x14ac:dyDescent="0.25">
      <c r="A26" s="111">
        <v>1997</v>
      </c>
      <c r="B26" s="56">
        <v>7</v>
      </c>
      <c r="C26" s="56">
        <v>12.4</v>
      </c>
      <c r="D26" s="56">
        <v>44</v>
      </c>
      <c r="E26" s="56">
        <v>20</v>
      </c>
    </row>
    <row r="27" spans="1:5" x14ac:dyDescent="0.25">
      <c r="A27" s="111">
        <v>1998</v>
      </c>
      <c r="B27" s="56">
        <v>7.5</v>
      </c>
      <c r="C27" s="56">
        <v>12</v>
      </c>
      <c r="D27" s="56">
        <v>42.8</v>
      </c>
      <c r="E27" s="56">
        <v>20</v>
      </c>
    </row>
    <row r="28" spans="1:5" x14ac:dyDescent="0.25">
      <c r="A28" s="111">
        <v>1999</v>
      </c>
      <c r="B28" s="56">
        <v>9.3000000000000007</v>
      </c>
      <c r="C28" s="56">
        <v>12.1</v>
      </c>
      <c r="D28" s="56">
        <v>41.3</v>
      </c>
      <c r="E28" s="56">
        <v>21</v>
      </c>
    </row>
    <row r="29" spans="1:5" x14ac:dyDescent="0.25">
      <c r="A29" s="111">
        <v>2000</v>
      </c>
      <c r="B29" s="56">
        <v>9.6</v>
      </c>
      <c r="C29" s="56">
        <v>11.3</v>
      </c>
      <c r="D29" s="56">
        <v>37.1</v>
      </c>
      <c r="E29" s="56">
        <v>17</v>
      </c>
    </row>
    <row r="30" spans="1:5" x14ac:dyDescent="0.25">
      <c r="A30" s="111">
        <v>2001</v>
      </c>
      <c r="B30" s="56">
        <v>14</v>
      </c>
      <c r="C30" s="56">
        <v>13</v>
      </c>
      <c r="D30" s="56">
        <v>35</v>
      </c>
      <c r="E30" s="56">
        <v>19</v>
      </c>
    </row>
    <row r="31" spans="1:5" x14ac:dyDescent="0.25">
      <c r="A31" s="111">
        <v>2002</v>
      </c>
      <c r="B31" s="56">
        <v>14</v>
      </c>
      <c r="C31" s="56">
        <v>13</v>
      </c>
      <c r="D31" s="56">
        <v>34</v>
      </c>
      <c r="E31" s="56">
        <v>18</v>
      </c>
    </row>
    <row r="32" spans="1:5" x14ac:dyDescent="0.25">
      <c r="A32" s="111">
        <v>2003</v>
      </c>
      <c r="B32" s="56">
        <v>12</v>
      </c>
      <c r="C32" s="56">
        <v>11</v>
      </c>
      <c r="D32" s="56">
        <v>32</v>
      </c>
      <c r="E32" s="56">
        <v>16</v>
      </c>
    </row>
    <row r="33" spans="1:5" x14ac:dyDescent="0.25">
      <c r="A33" s="111">
        <v>2004</v>
      </c>
      <c r="B33" s="56">
        <v>15</v>
      </c>
      <c r="C33" s="56">
        <v>12</v>
      </c>
      <c r="D33" s="56">
        <v>32</v>
      </c>
      <c r="E33" s="56">
        <v>17</v>
      </c>
    </row>
    <row r="34" spans="1:5" s="22" customFormat="1" x14ac:dyDescent="0.25">
      <c r="A34" s="111">
        <v>2005</v>
      </c>
      <c r="B34" s="56">
        <v>16</v>
      </c>
      <c r="C34" s="56">
        <v>11</v>
      </c>
      <c r="D34" s="56">
        <v>31</v>
      </c>
      <c r="E34" s="56">
        <v>15</v>
      </c>
    </row>
    <row r="35" spans="1:5" s="22" customFormat="1" x14ac:dyDescent="0.25">
      <c r="A35" s="111">
        <v>2006</v>
      </c>
      <c r="B35" s="56">
        <v>16</v>
      </c>
      <c r="C35" s="56">
        <v>11</v>
      </c>
      <c r="D35" s="56">
        <v>29</v>
      </c>
      <c r="E35" s="23" t="s">
        <v>123</v>
      </c>
    </row>
    <row r="36" spans="1:5" s="22" customFormat="1" x14ac:dyDescent="0.25">
      <c r="A36" s="111">
        <v>2007</v>
      </c>
      <c r="B36" s="56">
        <v>14</v>
      </c>
      <c r="C36" s="56">
        <v>13</v>
      </c>
      <c r="D36" s="56">
        <v>28</v>
      </c>
      <c r="E36" s="56">
        <v>15.8</v>
      </c>
    </row>
    <row r="37" spans="1:5" x14ac:dyDescent="0.25">
      <c r="A37" s="158">
        <v>2008</v>
      </c>
      <c r="B37" s="207">
        <v>17</v>
      </c>
      <c r="C37" s="207">
        <v>10</v>
      </c>
      <c r="D37" s="207">
        <v>28</v>
      </c>
      <c r="E37" s="56">
        <v>15.5</v>
      </c>
    </row>
    <row r="38" spans="1:5" ht="12.75" customHeight="1" x14ac:dyDescent="0.25">
      <c r="A38" s="158">
        <v>2009</v>
      </c>
      <c r="B38" s="56">
        <v>15</v>
      </c>
      <c r="C38" s="207">
        <v>8</v>
      </c>
      <c r="D38" s="207">
        <v>25</v>
      </c>
      <c r="E38" s="56">
        <v>14.3</v>
      </c>
    </row>
    <row r="39" spans="1:5" ht="9.75" customHeight="1" x14ac:dyDescent="0.25">
      <c r="A39" s="215">
        <v>2010</v>
      </c>
      <c r="B39" s="214">
        <v>14</v>
      </c>
      <c r="C39" s="214">
        <v>9</v>
      </c>
      <c r="D39" s="214">
        <v>26</v>
      </c>
      <c r="E39" s="216">
        <v>14</v>
      </c>
    </row>
    <row r="40" spans="1:5" x14ac:dyDescent="0.25">
      <c r="A40" s="215">
        <v>2011</v>
      </c>
      <c r="B40" s="214">
        <v>13</v>
      </c>
      <c r="C40" s="214">
        <v>10</v>
      </c>
      <c r="D40" s="214">
        <v>26</v>
      </c>
      <c r="E40" s="216">
        <v>14.8</v>
      </c>
    </row>
    <row r="41" spans="1:5" x14ac:dyDescent="0.25">
      <c r="A41" s="215">
        <v>2012</v>
      </c>
      <c r="B41" s="214">
        <v>14</v>
      </c>
      <c r="C41" s="214">
        <v>9</v>
      </c>
      <c r="D41" s="214">
        <v>26</v>
      </c>
      <c r="E41" s="216">
        <v>13.9</v>
      </c>
    </row>
    <row r="42" spans="1:5" x14ac:dyDescent="0.25">
      <c r="A42" s="610">
        <v>2013</v>
      </c>
      <c r="B42" s="611">
        <v>17</v>
      </c>
      <c r="C42" s="611">
        <v>10</v>
      </c>
      <c r="D42" s="611">
        <v>27</v>
      </c>
      <c r="E42" s="612">
        <v>14.9</v>
      </c>
    </row>
    <row r="43" spans="1:5" s="608" customFormat="1" x14ac:dyDescent="0.25">
      <c r="A43" s="610">
        <v>2014</v>
      </c>
      <c r="B43" s="611">
        <v>15</v>
      </c>
      <c r="C43" s="611">
        <v>9</v>
      </c>
      <c r="D43" s="611">
        <v>27</v>
      </c>
      <c r="E43" s="612">
        <v>14.4</v>
      </c>
    </row>
    <row r="44" spans="1:5" s="608" customFormat="1" x14ac:dyDescent="0.25">
      <c r="A44" s="322">
        <v>2015</v>
      </c>
      <c r="B44" s="323">
        <v>15</v>
      </c>
      <c r="C44" s="323">
        <v>9</v>
      </c>
      <c r="D44" s="323">
        <v>27</v>
      </c>
      <c r="E44" s="324">
        <v>14.3</v>
      </c>
    </row>
    <row r="45" spans="1:5" ht="12.6" customHeight="1" x14ac:dyDescent="0.25"/>
    <row r="46" spans="1:5" ht="15" customHeight="1" x14ac:dyDescent="0.25">
      <c r="A46" s="991" t="s">
        <v>178</v>
      </c>
      <c r="B46" s="991"/>
      <c r="C46" s="991"/>
      <c r="D46" s="991"/>
      <c r="E46" s="991"/>
    </row>
    <row r="47" spans="1:5" x14ac:dyDescent="0.25">
      <c r="A47" s="62"/>
      <c r="B47" s="62"/>
      <c r="C47" s="62"/>
      <c r="D47" s="62"/>
      <c r="E47" s="62"/>
    </row>
  </sheetData>
  <mergeCells count="5">
    <mergeCell ref="A3:E3"/>
    <mergeCell ref="A46:E46"/>
    <mergeCell ref="A1:B1"/>
    <mergeCell ref="A2:B2"/>
    <mergeCell ref="C1:E1"/>
  </mergeCells>
  <hyperlinks>
    <hyperlink ref="C1:E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I22"/>
  <sheetViews>
    <sheetView zoomScaleNormal="100" workbookViewId="0">
      <selection activeCell="Q15" sqref="Q15"/>
    </sheetView>
  </sheetViews>
  <sheetFormatPr defaultColWidth="9.109375" defaultRowHeight="13.2" x14ac:dyDescent="0.25"/>
  <cols>
    <col min="1" max="16384" width="9.109375" style="307"/>
  </cols>
  <sheetData>
    <row r="1" spans="1:9" ht="15" customHeight="1" x14ac:dyDescent="0.25">
      <c r="A1" s="968" t="s">
        <v>543</v>
      </c>
      <c r="B1" s="969"/>
      <c r="C1" s="969"/>
      <c r="D1" s="969"/>
      <c r="E1" s="969"/>
      <c r="F1" s="969"/>
      <c r="G1" s="969"/>
      <c r="H1" s="969"/>
      <c r="I1" s="969"/>
    </row>
    <row r="2" spans="1:9" ht="15" customHeight="1" x14ac:dyDescent="0.25">
      <c r="A2" s="968" t="s">
        <v>726</v>
      </c>
      <c r="B2" s="969"/>
      <c r="C2" s="969"/>
      <c r="D2" s="969"/>
      <c r="E2" s="969"/>
      <c r="F2" s="969"/>
      <c r="G2" s="969"/>
      <c r="H2" s="969"/>
      <c r="I2" s="969"/>
    </row>
    <row r="3" spans="1:9" ht="6" customHeight="1" x14ac:dyDescent="0.25"/>
    <row r="4" spans="1:9" ht="75" customHeight="1" x14ac:dyDescent="0.25">
      <c r="A4" s="970" t="s">
        <v>728</v>
      </c>
      <c r="B4" s="970"/>
      <c r="C4" s="970"/>
      <c r="D4" s="970"/>
      <c r="E4" s="970"/>
      <c r="F4" s="970"/>
      <c r="G4" s="970"/>
      <c r="H4" s="970"/>
      <c r="I4" s="970"/>
    </row>
    <row r="5" spans="1:9" ht="6" customHeight="1" x14ac:dyDescent="0.25"/>
    <row r="6" spans="1:9" ht="94.5" customHeight="1" x14ac:dyDescent="0.25">
      <c r="A6" s="970" t="s">
        <v>729</v>
      </c>
      <c r="B6" s="970"/>
      <c r="C6" s="970"/>
      <c r="D6" s="970"/>
      <c r="E6" s="970"/>
      <c r="F6" s="970"/>
      <c r="G6" s="970"/>
      <c r="H6" s="970"/>
      <c r="I6" s="970"/>
    </row>
    <row r="7" spans="1:9" ht="6" customHeight="1" x14ac:dyDescent="0.25">
      <c r="A7" s="604"/>
      <c r="B7" s="604"/>
      <c r="C7" s="604"/>
      <c r="D7" s="604"/>
      <c r="E7" s="604"/>
      <c r="F7" s="604"/>
      <c r="G7" s="604"/>
      <c r="H7" s="604"/>
      <c r="I7" s="604"/>
    </row>
    <row r="8" spans="1:9" ht="45" customHeight="1" x14ac:dyDescent="0.25">
      <c r="A8" s="970" t="s">
        <v>730</v>
      </c>
      <c r="B8" s="970"/>
      <c r="C8" s="970"/>
      <c r="D8" s="970"/>
      <c r="E8" s="970"/>
      <c r="F8" s="970"/>
      <c r="G8" s="970"/>
      <c r="H8" s="970"/>
      <c r="I8" s="970"/>
    </row>
    <row r="9" spans="1:9" ht="6" customHeight="1" x14ac:dyDescent="0.25">
      <c r="A9" s="604"/>
      <c r="B9" s="604"/>
      <c r="C9" s="604"/>
      <c r="D9" s="604"/>
      <c r="E9" s="604"/>
      <c r="F9" s="604"/>
      <c r="G9" s="604"/>
      <c r="H9" s="604"/>
      <c r="I9" s="604"/>
    </row>
    <row r="10" spans="1:9" ht="152.25" customHeight="1" x14ac:dyDescent="0.25">
      <c r="A10" s="970" t="s">
        <v>731</v>
      </c>
      <c r="B10" s="970"/>
      <c r="C10" s="970"/>
      <c r="D10" s="970"/>
      <c r="E10" s="970"/>
      <c r="F10" s="970"/>
      <c r="G10" s="970"/>
      <c r="H10" s="970"/>
      <c r="I10" s="970"/>
    </row>
    <row r="11" spans="1:9" ht="6" customHeight="1" x14ac:dyDescent="0.25">
      <c r="A11" s="604"/>
      <c r="B11" s="604"/>
      <c r="C11" s="604"/>
      <c r="D11" s="604"/>
      <c r="E11" s="604"/>
      <c r="F11" s="604"/>
      <c r="G11" s="604"/>
      <c r="H11" s="604"/>
      <c r="I11" s="604"/>
    </row>
    <row r="12" spans="1:9" ht="67.5" customHeight="1" x14ac:dyDescent="0.25">
      <c r="A12" s="970" t="s">
        <v>725</v>
      </c>
      <c r="B12" s="970"/>
      <c r="C12" s="970"/>
      <c r="D12" s="970"/>
      <c r="E12" s="970"/>
      <c r="F12" s="970"/>
      <c r="G12" s="970"/>
      <c r="H12" s="970"/>
      <c r="I12" s="970"/>
    </row>
    <row r="13" spans="1:9" ht="6" customHeight="1" x14ac:dyDescent="0.25">
      <c r="A13" s="604"/>
      <c r="B13" s="604"/>
      <c r="C13" s="604"/>
      <c r="D13" s="604"/>
      <c r="E13" s="604"/>
      <c r="F13" s="604"/>
      <c r="G13" s="604"/>
      <c r="H13" s="604"/>
      <c r="I13" s="604"/>
    </row>
    <row r="14" spans="1:9" ht="174.9" customHeight="1" x14ac:dyDescent="0.25">
      <c r="A14" s="970" t="s">
        <v>733</v>
      </c>
      <c r="B14" s="970"/>
      <c r="C14" s="970"/>
      <c r="D14" s="970"/>
      <c r="E14" s="970"/>
      <c r="F14" s="970"/>
      <c r="G14" s="970"/>
      <c r="H14" s="970"/>
      <c r="I14" s="970"/>
    </row>
    <row r="15" spans="1:9" ht="6" customHeight="1" x14ac:dyDescent="0.25">
      <c r="A15" s="604"/>
      <c r="B15" s="604"/>
      <c r="C15" s="604"/>
      <c r="D15" s="604"/>
      <c r="E15" s="604"/>
      <c r="F15" s="604"/>
      <c r="G15" s="604"/>
      <c r="H15" s="604"/>
      <c r="I15" s="604"/>
    </row>
    <row r="16" spans="1:9" ht="50.1" customHeight="1" x14ac:dyDescent="0.25">
      <c r="A16" s="970" t="s">
        <v>734</v>
      </c>
      <c r="B16" s="970"/>
      <c r="C16" s="970"/>
      <c r="D16" s="970"/>
      <c r="E16" s="970"/>
      <c r="F16" s="970"/>
      <c r="G16" s="970"/>
      <c r="H16" s="970"/>
      <c r="I16" s="970"/>
    </row>
    <row r="17" spans="1:9" ht="6" customHeight="1" x14ac:dyDescent="0.25">
      <c r="A17" s="781"/>
      <c r="B17" s="781"/>
      <c r="C17" s="781"/>
      <c r="D17" s="781"/>
      <c r="E17" s="781"/>
      <c r="F17" s="781"/>
      <c r="G17" s="781"/>
      <c r="H17" s="781"/>
      <c r="I17" s="781"/>
    </row>
    <row r="18" spans="1:9" ht="30" customHeight="1" x14ac:dyDescent="0.25">
      <c r="A18" s="970" t="s">
        <v>735</v>
      </c>
      <c r="B18" s="970"/>
      <c r="C18" s="970"/>
      <c r="D18" s="970"/>
      <c r="E18" s="970"/>
      <c r="F18" s="970"/>
      <c r="G18" s="970"/>
      <c r="H18" s="970"/>
      <c r="I18" s="970"/>
    </row>
    <row r="19" spans="1:9" ht="6" customHeight="1" x14ac:dyDescent="0.25">
      <c r="A19" s="781"/>
      <c r="B19" s="781"/>
      <c r="C19" s="781"/>
      <c r="D19" s="781"/>
      <c r="E19" s="781"/>
      <c r="F19" s="781"/>
      <c r="G19" s="781"/>
      <c r="H19" s="781"/>
      <c r="I19" s="781"/>
    </row>
    <row r="20" spans="1:9" ht="30" customHeight="1" x14ac:dyDescent="0.25">
      <c r="A20" s="970" t="s">
        <v>736</v>
      </c>
      <c r="B20" s="970"/>
      <c r="C20" s="970"/>
      <c r="D20" s="970"/>
      <c r="E20" s="970"/>
      <c r="F20" s="970"/>
      <c r="G20" s="970"/>
      <c r="H20" s="970"/>
      <c r="I20" s="970"/>
    </row>
    <row r="21" spans="1:9" ht="6" customHeight="1" x14ac:dyDescent="0.25">
      <c r="A21" s="928"/>
      <c r="B21" s="928"/>
      <c r="C21" s="928"/>
      <c r="D21" s="928"/>
      <c r="E21" s="928"/>
      <c r="F21" s="928"/>
      <c r="G21" s="928"/>
      <c r="H21" s="928"/>
      <c r="I21" s="928"/>
    </row>
    <row r="22" spans="1:9" ht="45" customHeight="1" x14ac:dyDescent="0.25">
      <c r="A22" s="970" t="s">
        <v>746</v>
      </c>
      <c r="B22" s="970"/>
      <c r="C22" s="970"/>
      <c r="D22" s="970"/>
      <c r="E22" s="970"/>
      <c r="F22" s="970"/>
      <c r="G22" s="970"/>
      <c r="H22" s="970"/>
      <c r="I22" s="970"/>
    </row>
  </sheetData>
  <mergeCells count="12">
    <mergeCell ref="A22:I22"/>
    <mergeCell ref="A18:I18"/>
    <mergeCell ref="A20:I20"/>
    <mergeCell ref="A16:I16"/>
    <mergeCell ref="A1:I1"/>
    <mergeCell ref="A2:I2"/>
    <mergeCell ref="A12:I12"/>
    <mergeCell ref="A6:I6"/>
    <mergeCell ref="A8:I8"/>
    <mergeCell ref="A10:I10"/>
    <mergeCell ref="A14:I14"/>
    <mergeCell ref="A4:I4"/>
  </mergeCell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3" width="12.6640625" style="306" customWidth="1"/>
    <col min="4" max="16384" width="8.88671875" style="306"/>
  </cols>
  <sheetData>
    <row r="1" spans="1:8" ht="30" customHeight="1" x14ac:dyDescent="0.25">
      <c r="A1" s="972"/>
      <c r="B1" s="973"/>
    </row>
    <row r="2" spans="1:8" ht="6" customHeight="1" x14ac:dyDescent="0.3">
      <c r="A2" s="974"/>
      <c r="B2" s="975"/>
      <c r="C2" s="975"/>
    </row>
    <row r="3" spans="1:8" ht="48.75" customHeight="1" x14ac:dyDescent="0.25">
      <c r="A3" s="976" t="s">
        <v>628</v>
      </c>
      <c r="B3" s="976"/>
      <c r="C3" s="976"/>
    </row>
    <row r="4" spans="1:8" ht="15" customHeight="1" x14ac:dyDescent="0.25">
      <c r="A4" s="118"/>
      <c r="B4" s="977" t="s">
        <v>154</v>
      </c>
      <c r="C4" s="977"/>
    </row>
    <row r="5" spans="1:8" ht="15" customHeight="1" x14ac:dyDescent="0.25">
      <c r="A5" s="309" t="s">
        <v>100</v>
      </c>
      <c r="B5" s="689" t="s">
        <v>631</v>
      </c>
      <c r="C5" s="689" t="s">
        <v>630</v>
      </c>
    </row>
    <row r="6" spans="1:8" ht="6" customHeight="1" x14ac:dyDescent="0.25">
      <c r="A6" s="121"/>
      <c r="B6" s="559"/>
      <c r="C6" s="559"/>
    </row>
    <row r="7" spans="1:8" ht="14.4" x14ac:dyDescent="0.3">
      <c r="A7" s="699">
        <v>2000</v>
      </c>
      <c r="B7" s="699">
        <v>81</v>
      </c>
      <c r="C7" s="699">
        <v>60</v>
      </c>
      <c r="E7" s="307"/>
      <c r="F7" s="307"/>
      <c r="H7" s="699"/>
    </row>
    <row r="8" spans="1:8" ht="14.4" x14ac:dyDescent="0.3">
      <c r="A8" s="699">
        <v>2001</v>
      </c>
      <c r="B8" s="699">
        <v>81</v>
      </c>
      <c r="C8" s="699">
        <v>59</v>
      </c>
      <c r="E8" s="307"/>
      <c r="F8" s="307"/>
      <c r="H8" s="699"/>
    </row>
    <row r="9" spans="1:8" ht="14.4" x14ac:dyDescent="0.3">
      <c r="A9" s="699">
        <v>2002</v>
      </c>
      <c r="B9" s="699">
        <v>82</v>
      </c>
      <c r="C9" s="699">
        <v>61</v>
      </c>
      <c r="E9" s="307"/>
      <c r="F9" s="307"/>
      <c r="H9" s="699"/>
    </row>
    <row r="10" spans="1:8" ht="14.4" x14ac:dyDescent="0.3">
      <c r="A10" s="699">
        <v>2003</v>
      </c>
      <c r="B10" s="699">
        <v>82</v>
      </c>
      <c r="C10" s="699">
        <v>62</v>
      </c>
      <c r="E10" s="307"/>
      <c r="F10" s="307"/>
      <c r="H10" s="699"/>
    </row>
    <row r="11" spans="1:8" ht="14.4" x14ac:dyDescent="0.3">
      <c r="A11" s="699">
        <v>2004</v>
      </c>
      <c r="B11" s="699">
        <v>83</v>
      </c>
      <c r="C11" s="699">
        <v>63</v>
      </c>
      <c r="E11" s="307"/>
      <c r="F11" s="307"/>
      <c r="H11" s="699"/>
    </row>
    <row r="12" spans="1:8" ht="14.4" x14ac:dyDescent="0.3">
      <c r="A12" s="699">
        <v>2005</v>
      </c>
      <c r="B12" s="699">
        <v>84</v>
      </c>
      <c r="C12" s="699">
        <v>64</v>
      </c>
      <c r="E12" s="307"/>
      <c r="F12" s="307"/>
      <c r="H12" s="699"/>
    </row>
    <row r="13" spans="1:8" ht="14.4" x14ac:dyDescent="0.3">
      <c r="A13" s="699">
        <v>2006</v>
      </c>
      <c r="B13" s="699">
        <v>87</v>
      </c>
      <c r="C13" s="699">
        <v>64</v>
      </c>
      <c r="E13" s="307"/>
      <c r="F13" s="307"/>
      <c r="H13" s="699"/>
    </row>
    <row r="14" spans="1:8" ht="14.4" x14ac:dyDescent="0.3">
      <c r="A14" s="699">
        <v>2007</v>
      </c>
      <c r="B14" s="699">
        <v>94</v>
      </c>
      <c r="C14" s="699">
        <v>78</v>
      </c>
      <c r="E14" s="307"/>
      <c r="F14" s="307"/>
      <c r="H14" s="699"/>
    </row>
    <row r="15" spans="1:8" ht="14.4" x14ac:dyDescent="0.3">
      <c r="A15" s="699">
        <v>2008</v>
      </c>
      <c r="B15" s="699">
        <v>97</v>
      </c>
      <c r="C15" s="699">
        <v>93</v>
      </c>
      <c r="E15" s="307"/>
      <c r="F15" s="307"/>
      <c r="H15" s="699"/>
    </row>
    <row r="16" spans="1:8" ht="14.4" x14ac:dyDescent="0.3">
      <c r="A16" s="699">
        <v>2009</v>
      </c>
      <c r="B16" s="699">
        <v>100</v>
      </c>
      <c r="C16" s="699">
        <v>97</v>
      </c>
      <c r="E16" s="307"/>
      <c r="F16" s="307"/>
      <c r="H16" s="699"/>
    </row>
    <row r="17" spans="1:8" ht="14.4" x14ac:dyDescent="0.3">
      <c r="A17" s="699">
        <v>2010</v>
      </c>
      <c r="B17" s="699">
        <v>100</v>
      </c>
      <c r="C17" s="699">
        <v>100</v>
      </c>
      <c r="E17" s="307"/>
      <c r="F17" s="307"/>
      <c r="H17" s="699"/>
    </row>
    <row r="18" spans="1:8" ht="14.4" x14ac:dyDescent="0.3">
      <c r="A18" s="699">
        <v>2011</v>
      </c>
      <c r="B18" s="699">
        <v>100</v>
      </c>
      <c r="C18" s="699">
        <v>100</v>
      </c>
      <c r="E18" s="307"/>
      <c r="F18" s="307"/>
      <c r="H18" s="699"/>
    </row>
    <row r="19" spans="1:8" ht="14.4" x14ac:dyDescent="0.3">
      <c r="A19" s="699">
        <v>2012</v>
      </c>
      <c r="B19" s="699">
        <v>107</v>
      </c>
      <c r="C19" s="699">
        <v>114</v>
      </c>
      <c r="E19" s="307"/>
      <c r="F19" s="307"/>
      <c r="H19" s="699"/>
    </row>
    <row r="20" spans="1:8" ht="14.4" x14ac:dyDescent="0.3">
      <c r="A20" s="699">
        <v>2013</v>
      </c>
      <c r="B20" s="699">
        <v>111</v>
      </c>
      <c r="C20" s="699">
        <v>115</v>
      </c>
      <c r="E20" s="307"/>
      <c r="F20" s="307"/>
      <c r="H20" s="699"/>
    </row>
    <row r="21" spans="1:8" ht="14.4" x14ac:dyDescent="0.3">
      <c r="A21" s="699">
        <v>2014</v>
      </c>
      <c r="B21" s="699">
        <v>113</v>
      </c>
      <c r="C21" s="699">
        <v>113</v>
      </c>
      <c r="E21" s="307"/>
      <c r="F21" s="307"/>
      <c r="H21" s="699"/>
    </row>
    <row r="22" spans="1:8" ht="14.4" x14ac:dyDescent="0.3">
      <c r="A22" s="700">
        <v>2015</v>
      </c>
      <c r="B22" s="700">
        <v>121</v>
      </c>
      <c r="C22" s="700">
        <v>116</v>
      </c>
      <c r="E22" s="307"/>
      <c r="F22" s="307"/>
      <c r="H22" s="699"/>
    </row>
    <row r="23" spans="1:8" ht="8.4" customHeight="1" x14ac:dyDescent="0.3">
      <c r="A23" s="121"/>
      <c r="B23" s="121"/>
      <c r="C23" s="121"/>
      <c r="H23" s="699"/>
    </row>
    <row r="24" spans="1:8" ht="15" customHeight="1" x14ac:dyDescent="0.3">
      <c r="A24" s="971" t="s">
        <v>544</v>
      </c>
      <c r="B24" s="969"/>
      <c r="C24" s="969"/>
      <c r="H24" s="699"/>
    </row>
    <row r="25" spans="1:8" ht="15" customHeight="1" x14ac:dyDescent="0.3">
      <c r="A25" s="969"/>
      <c r="B25" s="969"/>
      <c r="C25" s="969"/>
      <c r="H25" s="699"/>
    </row>
    <row r="26" spans="1:8" ht="14.4" x14ac:dyDescent="0.3">
      <c r="A26" s="971" t="s">
        <v>629</v>
      </c>
      <c r="B26" s="969"/>
      <c r="C26" s="969"/>
      <c r="H26" s="699"/>
    </row>
    <row r="27" spans="1:8" ht="14.4" x14ac:dyDescent="0.3">
      <c r="A27" s="969"/>
      <c r="B27" s="969"/>
      <c r="C27" s="969"/>
      <c r="H27" s="699"/>
    </row>
    <row r="28" spans="1:8" ht="14.4" x14ac:dyDescent="0.3">
      <c r="A28" s="969"/>
      <c r="B28" s="969"/>
      <c r="C28" s="969"/>
      <c r="H28" s="699"/>
    </row>
    <row r="29" spans="1:8" ht="14.4" x14ac:dyDescent="0.3">
      <c r="A29" s="969"/>
      <c r="B29" s="969"/>
      <c r="C29" s="969"/>
      <c r="H29" s="699"/>
    </row>
    <row r="30" spans="1:8" ht="2.4" customHeight="1" x14ac:dyDescent="0.3">
      <c r="A30" s="969"/>
      <c r="B30" s="969"/>
      <c r="C30" s="969"/>
      <c r="H30" s="699"/>
    </row>
    <row r="31" spans="1:8" ht="14.4" x14ac:dyDescent="0.3">
      <c r="H31" s="699"/>
    </row>
    <row r="32" spans="1:8" ht="14.4" x14ac:dyDescent="0.3">
      <c r="H32" s="699"/>
    </row>
    <row r="33" spans="1:8" ht="14.4" x14ac:dyDescent="0.3">
      <c r="A33" s="307"/>
      <c r="B33" s="307"/>
      <c r="C33" s="307"/>
      <c r="H33" s="699"/>
    </row>
    <row r="34" spans="1:8" ht="14.4" x14ac:dyDescent="0.3">
      <c r="A34" s="307"/>
      <c r="B34" s="307"/>
      <c r="C34" s="307"/>
      <c r="H34" s="699"/>
    </row>
    <row r="35" spans="1:8" ht="14.4" x14ac:dyDescent="0.3">
      <c r="A35" s="307"/>
      <c r="H35" s="699"/>
    </row>
    <row r="36" spans="1:8" ht="14.4" x14ac:dyDescent="0.3">
      <c r="H36" s="699"/>
    </row>
  </sheetData>
  <mergeCells count="6">
    <mergeCell ref="A26:C30"/>
    <mergeCell ref="A24:C25"/>
    <mergeCell ref="A1:B1"/>
    <mergeCell ref="A2:C2"/>
    <mergeCell ref="A3:C3"/>
    <mergeCell ref="B4:C4"/>
  </mergeCells>
  <pageMargins left="0.75" right="0.75" top="1" bottom="1" header="0.5" footer="0.5"/>
  <pageSetup paperSize="9" orientation="portrait" r:id="rId1"/>
  <headerFooter alignWithMargins="0"/>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6.6640625" style="703" customWidth="1"/>
    <col min="2" max="2" width="12.6640625" style="705" customWidth="1"/>
    <col min="3" max="3" width="12.6640625" style="704" customWidth="1"/>
    <col min="4" max="4" width="12.6640625" style="705" customWidth="1"/>
    <col min="5" max="5" width="12.6640625" style="704" customWidth="1"/>
    <col min="6" max="16384" width="8.88671875" style="705"/>
  </cols>
  <sheetData>
    <row r="1" spans="1:6" ht="30" customHeight="1" x14ac:dyDescent="0.3">
      <c r="A1" s="1112"/>
      <c r="B1" s="1067"/>
      <c r="D1" s="974" t="s">
        <v>397</v>
      </c>
      <c r="E1" s="975"/>
      <c r="F1" s="975"/>
    </row>
    <row r="2" spans="1:6" ht="6" customHeight="1" x14ac:dyDescent="0.25">
      <c r="A2" s="1112"/>
      <c r="B2" s="1067"/>
    </row>
    <row r="3" spans="1:6" ht="48" customHeight="1" x14ac:dyDescent="0.25">
      <c r="A3" s="1113" t="s">
        <v>551</v>
      </c>
      <c r="B3" s="1113"/>
      <c r="C3" s="1113"/>
      <c r="D3" s="1113"/>
      <c r="E3" s="1113"/>
      <c r="F3" s="1113"/>
    </row>
    <row r="4" spans="1:6" ht="15" customHeight="1" x14ac:dyDescent="0.25">
      <c r="A4" s="133"/>
      <c r="B4" s="1206" t="s">
        <v>635</v>
      </c>
      <c r="C4" s="1088"/>
      <c r="D4" s="1088"/>
      <c r="E4" s="1207" t="s">
        <v>145</v>
      </c>
      <c r="F4" s="1092" t="s">
        <v>177</v>
      </c>
    </row>
    <row r="5" spans="1:6" ht="45" customHeight="1" x14ac:dyDescent="0.25">
      <c r="A5" s="383" t="s">
        <v>100</v>
      </c>
      <c r="B5" s="350" t="s">
        <v>146</v>
      </c>
      <c r="C5" s="350" t="s">
        <v>147</v>
      </c>
      <c r="D5" s="350" t="s">
        <v>148</v>
      </c>
      <c r="E5" s="1208"/>
      <c r="F5" s="1069"/>
    </row>
    <row r="6" spans="1:6" ht="6" customHeight="1" x14ac:dyDescent="0.25"/>
    <row r="7" spans="1:6" ht="12.75" customHeight="1" x14ac:dyDescent="0.25">
      <c r="A7" s="703">
        <v>1970</v>
      </c>
      <c r="B7" s="70">
        <v>1610</v>
      </c>
      <c r="C7" s="81">
        <v>348.55511808580883</v>
      </c>
      <c r="D7" s="81">
        <v>394.57884480917158</v>
      </c>
      <c r="E7" s="81">
        <v>1.9</v>
      </c>
      <c r="F7" s="708" t="s">
        <v>46</v>
      </c>
    </row>
    <row r="8" spans="1:6" ht="12.75" customHeight="1" x14ac:dyDescent="0.25">
      <c r="A8" s="703">
        <v>1971</v>
      </c>
      <c r="B8" s="70">
        <v>1550</v>
      </c>
      <c r="C8" s="81">
        <v>321.95993617865361</v>
      </c>
      <c r="D8" s="81">
        <v>410.05066932196564</v>
      </c>
      <c r="E8" s="81">
        <v>2.2999999999999998</v>
      </c>
      <c r="F8" s="708" t="s">
        <v>46</v>
      </c>
    </row>
    <row r="9" spans="1:6" ht="12.75" customHeight="1" x14ac:dyDescent="0.25">
      <c r="A9" s="703">
        <v>1972</v>
      </c>
      <c r="B9" s="70">
        <v>1750</v>
      </c>
      <c r="C9" s="81">
        <v>297.76728926864405</v>
      </c>
      <c r="D9" s="81">
        <v>414.01464436934646</v>
      </c>
      <c r="E9" s="81">
        <v>2.6</v>
      </c>
      <c r="F9" s="708" t="s">
        <v>46</v>
      </c>
    </row>
    <row r="10" spans="1:6" ht="12.75" customHeight="1" x14ac:dyDescent="0.25">
      <c r="A10" s="703">
        <v>1973</v>
      </c>
      <c r="B10" s="70">
        <v>1440</v>
      </c>
      <c r="C10" s="81">
        <v>296.49991312025298</v>
      </c>
      <c r="D10" s="81">
        <v>420.24830782211586</v>
      </c>
      <c r="E10" s="81">
        <v>3.3</v>
      </c>
      <c r="F10" s="708" t="s">
        <v>46</v>
      </c>
    </row>
    <row r="11" spans="1:6" ht="12.75" customHeight="1" x14ac:dyDescent="0.25">
      <c r="A11" s="703">
        <v>1974</v>
      </c>
      <c r="B11" s="70">
        <v>1710</v>
      </c>
      <c r="C11" s="81">
        <v>282.53180646633081</v>
      </c>
      <c r="D11" s="81">
        <v>434.61676136943231</v>
      </c>
      <c r="E11" s="81">
        <v>3.3</v>
      </c>
      <c r="F11" s="708" t="s">
        <v>46</v>
      </c>
    </row>
    <row r="12" spans="1:6" ht="12.75" customHeight="1" x14ac:dyDescent="0.25">
      <c r="A12" s="703">
        <v>1975</v>
      </c>
      <c r="B12" s="70">
        <v>1800</v>
      </c>
      <c r="C12" s="81">
        <v>269.65049094627699</v>
      </c>
      <c r="D12" s="81">
        <v>452.95741715461941</v>
      </c>
      <c r="E12" s="81">
        <v>3.6</v>
      </c>
      <c r="F12" s="708" t="s">
        <v>46</v>
      </c>
    </row>
    <row r="13" spans="1:6" ht="12.75" customHeight="1" x14ac:dyDescent="0.25">
      <c r="A13" s="703">
        <v>1976</v>
      </c>
      <c r="B13" s="70">
        <v>1840</v>
      </c>
      <c r="C13" s="81">
        <v>257.58125531711454</v>
      </c>
      <c r="D13" s="81">
        <v>488.65355336482946</v>
      </c>
      <c r="E13" s="81">
        <v>3.6</v>
      </c>
      <c r="F13" s="708" t="s">
        <v>46</v>
      </c>
    </row>
    <row r="14" spans="1:6" ht="12.75" customHeight="1" x14ac:dyDescent="0.25">
      <c r="A14" s="703">
        <v>1977</v>
      </c>
      <c r="B14" s="70">
        <v>1730</v>
      </c>
      <c r="C14" s="81">
        <v>234.28395917026592</v>
      </c>
      <c r="D14" s="81">
        <v>512.31515079457631</v>
      </c>
      <c r="E14" s="81">
        <v>3.2</v>
      </c>
      <c r="F14" s="708" t="s">
        <v>46</v>
      </c>
    </row>
    <row r="15" spans="1:6" ht="12.75" customHeight="1" x14ac:dyDescent="0.25">
      <c r="A15" s="703">
        <v>1978</v>
      </c>
      <c r="B15" s="70">
        <v>1780</v>
      </c>
      <c r="C15" s="81">
        <v>218.8464699564262</v>
      </c>
      <c r="D15" s="81">
        <v>521.65481273547027</v>
      </c>
      <c r="E15" s="81">
        <v>2.9</v>
      </c>
      <c r="F15" s="708" t="s">
        <v>46</v>
      </c>
    </row>
    <row r="16" spans="1:6" ht="12.75" customHeight="1" x14ac:dyDescent="0.25">
      <c r="A16" s="703">
        <v>1979</v>
      </c>
      <c r="B16" s="70">
        <v>1800</v>
      </c>
      <c r="C16" s="81">
        <v>209.06056121464187</v>
      </c>
      <c r="D16" s="81">
        <v>534.7010031066128</v>
      </c>
      <c r="E16" s="81">
        <v>2.8</v>
      </c>
      <c r="F16" s="708" t="s">
        <v>46</v>
      </c>
    </row>
    <row r="17" spans="1:6" ht="12.75" customHeight="1" x14ac:dyDescent="0.25">
      <c r="A17" s="703">
        <v>1980</v>
      </c>
      <c r="B17" s="70">
        <v>1780</v>
      </c>
      <c r="C17" s="81">
        <v>210.86106590343641</v>
      </c>
      <c r="D17" s="81">
        <v>548.47821613633391</v>
      </c>
      <c r="E17" s="81">
        <v>2.9</v>
      </c>
      <c r="F17" s="708" t="s">
        <v>46</v>
      </c>
    </row>
    <row r="18" spans="1:6" ht="12.75" customHeight="1" x14ac:dyDescent="0.25">
      <c r="A18" s="703">
        <v>1981</v>
      </c>
      <c r="B18" s="70">
        <v>1710</v>
      </c>
      <c r="C18" s="81">
        <v>204.32119231907083</v>
      </c>
      <c r="D18" s="81">
        <v>559.39064961936435</v>
      </c>
      <c r="E18" s="81">
        <v>2.2000000000000002</v>
      </c>
      <c r="F18" s="708" t="s">
        <v>46</v>
      </c>
    </row>
    <row r="19" spans="1:6" ht="12.75" customHeight="1" x14ac:dyDescent="0.25">
      <c r="A19" s="703">
        <v>1982</v>
      </c>
      <c r="B19" s="70">
        <v>1790</v>
      </c>
      <c r="C19" s="81">
        <v>229.3419566303848</v>
      </c>
      <c r="D19" s="81">
        <v>581.72017275712187</v>
      </c>
      <c r="E19" s="81">
        <v>1.7</v>
      </c>
      <c r="F19" s="708" t="s">
        <v>46</v>
      </c>
    </row>
    <row r="20" spans="1:6" ht="12.75" customHeight="1" x14ac:dyDescent="0.25">
      <c r="A20" s="703">
        <v>1983</v>
      </c>
      <c r="B20" s="70">
        <v>1700</v>
      </c>
      <c r="C20" s="81">
        <v>252.06702329482556</v>
      </c>
      <c r="D20" s="81">
        <v>593.9052847104399</v>
      </c>
      <c r="E20" s="81">
        <v>1.3</v>
      </c>
      <c r="F20" s="708" t="s">
        <v>46</v>
      </c>
    </row>
    <row r="21" spans="1:6" ht="12.75" customHeight="1" x14ac:dyDescent="0.25">
      <c r="A21" s="703">
        <v>1984</v>
      </c>
      <c r="B21" s="70">
        <v>1690</v>
      </c>
      <c r="C21" s="81">
        <v>284.76729232493403</v>
      </c>
      <c r="D21" s="81">
        <v>636.21037150676341</v>
      </c>
      <c r="E21" s="81">
        <v>1</v>
      </c>
      <c r="F21" s="708" t="s">
        <v>46</v>
      </c>
    </row>
    <row r="22" spans="1:6" ht="12.75" customHeight="1" x14ac:dyDescent="0.25">
      <c r="A22" s="703">
        <v>1985</v>
      </c>
      <c r="B22" s="70">
        <v>1630</v>
      </c>
      <c r="C22" s="81">
        <v>271.44428112262329</v>
      </c>
      <c r="D22" s="81">
        <v>667.27003877043785</v>
      </c>
      <c r="E22" s="81">
        <v>1</v>
      </c>
      <c r="F22" s="708" t="s">
        <v>46</v>
      </c>
    </row>
    <row r="23" spans="1:6" ht="12.75" customHeight="1" x14ac:dyDescent="0.25">
      <c r="A23" s="703">
        <v>1986</v>
      </c>
      <c r="B23" s="70">
        <v>1630</v>
      </c>
      <c r="C23" s="81">
        <v>255.75751331414594</v>
      </c>
      <c r="D23" s="81">
        <v>680.99992006666889</v>
      </c>
      <c r="E23" s="81">
        <v>1.1000000000000001</v>
      </c>
      <c r="F23" s="708" t="s">
        <v>46</v>
      </c>
    </row>
    <row r="24" spans="1:6" ht="12.75" customHeight="1" x14ac:dyDescent="0.25">
      <c r="A24" s="703">
        <v>1987</v>
      </c>
      <c r="B24" s="70">
        <v>1610</v>
      </c>
      <c r="C24" s="81">
        <v>237.39779531843428</v>
      </c>
      <c r="D24" s="81">
        <v>680.869058656108</v>
      </c>
      <c r="E24" s="81">
        <v>1</v>
      </c>
      <c r="F24" s="708" t="s">
        <v>46</v>
      </c>
    </row>
    <row r="25" spans="1:6" ht="12.75" customHeight="1" x14ac:dyDescent="0.25">
      <c r="A25" s="703">
        <v>1988</v>
      </c>
      <c r="B25" s="70">
        <v>1620</v>
      </c>
      <c r="C25" s="81">
        <v>225.32856027239654</v>
      </c>
      <c r="D25" s="81">
        <v>662.71408827873859</v>
      </c>
      <c r="E25" s="81">
        <v>1.2</v>
      </c>
      <c r="F25" s="708" t="s">
        <v>46</v>
      </c>
    </row>
    <row r="26" spans="1:6" ht="12.75" customHeight="1" x14ac:dyDescent="0.25">
      <c r="A26" s="703">
        <v>1989</v>
      </c>
      <c r="B26" s="70">
        <v>1570</v>
      </c>
      <c r="C26" s="81">
        <v>224.27645763575353</v>
      </c>
      <c r="D26" s="81">
        <v>660.07499288835834</v>
      </c>
      <c r="E26" s="81">
        <v>1.6</v>
      </c>
      <c r="F26" s="708" t="s">
        <v>46</v>
      </c>
    </row>
    <row r="27" spans="1:6" ht="12.75" customHeight="1" x14ac:dyDescent="0.25">
      <c r="A27" s="703">
        <v>1990</v>
      </c>
      <c r="B27" s="70">
        <v>1510</v>
      </c>
      <c r="C27" s="81">
        <v>224.66442353429599</v>
      </c>
      <c r="D27" s="81">
        <v>659.47123562158367</v>
      </c>
      <c r="E27" s="81">
        <v>2.4</v>
      </c>
      <c r="F27" s="708" t="s">
        <v>46</v>
      </c>
    </row>
    <row r="28" spans="1:6" ht="12.75" customHeight="1" x14ac:dyDescent="0.25">
      <c r="A28" s="703">
        <v>1991</v>
      </c>
      <c r="B28" s="70">
        <v>1490</v>
      </c>
      <c r="C28" s="81">
        <v>218.71909423362629</v>
      </c>
      <c r="D28" s="81">
        <v>685.49937764991364</v>
      </c>
      <c r="E28" s="81">
        <v>3.2</v>
      </c>
      <c r="F28" s="708" t="s">
        <v>46</v>
      </c>
    </row>
    <row r="29" spans="1:6" ht="12.75" customHeight="1" x14ac:dyDescent="0.25">
      <c r="A29" s="703">
        <v>1992</v>
      </c>
      <c r="B29" s="70">
        <v>1550</v>
      </c>
      <c r="C29" s="81">
        <v>230.33932020083611</v>
      </c>
      <c r="D29" s="81">
        <v>707.55151916907141</v>
      </c>
      <c r="E29" s="81">
        <v>3.9</v>
      </c>
      <c r="F29" s="708" t="s">
        <v>46</v>
      </c>
    </row>
    <row r="30" spans="1:6" ht="12.75" customHeight="1" x14ac:dyDescent="0.25">
      <c r="A30" s="703">
        <v>1993</v>
      </c>
      <c r="B30" s="70">
        <v>1230</v>
      </c>
      <c r="C30" s="81">
        <v>204.14733266505255</v>
      </c>
      <c r="D30" s="81">
        <v>709.23234826492376</v>
      </c>
      <c r="E30" s="81">
        <v>6</v>
      </c>
      <c r="F30" s="708" t="s">
        <v>46</v>
      </c>
    </row>
    <row r="31" spans="1:6" ht="12.75" customHeight="1" x14ac:dyDescent="0.25">
      <c r="A31" s="703">
        <v>1994</v>
      </c>
      <c r="B31" s="70">
        <v>1220</v>
      </c>
      <c r="C31" s="81">
        <v>203.03846786723443</v>
      </c>
      <c r="D31" s="81">
        <v>734.4720267186284</v>
      </c>
      <c r="E31" s="81">
        <v>5.0999999999999996</v>
      </c>
      <c r="F31" s="708" t="s">
        <v>46</v>
      </c>
    </row>
    <row r="32" spans="1:6" ht="12.75" customHeight="1" x14ac:dyDescent="0.25">
      <c r="A32" s="703">
        <v>1995</v>
      </c>
      <c r="B32" s="70">
        <v>1130</v>
      </c>
      <c r="C32" s="81">
        <v>196.56774292624871</v>
      </c>
      <c r="D32" s="81">
        <v>754.85922301294511</v>
      </c>
      <c r="E32" s="81">
        <v>6.3</v>
      </c>
      <c r="F32" s="708" t="s">
        <v>46</v>
      </c>
    </row>
    <row r="33" spans="1:11" ht="12.75" customHeight="1" x14ac:dyDescent="0.25">
      <c r="A33" s="703" t="s">
        <v>634</v>
      </c>
      <c r="B33" s="70">
        <v>1149.7368675305308</v>
      </c>
      <c r="C33" s="81">
        <v>197</v>
      </c>
      <c r="D33" s="81">
        <v>784.761510183523</v>
      </c>
      <c r="E33" s="81">
        <v>16.600000000000001</v>
      </c>
      <c r="F33" s="708" t="s">
        <v>46</v>
      </c>
    </row>
    <row r="34" spans="1:11" ht="12.75" customHeight="1" x14ac:dyDescent="0.25">
      <c r="A34" s="703">
        <v>1997</v>
      </c>
      <c r="B34" s="70">
        <v>834.40034043390858</v>
      </c>
      <c r="C34" s="81">
        <v>191.00951729613439</v>
      </c>
      <c r="D34" s="81">
        <v>740.70232983413575</v>
      </c>
      <c r="E34" s="81">
        <v>39.299999999999997</v>
      </c>
      <c r="F34" s="708" t="s">
        <v>46</v>
      </c>
    </row>
    <row r="35" spans="1:11" ht="12.75" customHeight="1" x14ac:dyDescent="0.25">
      <c r="A35" s="703">
        <v>1998</v>
      </c>
      <c r="B35" s="70">
        <v>733.26237256899253</v>
      </c>
      <c r="C35" s="81">
        <v>167.511248845669</v>
      </c>
      <c r="D35" s="81">
        <v>743.28393835017607</v>
      </c>
      <c r="E35" s="81">
        <v>45.6</v>
      </c>
      <c r="F35" s="708" t="s">
        <v>46</v>
      </c>
      <c r="K35" s="85"/>
    </row>
    <row r="36" spans="1:11" ht="12.75" customHeight="1" x14ac:dyDescent="0.25">
      <c r="A36" s="706">
        <v>1999</v>
      </c>
      <c r="B36" s="70">
        <v>959.79658599572815</v>
      </c>
      <c r="C36" s="81">
        <v>142.78203871264665</v>
      </c>
      <c r="D36" s="81">
        <v>788.03886882981567</v>
      </c>
      <c r="E36" s="81">
        <v>32.1</v>
      </c>
      <c r="F36" s="708" t="s">
        <v>46</v>
      </c>
      <c r="K36" s="85"/>
    </row>
    <row r="37" spans="1:11" ht="12.75" customHeight="1" x14ac:dyDescent="0.25">
      <c r="A37" s="703">
        <v>2000</v>
      </c>
      <c r="B37" s="70">
        <v>976.60340038891377</v>
      </c>
      <c r="C37" s="81">
        <v>138.87239347399242</v>
      </c>
      <c r="D37" s="81">
        <v>859.76353538075182</v>
      </c>
      <c r="E37" s="81">
        <v>44.6</v>
      </c>
      <c r="F37" s="708" t="s">
        <v>46</v>
      </c>
      <c r="K37" s="85"/>
    </row>
    <row r="38" spans="1:11" ht="12.75" customHeight="1" x14ac:dyDescent="0.25">
      <c r="A38" s="703">
        <v>2001</v>
      </c>
      <c r="B38" s="70">
        <v>980.79492068230763</v>
      </c>
      <c r="C38" s="81">
        <v>134.10498026696794</v>
      </c>
      <c r="D38" s="81">
        <v>888.06839704408912</v>
      </c>
      <c r="E38" s="81">
        <v>48</v>
      </c>
      <c r="F38" s="708" t="s">
        <v>46</v>
      </c>
      <c r="K38" s="85"/>
    </row>
    <row r="39" spans="1:11" ht="12.75" customHeight="1" x14ac:dyDescent="0.25">
      <c r="A39" s="703">
        <v>2002</v>
      </c>
      <c r="B39" s="70">
        <v>1027.0580852718899</v>
      </c>
      <c r="C39" s="81">
        <v>130</v>
      </c>
      <c r="D39" s="81">
        <v>931.79528666315639</v>
      </c>
      <c r="E39" s="81">
        <v>27</v>
      </c>
      <c r="F39" s="708" t="s">
        <v>46</v>
      </c>
      <c r="K39" s="85"/>
    </row>
    <row r="40" spans="1:11" ht="12.75" customHeight="1" x14ac:dyDescent="0.25">
      <c r="A40" s="703">
        <v>2003</v>
      </c>
      <c r="B40" s="70">
        <v>979.30234197498066</v>
      </c>
      <c r="C40" s="81">
        <v>120</v>
      </c>
      <c r="D40" s="81">
        <v>935.51570625267732</v>
      </c>
      <c r="E40" s="81">
        <v>74</v>
      </c>
      <c r="F40" s="708" t="s">
        <v>46</v>
      </c>
      <c r="H40" s="709"/>
      <c r="K40" s="85"/>
    </row>
    <row r="41" spans="1:11" ht="12.75" customHeight="1" x14ac:dyDescent="0.25">
      <c r="A41" s="703">
        <v>2004</v>
      </c>
      <c r="B41" s="70">
        <v>936.07659107104371</v>
      </c>
      <c r="C41" s="81">
        <v>129</v>
      </c>
      <c r="D41" s="81">
        <v>944.42359936191156</v>
      </c>
      <c r="E41" s="81">
        <v>23</v>
      </c>
      <c r="F41" s="70">
        <v>1098</v>
      </c>
      <c r="H41" s="709"/>
      <c r="K41" s="85"/>
    </row>
    <row r="42" spans="1:11" s="86" customFormat="1" ht="12.75" customHeight="1" x14ac:dyDescent="0.25">
      <c r="A42" s="703">
        <v>2005</v>
      </c>
      <c r="B42" s="70">
        <v>937.361092115161</v>
      </c>
      <c r="C42" s="81">
        <v>136</v>
      </c>
      <c r="D42" s="81">
        <v>925.07308691786909</v>
      </c>
      <c r="E42" s="81">
        <v>17</v>
      </c>
      <c r="F42" s="704">
        <v>657</v>
      </c>
      <c r="H42" s="709"/>
      <c r="K42" s="85"/>
    </row>
    <row r="43" spans="1:11" s="86" customFormat="1" ht="12.75" customHeight="1" x14ac:dyDescent="0.25">
      <c r="A43" s="703">
        <v>2006</v>
      </c>
      <c r="B43" s="70">
        <v>936.8467952726653</v>
      </c>
      <c r="C43" s="81">
        <v>113</v>
      </c>
      <c r="D43" s="81">
        <v>1011.9426151590432</v>
      </c>
      <c r="E43" s="81">
        <v>10</v>
      </c>
      <c r="F43" s="704">
        <v>787</v>
      </c>
      <c r="H43" s="709"/>
      <c r="K43" s="85"/>
    </row>
    <row r="44" spans="1:11" ht="12.75" customHeight="1" x14ac:dyDescent="0.25">
      <c r="A44" s="703">
        <v>2007</v>
      </c>
      <c r="B44" s="70">
        <v>842.276743660742</v>
      </c>
      <c r="C44" s="95">
        <v>92</v>
      </c>
      <c r="D44" s="81">
        <v>806.41847334330203</v>
      </c>
      <c r="E44" s="81">
        <v>32</v>
      </c>
      <c r="F44" s="81">
        <v>906</v>
      </c>
      <c r="H44" s="709"/>
      <c r="K44" s="85"/>
    </row>
    <row r="45" spans="1:11" ht="12.75" customHeight="1" x14ac:dyDescent="0.25">
      <c r="A45" s="703">
        <v>2008</v>
      </c>
      <c r="B45" s="70">
        <v>787.01624136547514</v>
      </c>
      <c r="C45" s="95">
        <v>39.279200000000003</v>
      </c>
      <c r="D45" s="81">
        <v>704.69779081909439</v>
      </c>
      <c r="E45" s="81">
        <v>19</v>
      </c>
      <c r="F45" s="81">
        <v>955</v>
      </c>
      <c r="H45" s="709"/>
      <c r="K45" s="85"/>
    </row>
    <row r="46" spans="1:11" ht="12.75" customHeight="1" x14ac:dyDescent="0.25">
      <c r="A46" s="703">
        <v>2009</v>
      </c>
      <c r="B46" s="70">
        <v>810.01227019062435</v>
      </c>
      <c r="C46" s="95">
        <v>44.51</v>
      </c>
      <c r="D46" s="81">
        <v>739.67686786698903</v>
      </c>
      <c r="E46" s="81">
        <v>57</v>
      </c>
      <c r="F46" s="81">
        <v>690</v>
      </c>
      <c r="G46" s="86"/>
      <c r="H46" s="709"/>
      <c r="K46" s="85"/>
    </row>
    <row r="47" spans="1:11" ht="12.75" customHeight="1" x14ac:dyDescent="0.25">
      <c r="A47" s="703">
        <v>2010</v>
      </c>
      <c r="B47" s="70">
        <v>794.84259250649404</v>
      </c>
      <c r="C47" s="95">
        <v>43</v>
      </c>
      <c r="D47" s="81">
        <v>736.24842703325885</v>
      </c>
      <c r="E47" s="81">
        <v>77</v>
      </c>
      <c r="F47" s="81">
        <v>584</v>
      </c>
      <c r="G47" s="86"/>
      <c r="H47" s="709"/>
      <c r="K47" s="85"/>
    </row>
    <row r="48" spans="1:11" ht="12.75" customHeight="1" x14ac:dyDescent="0.25">
      <c r="A48" s="703">
        <v>2011</v>
      </c>
      <c r="B48" s="70">
        <v>821.79276414699586</v>
      </c>
      <c r="C48" s="95">
        <v>35.47992627220389</v>
      </c>
      <c r="D48" s="81">
        <v>774.82232577100842</v>
      </c>
      <c r="E48" s="81">
        <v>18</v>
      </c>
      <c r="F48" s="81">
        <v>639</v>
      </c>
      <c r="G48" s="86"/>
      <c r="H48" s="709"/>
    </row>
    <row r="49" spans="1:8" ht="12.75" customHeight="1" x14ac:dyDescent="0.25">
      <c r="A49" s="703">
        <v>2012</v>
      </c>
      <c r="B49" s="70">
        <v>742.94747479680984</v>
      </c>
      <c r="C49" s="95">
        <v>26.74862006617278</v>
      </c>
      <c r="D49" s="81">
        <v>814.44767230351738</v>
      </c>
      <c r="E49" s="81">
        <v>26</v>
      </c>
      <c r="F49" s="81">
        <v>787</v>
      </c>
      <c r="G49" s="86"/>
      <c r="H49" s="709"/>
    </row>
    <row r="50" spans="1:8" ht="12.75" customHeight="1" x14ac:dyDescent="0.25">
      <c r="A50" s="703">
        <v>2013</v>
      </c>
      <c r="B50" s="70">
        <v>677.10469731382216</v>
      </c>
      <c r="C50" s="95">
        <v>22.975767724666724</v>
      </c>
      <c r="D50" s="81">
        <v>754.49166327343369</v>
      </c>
      <c r="E50" s="81">
        <v>22</v>
      </c>
      <c r="F50" s="81">
        <v>704</v>
      </c>
      <c r="G50" s="86"/>
      <c r="H50" s="709"/>
    </row>
    <row r="51" spans="1:8" x14ac:dyDescent="0.25">
      <c r="A51" s="703">
        <v>2014</v>
      </c>
      <c r="B51" s="70">
        <v>745.28952470837498</v>
      </c>
      <c r="C51" s="708" t="s">
        <v>46</v>
      </c>
      <c r="D51" s="81">
        <v>776.28642724989777</v>
      </c>
      <c r="E51" s="81">
        <v>46.767978999999997</v>
      </c>
      <c r="F51" s="81">
        <v>483</v>
      </c>
      <c r="G51" s="86"/>
    </row>
    <row r="52" spans="1:8" x14ac:dyDescent="0.25">
      <c r="A52" s="703">
        <v>2015</v>
      </c>
      <c r="B52" s="70">
        <v>696.10126736657094</v>
      </c>
      <c r="C52" s="708" t="s">
        <v>46</v>
      </c>
      <c r="D52" s="81">
        <v>779.21049674484755</v>
      </c>
      <c r="E52" s="81">
        <v>25.510086000000001</v>
      </c>
      <c r="F52" s="81">
        <v>524</v>
      </c>
    </row>
    <row r="53" spans="1:8" ht="6" customHeight="1" x14ac:dyDescent="0.25">
      <c r="A53" s="133"/>
      <c r="B53" s="707"/>
      <c r="C53" s="707"/>
      <c r="D53" s="707"/>
      <c r="E53" s="702"/>
      <c r="F53" s="134"/>
    </row>
    <row r="54" spans="1:8" ht="15" customHeight="1" x14ac:dyDescent="0.25">
      <c r="A54" s="1039" t="s">
        <v>705</v>
      </c>
      <c r="B54" s="1039"/>
      <c r="C54" s="1039"/>
      <c r="D54" s="1039"/>
      <c r="E54" s="1039"/>
      <c r="F54" s="1151"/>
    </row>
    <row r="55" spans="1:8" x14ac:dyDescent="0.25">
      <c r="A55" s="1121" t="s">
        <v>704</v>
      </c>
      <c r="B55" s="1111"/>
      <c r="C55" s="1111"/>
      <c r="D55" s="1111"/>
      <c r="E55" s="1111"/>
      <c r="F55" s="1111"/>
    </row>
    <row r="56" spans="1:8" x14ac:dyDescent="0.25">
      <c r="A56" s="1111"/>
      <c r="B56" s="1111"/>
      <c r="C56" s="1111"/>
      <c r="D56" s="1111"/>
      <c r="E56" s="1111"/>
      <c r="F56" s="1111"/>
    </row>
    <row r="57" spans="1:8" x14ac:dyDescent="0.25">
      <c r="A57" s="1151"/>
      <c r="B57" s="1151"/>
      <c r="C57" s="1151"/>
      <c r="D57" s="1151"/>
      <c r="E57" s="1151"/>
      <c r="F57" s="1151"/>
    </row>
  </sheetData>
  <mergeCells count="9">
    <mergeCell ref="A54:F54"/>
    <mergeCell ref="A55:F57"/>
    <mergeCell ref="A1:B1"/>
    <mergeCell ref="D1:F1"/>
    <mergeCell ref="A2:B2"/>
    <mergeCell ref="A3:F3"/>
    <mergeCell ref="B4:D4"/>
    <mergeCell ref="E4:E5"/>
    <mergeCell ref="F4:F5"/>
  </mergeCells>
  <hyperlinks>
    <hyperlink ref="D1:F1" location="Tabellförteckning!A1" display="Tillbaka till innehållsföreckningen "/>
  </hyperlinks>
  <pageMargins left="0.75" right="0.75" top="1" bottom="1" header="0.5" footer="0.5"/>
  <pageSetup paperSize="9" scale="99" orientation="portrait" r:id="rId1"/>
  <headerFooter alignWithMargins="0"/>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zoomScaleNormal="100" workbookViewId="0">
      <pane ySplit="4" topLeftCell="A5" activePane="bottomLeft" state="frozen"/>
      <selection activeCell="Q15" sqref="Q15"/>
      <selection pane="bottomLeft" activeCell="Q15" sqref="Q15"/>
    </sheetView>
  </sheetViews>
  <sheetFormatPr defaultColWidth="8.88671875" defaultRowHeight="13.2" x14ac:dyDescent="0.25"/>
  <cols>
    <col min="1" max="1" width="6.88671875" style="602" customWidth="1"/>
    <col min="2" max="2" width="10.6640625" style="602" customWidth="1"/>
    <col min="3" max="5" width="10.6640625" style="96" customWidth="1"/>
    <col min="6" max="16384" width="8.88671875" style="85"/>
  </cols>
  <sheetData>
    <row r="1" spans="1:12" ht="30" customHeight="1" x14ac:dyDescent="0.3">
      <c r="A1" s="1122"/>
      <c r="B1" s="1067"/>
      <c r="D1" s="974" t="s">
        <v>397</v>
      </c>
      <c r="E1" s="975"/>
    </row>
    <row r="2" spans="1:12" ht="6" customHeight="1" x14ac:dyDescent="0.25">
      <c r="A2" s="1122"/>
      <c r="B2" s="1067"/>
    </row>
    <row r="3" spans="1:12" ht="42.75" customHeight="1" x14ac:dyDescent="0.25">
      <c r="A3" s="1068" t="s">
        <v>552</v>
      </c>
      <c r="B3" s="1068"/>
      <c r="C3" s="1138"/>
      <c r="D3" s="1138"/>
      <c r="E3" s="1138"/>
    </row>
    <row r="4" spans="1:12" s="603" customFormat="1" ht="42.75" customHeight="1" x14ac:dyDescent="0.25">
      <c r="A4" s="591"/>
      <c r="B4" s="605" t="s">
        <v>222</v>
      </c>
      <c r="C4" s="605" t="s">
        <v>223</v>
      </c>
      <c r="D4" s="605" t="s">
        <v>224</v>
      </c>
      <c r="E4" s="605" t="s">
        <v>225</v>
      </c>
    </row>
    <row r="5" spans="1:12" ht="5.25" customHeight="1" x14ac:dyDescent="0.25">
      <c r="A5" s="606"/>
      <c r="B5" s="606"/>
      <c r="C5" s="97"/>
      <c r="D5" s="97"/>
      <c r="E5" s="97"/>
    </row>
    <row r="6" spans="1:12" x14ac:dyDescent="0.25">
      <c r="A6" s="600">
        <v>2003</v>
      </c>
      <c r="B6" s="103">
        <v>8929</v>
      </c>
      <c r="C6" s="103">
        <v>91.9</v>
      </c>
      <c r="D6" s="75">
        <v>5.9</v>
      </c>
      <c r="E6" s="102">
        <v>2.1</v>
      </c>
    </row>
    <row r="7" spans="1:12" x14ac:dyDescent="0.25">
      <c r="A7" s="600">
        <v>2004</v>
      </c>
      <c r="B7" s="103">
        <v>8644</v>
      </c>
      <c r="C7" s="103">
        <v>89.3</v>
      </c>
      <c r="D7" s="75">
        <v>7.8</v>
      </c>
      <c r="E7" s="102">
        <v>2.9</v>
      </c>
    </row>
    <row r="8" spans="1:12" x14ac:dyDescent="0.25">
      <c r="A8" s="600">
        <v>2005</v>
      </c>
      <c r="B8" s="103">
        <v>8666</v>
      </c>
      <c r="C8" s="103">
        <v>91.2</v>
      </c>
      <c r="D8" s="103">
        <v>5.8999999999999995</v>
      </c>
      <c r="E8" s="102">
        <v>2.9</v>
      </c>
    </row>
    <row r="9" spans="1:12" x14ac:dyDescent="0.25">
      <c r="A9" s="600">
        <v>2006</v>
      </c>
      <c r="B9" s="103">
        <v>7618</v>
      </c>
      <c r="C9" s="103">
        <v>93.2</v>
      </c>
      <c r="D9" s="103">
        <v>4.5</v>
      </c>
      <c r="E9" s="102">
        <v>2.2999999999999998</v>
      </c>
    </row>
    <row r="10" spans="1:12" x14ac:dyDescent="0.25">
      <c r="A10" s="600">
        <v>2007</v>
      </c>
      <c r="B10" s="103">
        <v>7174</v>
      </c>
      <c r="C10" s="103">
        <v>92</v>
      </c>
      <c r="D10" s="103">
        <v>6</v>
      </c>
      <c r="E10" s="102">
        <v>2</v>
      </c>
    </row>
    <row r="11" spans="1:12" x14ac:dyDescent="0.25">
      <c r="A11" s="600">
        <v>2008</v>
      </c>
      <c r="B11" s="103">
        <v>6678</v>
      </c>
      <c r="C11" s="103">
        <v>91.4</v>
      </c>
      <c r="D11" s="103">
        <v>6.2999999999999989</v>
      </c>
      <c r="E11" s="102">
        <v>2.2999999999999998</v>
      </c>
    </row>
    <row r="12" spans="1:12" x14ac:dyDescent="0.25">
      <c r="A12" s="600">
        <v>2009</v>
      </c>
      <c r="B12" s="103">
        <v>6698</v>
      </c>
      <c r="C12" s="103">
        <v>94.2</v>
      </c>
      <c r="D12" s="103">
        <v>4.3999999999999995</v>
      </c>
      <c r="E12" s="102">
        <v>1.4</v>
      </c>
    </row>
    <row r="13" spans="1:12" x14ac:dyDescent="0.25">
      <c r="A13" s="600">
        <v>2010</v>
      </c>
      <c r="B13" s="103">
        <v>6709</v>
      </c>
      <c r="C13" s="103">
        <v>93</v>
      </c>
      <c r="D13" s="103">
        <v>4.3</v>
      </c>
      <c r="E13" s="102">
        <v>1</v>
      </c>
    </row>
    <row r="14" spans="1:12" x14ac:dyDescent="0.25">
      <c r="A14" s="600">
        <v>2011</v>
      </c>
      <c r="B14" s="103">
        <v>7363</v>
      </c>
      <c r="C14" s="103">
        <v>94.5</v>
      </c>
      <c r="D14" s="103">
        <v>2.5999999999999996</v>
      </c>
      <c r="E14" s="102">
        <v>3</v>
      </c>
      <c r="I14" s="607"/>
      <c r="J14" s="607"/>
      <c r="K14" s="607"/>
      <c r="L14" s="607"/>
    </row>
    <row r="15" spans="1:12" x14ac:dyDescent="0.25">
      <c r="A15" s="600">
        <v>2012</v>
      </c>
      <c r="B15" s="103">
        <v>6468</v>
      </c>
      <c r="C15" s="103">
        <v>91</v>
      </c>
      <c r="D15" s="103">
        <v>6</v>
      </c>
      <c r="E15" s="102">
        <v>2</v>
      </c>
    </row>
    <row r="16" spans="1:12" x14ac:dyDescent="0.25">
      <c r="A16" s="600">
        <v>2013</v>
      </c>
      <c r="B16" s="103">
        <v>6151</v>
      </c>
      <c r="C16" s="103">
        <v>88</v>
      </c>
      <c r="D16" s="103">
        <v>10</v>
      </c>
      <c r="E16" s="102">
        <v>2</v>
      </c>
    </row>
    <row r="17" spans="1:5" x14ac:dyDescent="0.25">
      <c r="A17" s="600">
        <v>2014</v>
      </c>
      <c r="B17" s="103">
        <v>6564</v>
      </c>
      <c r="C17" s="103">
        <v>92</v>
      </c>
      <c r="D17" s="103">
        <v>7</v>
      </c>
      <c r="E17" s="102">
        <v>2</v>
      </c>
    </row>
    <row r="18" spans="1:5" x14ac:dyDescent="0.25">
      <c r="A18" s="602">
        <v>2015</v>
      </c>
      <c r="B18" s="103">
        <v>6049</v>
      </c>
      <c r="C18" s="96">
        <v>93</v>
      </c>
      <c r="D18" s="96">
        <v>5</v>
      </c>
      <c r="E18" s="96">
        <v>2</v>
      </c>
    </row>
    <row r="19" spans="1:5" ht="6" customHeight="1" x14ac:dyDescent="0.25">
      <c r="A19" s="128"/>
      <c r="B19" s="128"/>
      <c r="C19" s="126"/>
      <c r="D19" s="126"/>
      <c r="E19" s="126"/>
    </row>
    <row r="20" spans="1:5" ht="60" customHeight="1" x14ac:dyDescent="0.25">
      <c r="A20" s="1065" t="s">
        <v>706</v>
      </c>
      <c r="B20" s="1065"/>
      <c r="C20" s="1209"/>
      <c r="D20" s="1209"/>
      <c r="E20" s="1209"/>
    </row>
    <row r="21" spans="1:5" ht="6" customHeight="1" x14ac:dyDescent="0.25">
      <c r="A21" s="599"/>
      <c r="B21" s="599"/>
      <c r="C21" s="161"/>
      <c r="D21" s="161"/>
      <c r="E21" s="161"/>
    </row>
    <row r="22" spans="1:5" ht="55.8" customHeight="1" x14ac:dyDescent="0.25">
      <c r="A22" s="1065" t="s">
        <v>798</v>
      </c>
      <c r="B22" s="1065"/>
      <c r="C22" s="1209"/>
      <c r="D22" s="1209"/>
      <c r="E22" s="1209"/>
    </row>
    <row r="32" spans="1:5" x14ac:dyDescent="0.25">
      <c r="A32" s="601"/>
      <c r="B32" s="601"/>
    </row>
  </sheetData>
  <mergeCells count="6">
    <mergeCell ref="A22:E22"/>
    <mergeCell ref="A1:B1"/>
    <mergeCell ref="D1:E1"/>
    <mergeCell ref="A2:B2"/>
    <mergeCell ref="A3:E3"/>
    <mergeCell ref="A20:E20"/>
  </mergeCells>
  <hyperlinks>
    <hyperlink ref="D1:E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7"/>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6.6640625" style="183" customWidth="1"/>
    <col min="2" max="3" width="4.6640625" style="176" customWidth="1"/>
    <col min="4" max="4" width="1.33203125" style="176" customWidth="1"/>
    <col min="5" max="6" width="4.6640625" style="176" customWidth="1"/>
    <col min="7" max="7" width="1.33203125" style="176" customWidth="1"/>
    <col min="8" max="9" width="4.6640625" style="176" customWidth="1"/>
    <col min="10" max="10" width="1.33203125" style="176" customWidth="1"/>
    <col min="11" max="12" width="4.6640625" style="176" customWidth="1"/>
    <col min="13" max="13" width="1.33203125" style="176" customWidth="1"/>
    <col min="14" max="15" width="4.6640625" style="686" customWidth="1"/>
    <col min="16" max="16" width="1.33203125" style="686" customWidth="1"/>
    <col min="17" max="18" width="4.6640625" style="686" customWidth="1"/>
    <col min="19" max="19" width="1.33203125" style="685" customWidth="1"/>
    <col min="20" max="21" width="4.6640625" style="685" customWidth="1"/>
    <col min="22" max="22" width="1.33203125" style="685" customWidth="1"/>
    <col min="23" max="24" width="4.6640625" style="685" customWidth="1"/>
    <col min="25" max="16384" width="8.88671875" style="182"/>
  </cols>
  <sheetData>
    <row r="1" spans="1:24" s="307" customFormat="1" ht="30" customHeight="1" x14ac:dyDescent="0.3">
      <c r="A1" s="481"/>
      <c r="B1" s="379"/>
      <c r="C1" s="379"/>
      <c r="D1" s="379"/>
      <c r="E1" s="974" t="s">
        <v>397</v>
      </c>
      <c r="F1" s="975"/>
      <c r="G1" s="975"/>
      <c r="H1" s="979"/>
      <c r="I1" s="979"/>
      <c r="J1" s="979"/>
      <c r="K1" s="979"/>
      <c r="L1" s="379"/>
      <c r="M1" s="379"/>
      <c r="N1" s="686"/>
      <c r="O1" s="686"/>
      <c r="P1" s="686"/>
      <c r="Q1" s="686"/>
      <c r="R1" s="686"/>
      <c r="S1" s="685"/>
      <c r="T1" s="685"/>
      <c r="U1" s="685"/>
      <c r="V1" s="685"/>
      <c r="W1" s="685"/>
      <c r="X1" s="685"/>
    </row>
    <row r="2" spans="1:24" s="307" customFormat="1" ht="6" customHeight="1" x14ac:dyDescent="0.25">
      <c r="A2" s="481"/>
      <c r="B2" s="379"/>
      <c r="C2" s="379"/>
      <c r="D2" s="379"/>
      <c r="E2" s="379"/>
      <c r="F2" s="379"/>
      <c r="G2" s="379"/>
      <c r="H2" s="379"/>
      <c r="I2" s="379"/>
      <c r="J2" s="379"/>
      <c r="K2" s="379"/>
      <c r="L2" s="379"/>
      <c r="M2" s="379"/>
      <c r="N2" s="686"/>
      <c r="O2" s="686"/>
      <c r="P2" s="686"/>
      <c r="Q2" s="686"/>
      <c r="R2" s="686"/>
      <c r="S2" s="685"/>
      <c r="T2" s="685"/>
      <c r="U2" s="685"/>
      <c r="V2" s="685"/>
      <c r="W2" s="685"/>
      <c r="X2" s="685"/>
    </row>
    <row r="3" spans="1:24" s="177" customFormat="1" ht="15" customHeight="1" x14ac:dyDescent="0.25">
      <c r="A3" s="1150" t="s">
        <v>553</v>
      </c>
      <c r="B3" s="985"/>
      <c r="C3" s="985"/>
      <c r="D3" s="985"/>
      <c r="E3" s="985"/>
      <c r="F3" s="985"/>
      <c r="G3" s="985"/>
      <c r="H3" s="985"/>
      <c r="I3" s="985"/>
      <c r="J3" s="985"/>
      <c r="K3" s="985"/>
      <c r="L3" s="985"/>
      <c r="M3" s="985"/>
      <c r="N3" s="985"/>
      <c r="O3" s="985"/>
      <c r="P3" s="985"/>
      <c r="Q3" s="985"/>
      <c r="R3" s="985"/>
      <c r="S3" s="985"/>
      <c r="T3" s="997"/>
      <c r="U3" s="997"/>
      <c r="V3" s="997"/>
      <c r="W3" s="997"/>
      <c r="X3" s="997"/>
    </row>
    <row r="4" spans="1:24" s="171" customFormat="1" ht="30" customHeight="1" x14ac:dyDescent="0.25">
      <c r="A4" s="175"/>
      <c r="B4" s="1000" t="s">
        <v>122</v>
      </c>
      <c r="C4" s="1000"/>
      <c r="D4" s="1000"/>
      <c r="E4" s="1000"/>
      <c r="F4" s="1000"/>
      <c r="G4" s="482"/>
      <c r="H4" s="1000" t="s">
        <v>488</v>
      </c>
      <c r="I4" s="1000"/>
      <c r="J4" s="1000"/>
      <c r="K4" s="1000"/>
      <c r="L4" s="1000"/>
      <c r="M4" s="482"/>
      <c r="N4" s="1211" t="s">
        <v>603</v>
      </c>
      <c r="O4" s="1211"/>
      <c r="P4" s="1211"/>
      <c r="Q4" s="1211"/>
      <c r="R4" s="1211"/>
      <c r="S4" s="680"/>
      <c r="T4" s="987" t="s">
        <v>750</v>
      </c>
      <c r="U4" s="988"/>
      <c r="V4" s="988"/>
      <c r="W4" s="988"/>
      <c r="X4" s="988"/>
    </row>
    <row r="5" spans="1:24" ht="15" customHeight="1" x14ac:dyDescent="0.25">
      <c r="A5" s="449"/>
      <c r="B5" s="1063" t="s">
        <v>68</v>
      </c>
      <c r="C5" s="1063"/>
      <c r="D5" s="483"/>
      <c r="E5" s="1210" t="s">
        <v>69</v>
      </c>
      <c r="F5" s="1210"/>
      <c r="G5" s="483"/>
      <c r="H5" s="1064" t="s">
        <v>68</v>
      </c>
      <c r="I5" s="1064"/>
      <c r="J5" s="484"/>
      <c r="K5" s="1063" t="s">
        <v>69</v>
      </c>
      <c r="L5" s="1063"/>
      <c r="M5" s="487"/>
      <c r="N5" s="1212" t="s">
        <v>68</v>
      </c>
      <c r="O5" s="1212"/>
      <c r="P5" s="690"/>
      <c r="Q5" s="1212" t="s">
        <v>69</v>
      </c>
      <c r="R5" s="1212"/>
      <c r="S5" s="687"/>
      <c r="T5" s="1210" t="s">
        <v>68</v>
      </c>
      <c r="U5" s="1210"/>
      <c r="V5" s="687"/>
      <c r="W5" s="1210" t="s">
        <v>69</v>
      </c>
      <c r="X5" s="1210"/>
    </row>
    <row r="6" spans="1:24" ht="6" customHeight="1" x14ac:dyDescent="0.25">
      <c r="B6" s="485"/>
      <c r="C6" s="485"/>
      <c r="D6" s="485"/>
      <c r="E6" s="485"/>
      <c r="F6" s="485"/>
      <c r="G6" s="485"/>
      <c r="H6" s="485"/>
      <c r="I6" s="485"/>
      <c r="J6" s="485"/>
      <c r="K6" s="485"/>
      <c r="L6" s="485"/>
      <c r="M6" s="485"/>
    </row>
    <row r="7" spans="1:24" ht="12.75" customHeight="1" x14ac:dyDescent="0.25">
      <c r="A7" s="174">
        <v>1971</v>
      </c>
      <c r="B7" s="10"/>
      <c r="C7" s="10" t="s">
        <v>46</v>
      </c>
      <c r="D7" s="10"/>
      <c r="E7" s="10"/>
      <c r="F7" s="10" t="s">
        <v>46</v>
      </c>
      <c r="G7" s="367"/>
      <c r="H7" s="367">
        <v>41</v>
      </c>
      <c r="I7" s="367"/>
      <c r="J7" s="367"/>
      <c r="K7" s="367">
        <v>47</v>
      </c>
      <c r="L7" s="367"/>
      <c r="M7" s="10"/>
      <c r="N7" s="33" t="s">
        <v>46</v>
      </c>
      <c r="O7" s="24"/>
      <c r="P7" s="24"/>
      <c r="Q7" s="33" t="s">
        <v>46</v>
      </c>
      <c r="R7" s="24"/>
      <c r="S7" s="10"/>
      <c r="T7" s="10" t="s">
        <v>46</v>
      </c>
      <c r="U7" s="8"/>
      <c r="V7" s="8"/>
      <c r="W7" s="10" t="s">
        <v>46</v>
      </c>
      <c r="X7" s="8"/>
    </row>
    <row r="8" spans="1:24" ht="12.75" customHeight="1" x14ac:dyDescent="0.25">
      <c r="A8" s="174">
        <v>1972</v>
      </c>
      <c r="B8" s="10"/>
      <c r="C8" s="10" t="s">
        <v>46</v>
      </c>
      <c r="D8" s="10"/>
      <c r="E8" s="10"/>
      <c r="F8" s="10" t="s">
        <v>46</v>
      </c>
      <c r="G8" s="367"/>
      <c r="H8" s="10" t="s">
        <v>46</v>
      </c>
      <c r="I8" s="367"/>
      <c r="J8" s="367"/>
      <c r="K8" s="10" t="s">
        <v>46</v>
      </c>
      <c r="L8" s="367"/>
      <c r="M8" s="10"/>
      <c r="N8" s="33" t="s">
        <v>46</v>
      </c>
      <c r="O8" s="24"/>
      <c r="P8" s="24"/>
      <c r="Q8" s="33" t="s">
        <v>46</v>
      </c>
      <c r="R8" s="24"/>
      <c r="S8" s="10"/>
      <c r="T8" s="10" t="s">
        <v>46</v>
      </c>
      <c r="U8" s="8"/>
      <c r="V8" s="8"/>
      <c r="W8" s="10" t="s">
        <v>46</v>
      </c>
      <c r="X8" s="8"/>
    </row>
    <row r="9" spans="1:24" ht="12.75" customHeight="1" x14ac:dyDescent="0.25">
      <c r="A9" s="174">
        <v>1973</v>
      </c>
      <c r="B9" s="10"/>
      <c r="C9" s="10" t="s">
        <v>46</v>
      </c>
      <c r="D9" s="10"/>
      <c r="E9" s="10"/>
      <c r="F9" s="10" t="s">
        <v>46</v>
      </c>
      <c r="G9" s="367"/>
      <c r="H9" s="10" t="s">
        <v>46</v>
      </c>
      <c r="I9" s="367"/>
      <c r="J9" s="367"/>
      <c r="K9" s="10" t="s">
        <v>46</v>
      </c>
      <c r="L9" s="367"/>
      <c r="M9" s="10"/>
      <c r="N9" s="33" t="s">
        <v>46</v>
      </c>
      <c r="O9" s="24"/>
      <c r="P9" s="24"/>
      <c r="Q9" s="33" t="s">
        <v>46</v>
      </c>
      <c r="R9" s="24"/>
      <c r="S9" s="10"/>
      <c r="T9" s="10" t="s">
        <v>46</v>
      </c>
      <c r="U9" s="8"/>
      <c r="V9" s="8"/>
      <c r="W9" s="10" t="s">
        <v>46</v>
      </c>
      <c r="X9" s="8"/>
    </row>
    <row r="10" spans="1:24" ht="12.75" customHeight="1" x14ac:dyDescent="0.25">
      <c r="A10" s="174">
        <v>1974</v>
      </c>
      <c r="B10" s="10"/>
      <c r="C10" s="10" t="s">
        <v>46</v>
      </c>
      <c r="D10" s="10"/>
      <c r="E10" s="10"/>
      <c r="F10" s="10" t="s">
        <v>46</v>
      </c>
      <c r="G10" s="367"/>
      <c r="H10" s="367">
        <v>31</v>
      </c>
      <c r="I10" s="367"/>
      <c r="J10" s="367"/>
      <c r="K10" s="367">
        <v>45</v>
      </c>
      <c r="L10" s="367"/>
      <c r="M10" s="10"/>
      <c r="N10" s="33" t="s">
        <v>46</v>
      </c>
      <c r="O10" s="24"/>
      <c r="P10" s="24"/>
      <c r="Q10" s="33" t="s">
        <v>46</v>
      </c>
      <c r="R10" s="24"/>
      <c r="S10" s="10"/>
      <c r="T10" s="8">
        <v>25</v>
      </c>
      <c r="U10" s="8"/>
      <c r="V10" s="8"/>
      <c r="W10" s="8">
        <v>4</v>
      </c>
      <c r="X10" s="8"/>
    </row>
    <row r="11" spans="1:24" ht="12.75" customHeight="1" x14ac:dyDescent="0.25">
      <c r="A11" s="174">
        <v>1975</v>
      </c>
      <c r="B11" s="10"/>
      <c r="C11" s="10" t="s">
        <v>46</v>
      </c>
      <c r="D11" s="10"/>
      <c r="E11" s="10"/>
      <c r="F11" s="10" t="s">
        <v>46</v>
      </c>
      <c r="G11" s="367"/>
      <c r="H11" s="367">
        <v>32</v>
      </c>
      <c r="I11" s="367"/>
      <c r="J11" s="367"/>
      <c r="K11" s="367">
        <v>45</v>
      </c>
      <c r="L11" s="367"/>
      <c r="M11" s="10"/>
      <c r="N11" s="33" t="s">
        <v>46</v>
      </c>
      <c r="O11" s="24"/>
      <c r="P11" s="24"/>
      <c r="Q11" s="33" t="s">
        <v>46</v>
      </c>
      <c r="R11" s="24"/>
      <c r="S11" s="10"/>
      <c r="T11" s="8">
        <v>26</v>
      </c>
      <c r="U11" s="8"/>
      <c r="V11" s="8"/>
      <c r="W11" s="8">
        <v>5</v>
      </c>
      <c r="X11" s="8"/>
    </row>
    <row r="12" spans="1:24" ht="12.75" customHeight="1" x14ac:dyDescent="0.25">
      <c r="A12" s="174">
        <v>1976</v>
      </c>
      <c r="B12" s="10"/>
      <c r="C12" s="10" t="s">
        <v>46</v>
      </c>
      <c r="D12" s="10"/>
      <c r="E12" s="10"/>
      <c r="F12" s="10" t="s">
        <v>46</v>
      </c>
      <c r="G12" s="367"/>
      <c r="H12" s="367">
        <v>27</v>
      </c>
      <c r="I12" s="367"/>
      <c r="J12" s="367"/>
      <c r="K12" s="367">
        <v>40</v>
      </c>
      <c r="L12" s="367"/>
      <c r="M12" s="10"/>
      <c r="N12" s="33" t="s">
        <v>46</v>
      </c>
      <c r="O12" s="24"/>
      <c r="P12" s="24"/>
      <c r="Q12" s="33" t="s">
        <v>46</v>
      </c>
      <c r="R12" s="24"/>
      <c r="S12" s="10"/>
      <c r="T12" s="8">
        <v>29</v>
      </c>
      <c r="U12" s="8"/>
      <c r="V12" s="8"/>
      <c r="W12" s="8">
        <v>5</v>
      </c>
      <c r="X12" s="8"/>
    </row>
    <row r="13" spans="1:24" ht="12.75" customHeight="1" x14ac:dyDescent="0.25">
      <c r="A13" s="174">
        <v>1977</v>
      </c>
      <c r="B13" s="10"/>
      <c r="C13" s="10" t="s">
        <v>46</v>
      </c>
      <c r="D13" s="10"/>
      <c r="E13" s="10"/>
      <c r="F13" s="10" t="s">
        <v>46</v>
      </c>
      <c r="G13" s="367"/>
      <c r="H13" s="367">
        <v>25</v>
      </c>
      <c r="I13" s="367"/>
      <c r="J13" s="367"/>
      <c r="K13" s="367">
        <v>40</v>
      </c>
      <c r="L13" s="367"/>
      <c r="M13" s="10"/>
      <c r="N13" s="33" t="s">
        <v>46</v>
      </c>
      <c r="O13" s="24"/>
      <c r="P13" s="24"/>
      <c r="Q13" s="33" t="s">
        <v>46</v>
      </c>
      <c r="R13" s="24"/>
      <c r="S13" s="10"/>
      <c r="T13" s="8">
        <v>30</v>
      </c>
      <c r="U13" s="8"/>
      <c r="V13" s="8"/>
      <c r="W13" s="8">
        <v>8</v>
      </c>
      <c r="X13" s="8"/>
    </row>
    <row r="14" spans="1:24" ht="12.75" customHeight="1" x14ac:dyDescent="0.25">
      <c r="A14" s="174">
        <v>1978</v>
      </c>
      <c r="B14" s="10"/>
      <c r="C14" s="10" t="s">
        <v>46</v>
      </c>
      <c r="D14" s="10"/>
      <c r="E14" s="10"/>
      <c r="F14" s="10" t="s">
        <v>46</v>
      </c>
      <c r="G14" s="367"/>
      <c r="H14" s="367">
        <v>25</v>
      </c>
      <c r="I14" s="367"/>
      <c r="J14" s="367"/>
      <c r="K14" s="367">
        <v>38</v>
      </c>
      <c r="L14" s="367"/>
      <c r="M14" s="10"/>
      <c r="N14" s="33" t="s">
        <v>46</v>
      </c>
      <c r="O14" s="24"/>
      <c r="P14" s="24"/>
      <c r="Q14" s="33" t="s">
        <v>46</v>
      </c>
      <c r="R14" s="24"/>
      <c r="S14" s="10"/>
      <c r="T14" s="8">
        <v>29</v>
      </c>
      <c r="U14" s="8"/>
      <c r="V14" s="8"/>
      <c r="W14" s="8">
        <v>7</v>
      </c>
      <c r="X14" s="8"/>
    </row>
    <row r="15" spans="1:24" ht="12.75" customHeight="1" x14ac:dyDescent="0.25">
      <c r="A15" s="174">
        <v>1979</v>
      </c>
      <c r="B15" s="10"/>
      <c r="C15" s="10" t="s">
        <v>46</v>
      </c>
      <c r="D15" s="10"/>
      <c r="E15" s="10"/>
      <c r="F15" s="10" t="s">
        <v>46</v>
      </c>
      <c r="G15" s="367"/>
      <c r="H15" s="367">
        <v>21</v>
      </c>
      <c r="I15" s="367"/>
      <c r="J15" s="367"/>
      <c r="K15" s="367">
        <v>34</v>
      </c>
      <c r="L15" s="367"/>
      <c r="M15" s="10"/>
      <c r="N15" s="33" t="s">
        <v>46</v>
      </c>
      <c r="O15" s="24"/>
      <c r="P15" s="24"/>
      <c r="Q15" s="33" t="s">
        <v>46</v>
      </c>
      <c r="R15" s="24"/>
      <c r="S15" s="10"/>
      <c r="T15" s="8">
        <v>29</v>
      </c>
      <c r="U15" s="8"/>
      <c r="V15" s="8"/>
      <c r="W15" s="8">
        <v>6</v>
      </c>
      <c r="X15" s="8"/>
    </row>
    <row r="16" spans="1:24" ht="12.75" customHeight="1" x14ac:dyDescent="0.25">
      <c r="A16" s="174">
        <v>1980</v>
      </c>
      <c r="B16" s="10"/>
      <c r="C16" s="10" t="s">
        <v>46</v>
      </c>
      <c r="D16" s="10"/>
      <c r="E16" s="10"/>
      <c r="F16" s="10" t="s">
        <v>46</v>
      </c>
      <c r="G16" s="367"/>
      <c r="H16" s="367">
        <v>21</v>
      </c>
      <c r="I16" s="367"/>
      <c r="J16" s="367"/>
      <c r="K16" s="367">
        <v>33</v>
      </c>
      <c r="L16" s="367"/>
      <c r="M16" s="10"/>
      <c r="N16" s="33" t="s">
        <v>46</v>
      </c>
      <c r="O16" s="24"/>
      <c r="P16" s="24"/>
      <c r="Q16" s="33" t="s">
        <v>46</v>
      </c>
      <c r="R16" s="24"/>
      <c r="S16" s="10"/>
      <c r="T16" s="8">
        <v>30</v>
      </c>
      <c r="U16" s="8"/>
      <c r="V16" s="8"/>
      <c r="W16" s="8">
        <v>8</v>
      </c>
      <c r="X16" s="8"/>
    </row>
    <row r="17" spans="1:24" ht="12.75" customHeight="1" x14ac:dyDescent="0.25">
      <c r="A17" s="174">
        <v>1981</v>
      </c>
      <c r="B17" s="10"/>
      <c r="C17" s="10" t="s">
        <v>46</v>
      </c>
      <c r="D17" s="10"/>
      <c r="E17" s="10"/>
      <c r="F17" s="10" t="s">
        <v>46</v>
      </c>
      <c r="G17" s="367"/>
      <c r="H17" s="367">
        <v>23</v>
      </c>
      <c r="I17" s="367"/>
      <c r="J17" s="367"/>
      <c r="K17" s="367">
        <v>35</v>
      </c>
      <c r="L17" s="367"/>
      <c r="M17" s="10"/>
      <c r="N17" s="33" t="s">
        <v>46</v>
      </c>
      <c r="O17" s="24"/>
      <c r="P17" s="24"/>
      <c r="Q17" s="33" t="s">
        <v>46</v>
      </c>
      <c r="R17" s="24"/>
      <c r="S17" s="10"/>
      <c r="T17" s="8">
        <v>30</v>
      </c>
      <c r="U17" s="8"/>
      <c r="V17" s="8"/>
      <c r="W17" s="8">
        <v>7</v>
      </c>
      <c r="X17" s="8"/>
    </row>
    <row r="18" spans="1:24" ht="12.75" customHeight="1" x14ac:dyDescent="0.25">
      <c r="A18" s="174">
        <v>1982</v>
      </c>
      <c r="B18" s="10"/>
      <c r="C18" s="10" t="s">
        <v>46</v>
      </c>
      <c r="D18" s="10"/>
      <c r="E18" s="10"/>
      <c r="F18" s="10" t="s">
        <v>46</v>
      </c>
      <c r="G18" s="367"/>
      <c r="H18" s="367">
        <v>25</v>
      </c>
      <c r="I18" s="367"/>
      <c r="J18" s="367"/>
      <c r="K18" s="367">
        <v>32</v>
      </c>
      <c r="L18" s="367"/>
      <c r="M18" s="10"/>
      <c r="N18" s="33" t="s">
        <v>46</v>
      </c>
      <c r="O18" s="24"/>
      <c r="P18" s="24"/>
      <c r="Q18" s="33" t="s">
        <v>46</v>
      </c>
      <c r="R18" s="24"/>
      <c r="S18" s="10"/>
      <c r="T18" s="8">
        <v>30</v>
      </c>
      <c r="U18" s="8"/>
      <c r="V18" s="8"/>
      <c r="W18" s="8">
        <v>7</v>
      </c>
      <c r="X18" s="8"/>
    </row>
    <row r="19" spans="1:24" ht="12.75" customHeight="1" x14ac:dyDescent="0.25">
      <c r="A19" s="174" t="s">
        <v>190</v>
      </c>
      <c r="B19" s="367"/>
      <c r="C19" s="367">
        <v>11</v>
      </c>
      <c r="D19" s="367"/>
      <c r="E19" s="8"/>
      <c r="F19" s="8">
        <v>18</v>
      </c>
      <c r="G19" s="367"/>
      <c r="H19" s="367">
        <v>19</v>
      </c>
      <c r="I19" s="367">
        <v>15</v>
      </c>
      <c r="J19" s="367"/>
      <c r="K19" s="367">
        <v>30</v>
      </c>
      <c r="L19" s="367">
        <v>22</v>
      </c>
      <c r="M19" s="8"/>
      <c r="N19" s="33" t="s">
        <v>46</v>
      </c>
      <c r="O19" s="33" t="s">
        <v>46</v>
      </c>
      <c r="P19" s="24"/>
      <c r="Q19" s="33" t="s">
        <v>46</v>
      </c>
      <c r="R19" s="33" t="s">
        <v>46</v>
      </c>
      <c r="S19" s="8"/>
      <c r="T19" s="8">
        <v>29</v>
      </c>
      <c r="U19" s="8">
        <v>21</v>
      </c>
      <c r="V19" s="8"/>
      <c r="W19" s="8">
        <v>7</v>
      </c>
      <c r="X19" s="8">
        <v>2</v>
      </c>
    </row>
    <row r="20" spans="1:24" ht="12.75" customHeight="1" x14ac:dyDescent="0.25">
      <c r="A20" s="174">
        <v>1984</v>
      </c>
      <c r="B20" s="367"/>
      <c r="C20" s="367">
        <v>11</v>
      </c>
      <c r="D20" s="367"/>
      <c r="E20" s="8"/>
      <c r="F20" s="8">
        <v>16</v>
      </c>
      <c r="G20" s="367"/>
      <c r="H20" s="367"/>
      <c r="I20" s="367">
        <v>16</v>
      </c>
      <c r="J20" s="367"/>
      <c r="K20" s="367"/>
      <c r="L20" s="367">
        <v>22</v>
      </c>
      <c r="M20" s="8"/>
      <c r="N20" s="24"/>
      <c r="O20" s="33" t="s">
        <v>46</v>
      </c>
      <c r="P20" s="24"/>
      <c r="Q20" s="24"/>
      <c r="R20" s="33" t="s">
        <v>46</v>
      </c>
      <c r="S20" s="8"/>
      <c r="T20" s="8"/>
      <c r="U20" s="8">
        <v>24</v>
      </c>
      <c r="V20" s="8"/>
      <c r="W20" s="8"/>
      <c r="X20" s="8">
        <v>1</v>
      </c>
    </row>
    <row r="21" spans="1:24" ht="12.75" customHeight="1" x14ac:dyDescent="0.25">
      <c r="A21" s="174">
        <v>1985</v>
      </c>
      <c r="B21" s="367"/>
      <c r="C21" s="367">
        <v>11</v>
      </c>
      <c r="D21" s="367"/>
      <c r="E21" s="8"/>
      <c r="F21" s="8">
        <v>14</v>
      </c>
      <c r="G21" s="367"/>
      <c r="H21" s="367"/>
      <c r="I21" s="367">
        <v>16</v>
      </c>
      <c r="J21" s="367"/>
      <c r="K21" s="367"/>
      <c r="L21" s="367">
        <v>21</v>
      </c>
      <c r="M21" s="8"/>
      <c r="N21" s="24"/>
      <c r="O21" s="33" t="s">
        <v>46</v>
      </c>
      <c r="P21" s="24"/>
      <c r="Q21" s="24"/>
      <c r="R21" s="33" t="s">
        <v>46</v>
      </c>
      <c r="S21" s="8"/>
      <c r="T21" s="8"/>
      <c r="U21" s="8">
        <v>21</v>
      </c>
      <c r="V21" s="8"/>
      <c r="W21" s="8"/>
      <c r="X21" s="8">
        <v>2</v>
      </c>
    </row>
    <row r="22" spans="1:24" ht="12.75" customHeight="1" x14ac:dyDescent="0.25">
      <c r="A22" s="174">
        <v>1986</v>
      </c>
      <c r="B22" s="367"/>
      <c r="C22" s="367">
        <v>12</v>
      </c>
      <c r="D22" s="367"/>
      <c r="E22" s="8"/>
      <c r="F22" s="8">
        <v>15</v>
      </c>
      <c r="G22" s="367"/>
      <c r="H22" s="367"/>
      <c r="I22" s="367">
        <v>17</v>
      </c>
      <c r="J22" s="367"/>
      <c r="K22" s="367"/>
      <c r="L22" s="367">
        <v>22</v>
      </c>
      <c r="M22" s="8"/>
      <c r="N22" s="24"/>
      <c r="O22" s="33" t="s">
        <v>46</v>
      </c>
      <c r="P22" s="24"/>
      <c r="Q22" s="24"/>
      <c r="R22" s="33" t="s">
        <v>46</v>
      </c>
      <c r="S22" s="8"/>
      <c r="T22" s="8"/>
      <c r="U22" s="8">
        <v>24</v>
      </c>
      <c r="V22" s="8"/>
      <c r="W22" s="8"/>
      <c r="X22" s="8">
        <v>2</v>
      </c>
    </row>
    <row r="23" spans="1:24" ht="12.75" customHeight="1" x14ac:dyDescent="0.25">
      <c r="A23" s="174">
        <v>1987</v>
      </c>
      <c r="B23" s="367"/>
      <c r="C23" s="367">
        <v>10</v>
      </c>
      <c r="D23" s="367"/>
      <c r="E23" s="8"/>
      <c r="F23" s="8">
        <v>15</v>
      </c>
      <c r="G23" s="367"/>
      <c r="H23" s="367"/>
      <c r="I23" s="367">
        <v>17</v>
      </c>
      <c r="J23" s="367"/>
      <c r="K23" s="367"/>
      <c r="L23" s="367">
        <v>24</v>
      </c>
      <c r="M23" s="8"/>
      <c r="N23" s="24"/>
      <c r="O23" s="33" t="s">
        <v>46</v>
      </c>
      <c r="P23" s="24"/>
      <c r="Q23" s="24"/>
      <c r="R23" s="33" t="s">
        <v>46</v>
      </c>
      <c r="S23" s="8"/>
      <c r="T23" s="8"/>
      <c r="U23" s="8">
        <v>25</v>
      </c>
      <c r="V23" s="8"/>
      <c r="W23" s="8"/>
      <c r="X23" s="8">
        <v>2</v>
      </c>
    </row>
    <row r="24" spans="1:24" ht="12.75" customHeight="1" x14ac:dyDescent="0.25">
      <c r="A24" s="174">
        <v>1988</v>
      </c>
      <c r="B24" s="367"/>
      <c r="C24" s="367">
        <v>10</v>
      </c>
      <c r="D24" s="367"/>
      <c r="E24" s="8"/>
      <c r="F24" s="8">
        <v>15</v>
      </c>
      <c r="G24" s="367"/>
      <c r="H24" s="367"/>
      <c r="I24" s="367">
        <v>17</v>
      </c>
      <c r="J24" s="367"/>
      <c r="K24" s="367"/>
      <c r="L24" s="367">
        <v>24</v>
      </c>
      <c r="M24" s="8"/>
      <c r="N24" s="24"/>
      <c r="O24" s="33" t="s">
        <v>46</v>
      </c>
      <c r="P24" s="24"/>
      <c r="Q24" s="24"/>
      <c r="R24" s="33" t="s">
        <v>46</v>
      </c>
      <c r="S24" s="8"/>
      <c r="T24" s="8"/>
      <c r="U24" s="8">
        <v>22</v>
      </c>
      <c r="V24" s="8"/>
      <c r="W24" s="8"/>
      <c r="X24" s="8">
        <v>2</v>
      </c>
    </row>
    <row r="25" spans="1:24" ht="12.75" customHeight="1" x14ac:dyDescent="0.25">
      <c r="A25" s="174">
        <v>1989</v>
      </c>
      <c r="B25" s="53"/>
      <c r="C25" s="53">
        <v>11.902319580052019</v>
      </c>
      <c r="D25" s="53"/>
      <c r="E25" s="24"/>
      <c r="F25" s="24">
        <v>17.156085802669658</v>
      </c>
      <c r="G25" s="24"/>
      <c r="H25" s="367"/>
      <c r="I25" s="24">
        <v>22.720977146466577</v>
      </c>
      <c r="J25" s="24"/>
      <c r="K25" s="53"/>
      <c r="L25" s="24">
        <v>29.424469128429873</v>
      </c>
      <c r="M25" s="24"/>
      <c r="N25" s="24"/>
      <c r="O25" s="33" t="s">
        <v>46</v>
      </c>
      <c r="P25" s="24"/>
      <c r="Q25" s="24"/>
      <c r="R25" s="33" t="s">
        <v>46</v>
      </c>
      <c r="S25" s="24"/>
      <c r="T25" s="24"/>
      <c r="U25" s="24">
        <v>19.959618772723591</v>
      </c>
      <c r="V25" s="24"/>
      <c r="W25" s="24"/>
      <c r="X25" s="24">
        <v>2.8422317383467979</v>
      </c>
    </row>
    <row r="26" spans="1:24" ht="12.75" customHeight="1" x14ac:dyDescent="0.25">
      <c r="A26" s="174">
        <v>1990</v>
      </c>
      <c r="B26" s="53"/>
      <c r="C26" s="53">
        <v>12.409125912453845</v>
      </c>
      <c r="D26" s="53"/>
      <c r="E26" s="24"/>
      <c r="F26" s="24">
        <v>19.647417958714726</v>
      </c>
      <c r="G26" s="24"/>
      <c r="H26" s="367"/>
      <c r="I26" s="24">
        <v>19.643550522577264</v>
      </c>
      <c r="J26" s="24"/>
      <c r="K26" s="53"/>
      <c r="L26" s="24">
        <v>30.98818761459216</v>
      </c>
      <c r="M26" s="24"/>
      <c r="N26" s="24"/>
      <c r="O26" s="33" t="s">
        <v>46</v>
      </c>
      <c r="P26" s="24"/>
      <c r="Q26" s="24"/>
      <c r="R26" s="33" t="s">
        <v>46</v>
      </c>
      <c r="S26" s="24"/>
      <c r="T26" s="24"/>
      <c r="U26" s="24">
        <v>19.239612056095741</v>
      </c>
      <c r="V26" s="24"/>
      <c r="W26" s="24"/>
      <c r="X26" s="24">
        <v>2.2790196265758298</v>
      </c>
    </row>
    <row r="27" spans="1:24" ht="12.75" customHeight="1" x14ac:dyDescent="0.25">
      <c r="A27" s="174">
        <v>1991</v>
      </c>
      <c r="B27" s="53"/>
      <c r="C27" s="53">
        <v>13.241709581756901</v>
      </c>
      <c r="D27" s="53"/>
      <c r="E27" s="24"/>
      <c r="F27" s="24">
        <v>17.633563108771185</v>
      </c>
      <c r="G27" s="24"/>
      <c r="H27" s="367"/>
      <c r="I27" s="24">
        <v>18.761479638814883</v>
      </c>
      <c r="J27" s="24"/>
      <c r="K27" s="53"/>
      <c r="L27" s="24">
        <v>27.063933814362816</v>
      </c>
      <c r="M27" s="24"/>
      <c r="N27" s="24"/>
      <c r="O27" s="33" t="s">
        <v>46</v>
      </c>
      <c r="P27" s="24"/>
      <c r="Q27" s="24"/>
      <c r="R27" s="33" t="s">
        <v>46</v>
      </c>
      <c r="S27" s="24"/>
      <c r="T27" s="24"/>
      <c r="U27" s="24">
        <v>15.411787847808297</v>
      </c>
      <c r="V27" s="24"/>
      <c r="W27" s="24"/>
      <c r="X27" s="24">
        <v>1.228129471494763</v>
      </c>
    </row>
    <row r="28" spans="1:24" ht="12.75" customHeight="1" x14ac:dyDescent="0.25">
      <c r="A28" s="183">
        <v>1992</v>
      </c>
      <c r="B28" s="24"/>
      <c r="C28" s="24">
        <v>15.336132949224337</v>
      </c>
      <c r="D28" s="24"/>
      <c r="E28" s="24"/>
      <c r="F28" s="24">
        <v>18.171105081859984</v>
      </c>
      <c r="G28" s="24"/>
      <c r="H28" s="8"/>
      <c r="I28" s="24">
        <v>21.795025042372973</v>
      </c>
      <c r="J28" s="24"/>
      <c r="K28" s="24"/>
      <c r="L28" s="24">
        <v>27.534471478863072</v>
      </c>
      <c r="M28" s="24"/>
      <c r="N28" s="24"/>
      <c r="O28" s="33" t="s">
        <v>46</v>
      </c>
      <c r="P28" s="24"/>
      <c r="Q28" s="24"/>
      <c r="R28" s="33" t="s">
        <v>46</v>
      </c>
      <c r="S28" s="24"/>
      <c r="T28" s="24"/>
      <c r="U28" s="24">
        <v>18.321232322032188</v>
      </c>
      <c r="V28" s="24"/>
      <c r="W28" s="24"/>
      <c r="X28" s="24">
        <v>0.81262418545506399</v>
      </c>
    </row>
    <row r="29" spans="1:24" ht="12.75" customHeight="1" x14ac:dyDescent="0.25">
      <c r="A29" s="183">
        <v>1993</v>
      </c>
      <c r="B29" s="24"/>
      <c r="C29" s="24">
        <v>13.47602888388773</v>
      </c>
      <c r="D29" s="24"/>
      <c r="E29" s="24"/>
      <c r="F29" s="24">
        <v>17.134396004360656</v>
      </c>
      <c r="G29" s="24"/>
      <c r="H29" s="8"/>
      <c r="I29" s="24">
        <v>19.161694241517399</v>
      </c>
      <c r="J29" s="24"/>
      <c r="K29" s="24"/>
      <c r="L29" s="24">
        <v>26.036490908859616</v>
      </c>
      <c r="M29" s="24"/>
      <c r="N29" s="24"/>
      <c r="O29" s="33" t="s">
        <v>46</v>
      </c>
      <c r="P29" s="24"/>
      <c r="Q29" s="24"/>
      <c r="R29" s="33" t="s">
        <v>46</v>
      </c>
      <c r="S29" s="24"/>
      <c r="T29" s="24"/>
      <c r="U29" s="24">
        <v>16.085983470669625</v>
      </c>
      <c r="V29" s="24"/>
      <c r="W29" s="24"/>
      <c r="X29" s="24">
        <v>0.74412265955837942</v>
      </c>
    </row>
    <row r="30" spans="1:24" ht="12.75" customHeight="1" x14ac:dyDescent="0.25">
      <c r="A30" s="183">
        <v>1994</v>
      </c>
      <c r="B30" s="24"/>
      <c r="C30" s="24">
        <v>11.778171481980031</v>
      </c>
      <c r="D30" s="24"/>
      <c r="E30" s="24"/>
      <c r="F30" s="24">
        <v>19.28261858122903</v>
      </c>
      <c r="G30" s="24"/>
      <c r="H30" s="8"/>
      <c r="I30" s="24">
        <v>16.575958886009897</v>
      </c>
      <c r="J30" s="24"/>
      <c r="K30" s="24"/>
      <c r="L30" s="24">
        <v>29.052221547458583</v>
      </c>
      <c r="M30" s="24"/>
      <c r="N30" s="24"/>
      <c r="O30" s="33" t="s">
        <v>46</v>
      </c>
      <c r="P30" s="24"/>
      <c r="Q30" s="24"/>
      <c r="R30" s="33" t="s">
        <v>46</v>
      </c>
      <c r="S30" s="24"/>
      <c r="T30" s="24"/>
      <c r="U30" s="24">
        <v>19.635096385910881</v>
      </c>
      <c r="V30" s="24"/>
      <c r="W30" s="24"/>
      <c r="X30" s="24">
        <v>1.3997354575270169</v>
      </c>
    </row>
    <row r="31" spans="1:24" ht="12.75" customHeight="1" x14ac:dyDescent="0.25">
      <c r="A31" s="183">
        <v>1995</v>
      </c>
      <c r="B31" s="24"/>
      <c r="C31" s="24">
        <v>12.043028713335961</v>
      </c>
      <c r="D31" s="24"/>
      <c r="E31" s="24"/>
      <c r="F31" s="24">
        <v>17.299414467821254</v>
      </c>
      <c r="G31" s="24"/>
      <c r="H31" s="8"/>
      <c r="I31" s="24">
        <v>18.053727603188108</v>
      </c>
      <c r="J31" s="24"/>
      <c r="K31" s="24"/>
      <c r="L31" s="24">
        <v>27.314119028557602</v>
      </c>
      <c r="M31" s="24"/>
      <c r="N31" s="24"/>
      <c r="O31" s="33" t="s">
        <v>46</v>
      </c>
      <c r="P31" s="24"/>
      <c r="Q31" s="24"/>
      <c r="R31" s="33" t="s">
        <v>46</v>
      </c>
      <c r="S31" s="24"/>
      <c r="T31" s="24"/>
      <c r="U31" s="24">
        <v>17.003093033836084</v>
      </c>
      <c r="V31" s="24"/>
      <c r="W31" s="24"/>
      <c r="X31" s="24">
        <v>1.2490731570180471</v>
      </c>
    </row>
    <row r="32" spans="1:24" ht="12.75" customHeight="1" x14ac:dyDescent="0.25">
      <c r="A32" s="183">
        <v>1996</v>
      </c>
      <c r="B32" s="24"/>
      <c r="C32" s="24">
        <v>12.667625891072086</v>
      </c>
      <c r="D32" s="24"/>
      <c r="E32" s="24"/>
      <c r="F32" s="24">
        <v>17.719375189529117</v>
      </c>
      <c r="G32" s="24"/>
      <c r="H32" s="8"/>
      <c r="I32" s="24">
        <v>18.281113064619085</v>
      </c>
      <c r="J32" s="24"/>
      <c r="K32" s="24"/>
      <c r="L32" s="24">
        <v>26.002547396422131</v>
      </c>
      <c r="M32" s="24"/>
      <c r="N32" s="24"/>
      <c r="O32" s="33" t="s">
        <v>46</v>
      </c>
      <c r="P32" s="24"/>
      <c r="Q32" s="24"/>
      <c r="R32" s="33" t="s">
        <v>46</v>
      </c>
      <c r="S32" s="24"/>
      <c r="T32" s="24"/>
      <c r="U32" s="24">
        <v>16.712246908300248</v>
      </c>
      <c r="V32" s="24"/>
      <c r="W32" s="24"/>
      <c r="X32" s="24">
        <v>1.4159178913933894</v>
      </c>
    </row>
    <row r="33" spans="1:24" ht="12.75" customHeight="1" x14ac:dyDescent="0.25">
      <c r="A33" s="158" t="s">
        <v>191</v>
      </c>
      <c r="B33" s="367">
        <v>12.053719692408457</v>
      </c>
      <c r="C33" s="367">
        <v>11.989433294233184</v>
      </c>
      <c r="D33" s="367"/>
      <c r="E33" s="367">
        <v>16.315449927683645</v>
      </c>
      <c r="F33" s="367">
        <v>16.055651469900663</v>
      </c>
      <c r="G33" s="24"/>
      <c r="H33" s="24">
        <v>27.473088211419078</v>
      </c>
      <c r="I33" s="24">
        <v>22.38734793203075</v>
      </c>
      <c r="J33" s="24"/>
      <c r="K33" s="24">
        <v>35.774342086416667</v>
      </c>
      <c r="L33" s="24">
        <v>30.157880766890496</v>
      </c>
      <c r="M33" s="24"/>
      <c r="N33" s="53">
        <v>12.42924110307877</v>
      </c>
      <c r="O33" s="33" t="s">
        <v>46</v>
      </c>
      <c r="P33" s="24"/>
      <c r="Q33" s="53">
        <v>0.72408903064109242</v>
      </c>
      <c r="R33" s="33" t="s">
        <v>46</v>
      </c>
      <c r="S33" s="24"/>
      <c r="T33" s="24">
        <v>20.999043037438398</v>
      </c>
      <c r="U33" s="24">
        <v>17.732947315526797</v>
      </c>
      <c r="V33" s="24"/>
      <c r="W33" s="24">
        <v>3.2571517471900915</v>
      </c>
      <c r="X33" s="24">
        <v>1.5577893691079117</v>
      </c>
    </row>
    <row r="34" spans="1:24" ht="12.75" customHeight="1" x14ac:dyDescent="0.25">
      <c r="A34" s="32">
        <v>1998</v>
      </c>
      <c r="B34" s="367">
        <v>11.846199230474594</v>
      </c>
      <c r="C34" s="367"/>
      <c r="D34" s="367"/>
      <c r="E34" s="367">
        <v>14.674080204147943</v>
      </c>
      <c r="F34" s="367"/>
      <c r="G34" s="24"/>
      <c r="H34" s="24">
        <v>28.660358274593648</v>
      </c>
      <c r="I34" s="24"/>
      <c r="J34" s="24"/>
      <c r="K34" s="24">
        <v>34.407057177796162</v>
      </c>
      <c r="L34" s="24"/>
      <c r="M34" s="24"/>
      <c r="N34" s="53">
        <v>13.343911138854548</v>
      </c>
      <c r="O34" s="24"/>
      <c r="P34" s="24"/>
      <c r="Q34" s="53">
        <v>0.45245131375066838</v>
      </c>
      <c r="R34" s="24"/>
      <c r="S34" s="24"/>
      <c r="T34" s="24">
        <v>20.507622654394599</v>
      </c>
      <c r="U34" s="24"/>
      <c r="V34" s="24"/>
      <c r="W34" s="24">
        <v>2.2819281797109685</v>
      </c>
      <c r="X34" s="24"/>
    </row>
    <row r="35" spans="1:24" s="145" customFormat="1" ht="12.75" customHeight="1" x14ac:dyDescent="0.25">
      <c r="A35" s="158">
        <v>1999</v>
      </c>
      <c r="B35" s="367">
        <v>9.5490592500235767</v>
      </c>
      <c r="C35" s="367"/>
      <c r="D35" s="367"/>
      <c r="E35" s="367">
        <v>17.972405598703915</v>
      </c>
      <c r="F35" s="367"/>
      <c r="G35" s="53"/>
      <c r="H35" s="24">
        <v>28.778733449042186</v>
      </c>
      <c r="I35" s="53"/>
      <c r="J35" s="53"/>
      <c r="K35" s="24">
        <v>37.486974375140477</v>
      </c>
      <c r="L35" s="53"/>
      <c r="M35" s="53"/>
      <c r="N35" s="53">
        <v>15.659590548791243</v>
      </c>
      <c r="O35" s="53"/>
      <c r="P35" s="53"/>
      <c r="Q35" s="53">
        <v>1.3511959726118248</v>
      </c>
      <c r="R35" s="53"/>
      <c r="S35" s="53"/>
      <c r="T35" s="24">
        <v>23.983676204159327</v>
      </c>
      <c r="U35" s="53"/>
      <c r="V35" s="53"/>
      <c r="W35" s="24">
        <v>3.4393571955389355</v>
      </c>
      <c r="X35" s="53"/>
    </row>
    <row r="36" spans="1:24" s="145" customFormat="1" ht="12.75" customHeight="1" x14ac:dyDescent="0.25">
      <c r="A36" s="158">
        <v>2000</v>
      </c>
      <c r="B36" s="367">
        <v>10.211228187727167</v>
      </c>
      <c r="C36" s="367"/>
      <c r="D36" s="367"/>
      <c r="E36" s="367">
        <v>13.861908130176719</v>
      </c>
      <c r="F36" s="367"/>
      <c r="G36" s="53"/>
      <c r="H36" s="24">
        <v>29.72200439039144</v>
      </c>
      <c r="I36" s="53"/>
      <c r="J36" s="53"/>
      <c r="K36" s="24">
        <v>35.875947523266312</v>
      </c>
      <c r="L36" s="53"/>
      <c r="M36" s="53"/>
      <c r="N36" s="53">
        <v>17.128692320880479</v>
      </c>
      <c r="O36" s="53"/>
      <c r="P36" s="53"/>
      <c r="Q36" s="53">
        <v>0.48130399576787725</v>
      </c>
      <c r="R36" s="53"/>
      <c r="S36" s="53"/>
      <c r="T36" s="24">
        <v>26.122046976398398</v>
      </c>
      <c r="U36" s="53"/>
      <c r="V36" s="53"/>
      <c r="W36" s="24">
        <v>3.5835505285945581</v>
      </c>
      <c r="X36" s="53"/>
    </row>
    <row r="37" spans="1:24" s="145" customFormat="1" ht="12.75" customHeight="1" x14ac:dyDescent="0.25">
      <c r="A37" s="158">
        <v>2001</v>
      </c>
      <c r="B37" s="367">
        <v>10.24447526246643</v>
      </c>
      <c r="C37" s="367"/>
      <c r="D37" s="367"/>
      <c r="E37" s="367">
        <v>15.664728955226987</v>
      </c>
      <c r="F37" s="367"/>
      <c r="G37" s="53"/>
      <c r="H37" s="24">
        <v>29.608044818525826</v>
      </c>
      <c r="I37" s="53"/>
      <c r="J37" s="53"/>
      <c r="K37" s="24">
        <v>35.697860957890057</v>
      </c>
      <c r="L37" s="53"/>
      <c r="M37" s="53"/>
      <c r="N37" s="53">
        <v>18.022512995702222</v>
      </c>
      <c r="O37" s="53"/>
      <c r="P37" s="53"/>
      <c r="Q37" s="53">
        <v>1.1498601787183325</v>
      </c>
      <c r="R37" s="53"/>
      <c r="S37" s="53"/>
      <c r="T37" s="24">
        <v>27.296647712533449</v>
      </c>
      <c r="U37" s="53"/>
      <c r="V37" s="53"/>
      <c r="W37" s="24">
        <v>5.1560913078986683</v>
      </c>
      <c r="X37" s="53"/>
    </row>
    <row r="38" spans="1:24" s="145" customFormat="1" ht="12.75" customHeight="1" x14ac:dyDescent="0.25">
      <c r="A38" s="158">
        <v>2002</v>
      </c>
      <c r="B38" s="367">
        <v>8.5165972542464985</v>
      </c>
      <c r="C38" s="367"/>
      <c r="D38" s="367"/>
      <c r="E38" s="367">
        <v>15.091112522407368</v>
      </c>
      <c r="F38" s="367"/>
      <c r="G38" s="53"/>
      <c r="H38" s="24">
        <v>24.794537125041447</v>
      </c>
      <c r="I38" s="53"/>
      <c r="J38" s="53"/>
      <c r="K38" s="24">
        <v>34.309458096485201</v>
      </c>
      <c r="L38" s="53"/>
      <c r="M38" s="53"/>
      <c r="N38" s="53">
        <v>17.376688238701476</v>
      </c>
      <c r="O38" s="53"/>
      <c r="P38" s="53"/>
      <c r="Q38" s="53">
        <v>1.4577163901761647</v>
      </c>
      <c r="R38" s="53"/>
      <c r="S38" s="53"/>
      <c r="T38" s="24">
        <v>25.23582212448332</v>
      </c>
      <c r="U38" s="53"/>
      <c r="V38" s="53"/>
      <c r="W38" s="24">
        <v>5.1889255158094088</v>
      </c>
      <c r="X38" s="53"/>
    </row>
    <row r="39" spans="1:24" s="3" customFormat="1" ht="12.75" customHeight="1" x14ac:dyDescent="0.25">
      <c r="A39" s="158">
        <v>2003</v>
      </c>
      <c r="B39" s="367">
        <v>6.2629846202592976</v>
      </c>
      <c r="C39" s="367"/>
      <c r="D39" s="367"/>
      <c r="E39" s="367">
        <v>13.297897219995001</v>
      </c>
      <c r="F39" s="367"/>
      <c r="G39" s="53"/>
      <c r="H39" s="24">
        <v>19.276009035468991</v>
      </c>
      <c r="I39" s="53"/>
      <c r="J39" s="53"/>
      <c r="K39" s="24">
        <v>30.40974181725127</v>
      </c>
      <c r="L39" s="53"/>
      <c r="M39" s="53"/>
      <c r="N39" s="53">
        <v>16.215943206539098</v>
      </c>
      <c r="O39" s="53"/>
      <c r="P39" s="53"/>
      <c r="Q39" s="53">
        <v>1.7637661527676092</v>
      </c>
      <c r="R39" s="53"/>
      <c r="S39" s="53"/>
      <c r="T39" s="24">
        <v>24.271932734940521</v>
      </c>
      <c r="U39" s="53"/>
      <c r="V39" s="53"/>
      <c r="W39" s="24">
        <v>6.1217148625168516</v>
      </c>
      <c r="X39" s="53"/>
    </row>
    <row r="40" spans="1:24" s="3" customFormat="1" ht="12.75" customHeight="1" x14ac:dyDescent="0.25">
      <c r="A40" s="158">
        <v>2004</v>
      </c>
      <c r="B40" s="367">
        <v>5.2696125768981288</v>
      </c>
      <c r="C40" s="367"/>
      <c r="D40" s="367"/>
      <c r="E40" s="367">
        <v>12.739051506103577</v>
      </c>
      <c r="F40" s="367"/>
      <c r="G40" s="53"/>
      <c r="H40" s="24">
        <v>18.275022956318708</v>
      </c>
      <c r="I40" s="53"/>
      <c r="J40" s="53"/>
      <c r="K40" s="24">
        <v>29.476922466781744</v>
      </c>
      <c r="L40" s="53"/>
      <c r="M40" s="53"/>
      <c r="N40" s="53">
        <v>14.620365525664599</v>
      </c>
      <c r="O40" s="53"/>
      <c r="P40" s="53"/>
      <c r="Q40" s="53">
        <v>2.7244384151135916</v>
      </c>
      <c r="R40" s="53"/>
      <c r="S40" s="53"/>
      <c r="T40" s="24">
        <v>20.714506346150756</v>
      </c>
      <c r="U40" s="53"/>
      <c r="V40" s="53"/>
      <c r="W40" s="24">
        <v>7.5671015164712063</v>
      </c>
      <c r="X40" s="53"/>
    </row>
    <row r="41" spans="1:24" s="3" customFormat="1" ht="12.75" customHeight="1" x14ac:dyDescent="0.25">
      <c r="A41" s="158">
        <v>2005</v>
      </c>
      <c r="B41" s="367">
        <v>5.4229817894744849</v>
      </c>
      <c r="C41" s="367"/>
      <c r="D41" s="367"/>
      <c r="E41" s="367">
        <v>12.351275677072008</v>
      </c>
      <c r="F41" s="367"/>
      <c r="G41" s="53"/>
      <c r="H41" s="24">
        <v>19.080429667197837</v>
      </c>
      <c r="I41" s="53"/>
      <c r="J41" s="53"/>
      <c r="K41" s="24">
        <v>29.780007969975188</v>
      </c>
      <c r="L41" s="53"/>
      <c r="M41" s="53"/>
      <c r="N41" s="53">
        <v>14.175391711670571</v>
      </c>
      <c r="O41" s="53"/>
      <c r="P41" s="53"/>
      <c r="Q41" s="53">
        <v>2.0005993371354016</v>
      </c>
      <c r="R41" s="53"/>
      <c r="S41" s="53"/>
      <c r="T41" s="24">
        <v>20.609106919134181</v>
      </c>
      <c r="U41" s="53"/>
      <c r="V41" s="53"/>
      <c r="W41" s="24">
        <v>5.9659135705185946</v>
      </c>
      <c r="X41" s="53"/>
    </row>
    <row r="42" spans="1:24" s="3" customFormat="1" ht="12.75" customHeight="1" x14ac:dyDescent="0.25">
      <c r="A42" s="158">
        <v>2006</v>
      </c>
      <c r="B42" s="367">
        <v>6.7131337423892248</v>
      </c>
      <c r="C42" s="367"/>
      <c r="D42" s="367"/>
      <c r="E42" s="367">
        <v>10.394374371532306</v>
      </c>
      <c r="F42" s="367"/>
      <c r="G42" s="53"/>
      <c r="H42" s="24">
        <v>19.498281793500052</v>
      </c>
      <c r="I42" s="53"/>
      <c r="J42" s="53"/>
      <c r="K42" s="24">
        <v>26.890832261192699</v>
      </c>
      <c r="L42" s="53"/>
      <c r="M42" s="53"/>
      <c r="N42" s="53">
        <v>13.772802254781137</v>
      </c>
      <c r="O42" s="53"/>
      <c r="P42" s="53"/>
      <c r="Q42" s="53">
        <v>2.5768641924581881</v>
      </c>
      <c r="R42" s="53"/>
      <c r="S42" s="53"/>
      <c r="T42" s="24">
        <v>20.040166052273182</v>
      </c>
      <c r="U42" s="53"/>
      <c r="V42" s="53"/>
      <c r="W42" s="24">
        <v>6.982144511243856</v>
      </c>
      <c r="X42" s="53"/>
    </row>
    <row r="43" spans="1:24" s="3" customFormat="1" ht="12.75" customHeight="1" x14ac:dyDescent="0.25">
      <c r="A43" s="158">
        <v>2007</v>
      </c>
      <c r="B43" s="367">
        <v>6.0626721511749757</v>
      </c>
      <c r="C43" s="367"/>
      <c r="D43" s="367"/>
      <c r="E43" s="367">
        <v>10.467766341822964</v>
      </c>
      <c r="F43" s="367"/>
      <c r="G43" s="53"/>
      <c r="H43" s="24">
        <v>20.014126237838248</v>
      </c>
      <c r="I43" s="53"/>
      <c r="J43" s="53"/>
      <c r="K43" s="24">
        <v>29.773193283831713</v>
      </c>
      <c r="L43" s="53"/>
      <c r="M43" s="53"/>
      <c r="N43" s="53">
        <v>10.813850112263795</v>
      </c>
      <c r="O43" s="53"/>
      <c r="P43" s="53"/>
      <c r="Q43" s="53">
        <v>1.3828055720892749</v>
      </c>
      <c r="R43" s="53"/>
      <c r="S43" s="53"/>
      <c r="T43" s="24">
        <v>16.929041204521226</v>
      </c>
      <c r="U43" s="53"/>
      <c r="V43" s="53"/>
      <c r="W43" s="24">
        <v>4.5735905731157018</v>
      </c>
      <c r="X43" s="53"/>
    </row>
    <row r="44" spans="1:24" s="3" customFormat="1" ht="12.75" customHeight="1" x14ac:dyDescent="0.25">
      <c r="A44" s="158">
        <v>2008</v>
      </c>
      <c r="B44" s="367">
        <v>7.3875854666410579</v>
      </c>
      <c r="C44" s="367"/>
      <c r="D44" s="367"/>
      <c r="E44" s="367">
        <v>11.48312887625328</v>
      </c>
      <c r="F44" s="367"/>
      <c r="G44" s="53"/>
      <c r="H44" s="24">
        <v>21.614993327809685</v>
      </c>
      <c r="I44" s="53"/>
      <c r="J44" s="53"/>
      <c r="K44" s="24">
        <v>28.485434965908954</v>
      </c>
      <c r="L44" s="53"/>
      <c r="M44" s="53"/>
      <c r="N44" s="53">
        <v>9.5174549718696291</v>
      </c>
      <c r="O44" s="53"/>
      <c r="P44" s="53"/>
      <c r="Q44" s="53">
        <v>0.71225578392066635</v>
      </c>
      <c r="R44" s="53"/>
      <c r="S44" s="53"/>
      <c r="T44" s="24">
        <v>16.411874456151768</v>
      </c>
      <c r="U44" s="53"/>
      <c r="V44" s="53"/>
      <c r="W44" s="24">
        <v>3.893235374691808</v>
      </c>
      <c r="X44" s="53"/>
    </row>
    <row r="45" spans="1:24" s="145" customFormat="1" ht="12.75" customHeight="1" x14ac:dyDescent="0.25">
      <c r="A45" s="158">
        <v>2009</v>
      </c>
      <c r="B45" s="367">
        <v>9.8530217401633617</v>
      </c>
      <c r="C45" s="367"/>
      <c r="D45" s="367"/>
      <c r="E45" s="367">
        <v>11.907689356874595</v>
      </c>
      <c r="F45" s="367"/>
      <c r="G45" s="53"/>
      <c r="H45" s="24">
        <v>23.375288817590274</v>
      </c>
      <c r="I45" s="53"/>
      <c r="J45" s="53"/>
      <c r="K45" s="24">
        <v>30.691889548663852</v>
      </c>
      <c r="L45" s="53"/>
      <c r="M45" s="53"/>
      <c r="N45" s="53">
        <v>9.1368291287777623</v>
      </c>
      <c r="O45" s="53"/>
      <c r="P45" s="53"/>
      <c r="Q45" s="53">
        <v>0.81729128696814879</v>
      </c>
      <c r="R45" s="53"/>
      <c r="S45" s="53"/>
      <c r="T45" s="24">
        <v>15.742157941866321</v>
      </c>
      <c r="U45" s="53"/>
      <c r="V45" s="53"/>
      <c r="W45" s="24">
        <v>4.1270886894644674</v>
      </c>
      <c r="X45" s="53"/>
    </row>
    <row r="46" spans="1:24" s="145" customFormat="1" ht="12.75" customHeight="1" x14ac:dyDescent="0.25">
      <c r="A46" s="158">
        <v>2010</v>
      </c>
      <c r="B46" s="367">
        <v>9.5485215737243667</v>
      </c>
      <c r="C46" s="367"/>
      <c r="D46" s="367"/>
      <c r="E46" s="367">
        <v>12.479479778947537</v>
      </c>
      <c r="F46" s="367"/>
      <c r="G46" s="53"/>
      <c r="H46" s="24">
        <v>21.274795262604819</v>
      </c>
      <c r="I46" s="53"/>
      <c r="J46" s="53"/>
      <c r="K46" s="24">
        <v>28.634464241770647</v>
      </c>
      <c r="L46" s="53"/>
      <c r="M46" s="53"/>
      <c r="N46" s="53">
        <v>8.1967172089057403</v>
      </c>
      <c r="O46" s="53"/>
      <c r="P46" s="53"/>
      <c r="Q46" s="53">
        <v>0.97768536012699547</v>
      </c>
      <c r="R46" s="53"/>
      <c r="S46" s="53"/>
      <c r="T46" s="24">
        <v>16.296076107150572</v>
      </c>
      <c r="U46" s="53"/>
      <c r="V46" s="53"/>
      <c r="W46" s="24">
        <v>3.7124063140127292</v>
      </c>
      <c r="X46" s="53"/>
    </row>
    <row r="47" spans="1:24" s="145" customFormat="1" ht="12.75" customHeight="1" x14ac:dyDescent="0.25">
      <c r="A47" s="158">
        <v>2011</v>
      </c>
      <c r="B47" s="367">
        <v>7.7761674209462228</v>
      </c>
      <c r="C47" s="367"/>
      <c r="D47" s="367"/>
      <c r="E47" s="367">
        <v>11.416816015330316</v>
      </c>
      <c r="F47" s="367"/>
      <c r="G47" s="53"/>
      <c r="H47" s="24">
        <v>19.108838686447847</v>
      </c>
      <c r="I47" s="53"/>
      <c r="J47" s="53"/>
      <c r="K47" s="24">
        <v>26.671243543773734</v>
      </c>
      <c r="L47" s="53"/>
      <c r="M47" s="53"/>
      <c r="N47" s="53">
        <v>6.4275534305142932</v>
      </c>
      <c r="O47" s="53"/>
      <c r="P47" s="53"/>
      <c r="Q47" s="53">
        <v>0.70147088373980093</v>
      </c>
      <c r="R47" s="53"/>
      <c r="S47" s="53"/>
      <c r="T47" s="24">
        <v>12.642192398973783</v>
      </c>
      <c r="U47" s="53"/>
      <c r="V47" s="53"/>
      <c r="W47" s="24">
        <v>3.4701212263537826</v>
      </c>
      <c r="X47" s="53"/>
    </row>
    <row r="48" spans="1:24" s="145" customFormat="1" ht="12.75" customHeight="1" x14ac:dyDescent="0.25">
      <c r="A48" s="158" t="s">
        <v>226</v>
      </c>
      <c r="B48" s="367">
        <v>7.1918842090096922</v>
      </c>
      <c r="C48" s="367">
        <v>5.4259774233333271</v>
      </c>
      <c r="D48" s="367"/>
      <c r="E48" s="367">
        <v>9.0191829148858602</v>
      </c>
      <c r="F48" s="367">
        <v>6.3370716248664252</v>
      </c>
      <c r="G48" s="53"/>
      <c r="H48" s="53">
        <v>17.433585138439465</v>
      </c>
      <c r="I48" s="53">
        <v>13.674171828070641</v>
      </c>
      <c r="J48" s="53"/>
      <c r="K48" s="53">
        <v>23.691771803333999</v>
      </c>
      <c r="L48" s="53">
        <v>18.2020814015879</v>
      </c>
      <c r="M48" s="53"/>
      <c r="N48" s="53">
        <v>7.318573125116778</v>
      </c>
      <c r="O48" s="53">
        <v>6.7527288647665058</v>
      </c>
      <c r="P48" s="53"/>
      <c r="Q48" s="53">
        <v>0.50367369629898695</v>
      </c>
      <c r="R48" s="53">
        <v>0.49792698610878772</v>
      </c>
      <c r="S48" s="53"/>
      <c r="T48" s="53">
        <v>13.742593564869573</v>
      </c>
      <c r="U48" s="53">
        <v>11.132969419823038</v>
      </c>
      <c r="V48" s="53"/>
      <c r="W48" s="53">
        <v>2.1333069883114733</v>
      </c>
      <c r="X48" s="53">
        <v>1.8835281785921154</v>
      </c>
    </row>
    <row r="49" spans="1:24" s="145" customFormat="1" ht="12.75" customHeight="1" x14ac:dyDescent="0.25">
      <c r="A49" s="158">
        <v>2013</v>
      </c>
      <c r="B49" s="367"/>
      <c r="C49" s="367">
        <v>4.8926913661708893</v>
      </c>
      <c r="D49" s="367"/>
      <c r="E49" s="367"/>
      <c r="F49" s="367">
        <v>5.4827506688137371</v>
      </c>
      <c r="G49" s="53"/>
      <c r="H49" s="53"/>
      <c r="I49" s="53">
        <v>11.545683607652853</v>
      </c>
      <c r="J49" s="53"/>
      <c r="K49" s="53"/>
      <c r="L49" s="53">
        <v>16.39781353951221</v>
      </c>
      <c r="M49" s="53"/>
      <c r="N49" s="53"/>
      <c r="O49" s="53">
        <v>5.3784717145237808</v>
      </c>
      <c r="P49" s="53"/>
      <c r="Q49" s="53"/>
      <c r="R49" s="53">
        <v>0.74451049912745115</v>
      </c>
      <c r="S49" s="53"/>
      <c r="T49" s="53"/>
      <c r="U49" s="53">
        <v>9.6389668373573514</v>
      </c>
      <c r="V49" s="53"/>
      <c r="W49" s="53"/>
      <c r="X49" s="53">
        <v>1.960859094842047</v>
      </c>
    </row>
    <row r="50" spans="1:24" s="306" customFormat="1" ht="12.75" customHeight="1" x14ac:dyDescent="0.25">
      <c r="A50" s="480">
        <v>2014</v>
      </c>
      <c r="B50" s="367"/>
      <c r="C50" s="367">
        <v>4.2933754637643595</v>
      </c>
      <c r="D50" s="367"/>
      <c r="E50" s="367"/>
      <c r="F50" s="367">
        <v>6.2594743332074998</v>
      </c>
      <c r="G50" s="53"/>
      <c r="H50" s="53"/>
      <c r="I50" s="53">
        <v>11.364356227996918</v>
      </c>
      <c r="J50" s="53"/>
      <c r="K50" s="53"/>
      <c r="L50" s="53">
        <v>16.928379081263117</v>
      </c>
      <c r="M50" s="53"/>
      <c r="N50" s="53"/>
      <c r="O50" s="53">
        <v>5.4470564937674268</v>
      </c>
      <c r="P50" s="53"/>
      <c r="Q50" s="53"/>
      <c r="R50" s="53">
        <v>0.75575212481392395</v>
      </c>
      <c r="S50" s="53"/>
      <c r="T50" s="53"/>
      <c r="U50" s="53">
        <v>8.9484231733924986</v>
      </c>
      <c r="V50" s="53"/>
      <c r="W50" s="53"/>
      <c r="X50" s="53">
        <v>2.5923633576514415</v>
      </c>
    </row>
    <row r="51" spans="1:24" s="306" customFormat="1" ht="12.75" customHeight="1" x14ac:dyDescent="0.25">
      <c r="A51" s="480">
        <v>2015</v>
      </c>
      <c r="B51" s="367"/>
      <c r="C51" s="367">
        <v>3.346235460717994</v>
      </c>
      <c r="D51" s="367"/>
      <c r="E51" s="367"/>
      <c r="F51" s="367">
        <v>5.1870652305722231</v>
      </c>
      <c r="G51" s="53"/>
      <c r="H51" s="53"/>
      <c r="I51" s="53">
        <v>9.5392563387250782</v>
      </c>
      <c r="J51" s="53"/>
      <c r="K51" s="53"/>
      <c r="L51" s="53">
        <v>14.432174339739603</v>
      </c>
      <c r="M51" s="53"/>
      <c r="N51" s="53"/>
      <c r="O51" s="53">
        <v>6.4304334468804374</v>
      </c>
      <c r="P51" s="53"/>
      <c r="Q51" s="53"/>
      <c r="R51" s="53">
        <v>0.36975761432643472</v>
      </c>
      <c r="S51" s="53"/>
      <c r="T51" s="53"/>
      <c r="U51" s="53">
        <v>9.7702417556571604</v>
      </c>
      <c r="V51" s="53"/>
      <c r="W51" s="53"/>
      <c r="X51" s="53">
        <v>1.5368657164484183</v>
      </c>
    </row>
    <row r="52" spans="1:24" s="145" customFormat="1" ht="12.75" customHeight="1" x14ac:dyDescent="0.25">
      <c r="A52" s="158">
        <v>2016</v>
      </c>
      <c r="B52" s="367"/>
      <c r="C52" s="367">
        <v>2.5064117100382797</v>
      </c>
      <c r="D52" s="367"/>
      <c r="E52" s="367"/>
      <c r="F52" s="367">
        <v>4.2118422346568298</v>
      </c>
      <c r="G52" s="53"/>
      <c r="H52" s="53"/>
      <c r="I52" s="53">
        <v>7.6243111831129298</v>
      </c>
      <c r="J52" s="53"/>
      <c r="K52" s="53"/>
      <c r="L52" s="53">
        <v>12.4443973870296</v>
      </c>
      <c r="M52" s="53"/>
      <c r="N52" s="53"/>
      <c r="O52" s="53">
        <v>5.1112426487678499</v>
      </c>
      <c r="P52" s="53"/>
      <c r="Q52" s="53"/>
      <c r="R52" s="53">
        <v>0.26743545406391067</v>
      </c>
      <c r="S52" s="53"/>
      <c r="T52" s="53"/>
      <c r="U52" s="53">
        <v>9</v>
      </c>
      <c r="V52" s="53"/>
      <c r="W52" s="53"/>
      <c r="X52" s="53">
        <v>1.4000000000000001</v>
      </c>
    </row>
    <row r="53" spans="1:24" s="145" customFormat="1" ht="6" customHeight="1" x14ac:dyDescent="0.25">
      <c r="A53" s="146"/>
      <c r="B53" s="147"/>
      <c r="C53" s="147"/>
      <c r="D53" s="147"/>
      <c r="E53" s="147"/>
      <c r="F53" s="147"/>
      <c r="G53" s="147"/>
      <c r="H53" s="147"/>
      <c r="I53" s="147"/>
      <c r="J53" s="147"/>
      <c r="K53" s="147"/>
      <c r="L53" s="147"/>
      <c r="M53" s="147"/>
      <c r="N53" s="147"/>
      <c r="O53" s="147"/>
      <c r="P53" s="147"/>
      <c r="Q53" s="147"/>
      <c r="R53" s="147"/>
      <c r="S53" s="147"/>
      <c r="T53" s="147"/>
      <c r="U53" s="147"/>
      <c r="V53" s="147"/>
      <c r="W53" s="147"/>
      <c r="X53" s="147"/>
    </row>
    <row r="54" spans="1:24" ht="15" customHeight="1" x14ac:dyDescent="0.25">
      <c r="A54" s="980" t="s">
        <v>33</v>
      </c>
      <c r="B54" s="980"/>
      <c r="C54" s="980"/>
      <c r="D54" s="980"/>
      <c r="E54" s="980"/>
      <c r="F54" s="980"/>
      <c r="G54" s="980"/>
      <c r="H54" s="980"/>
      <c r="I54" s="980"/>
      <c r="J54" s="980"/>
      <c r="K54" s="980"/>
      <c r="L54" s="980"/>
      <c r="M54" s="980"/>
      <c r="N54" s="980"/>
      <c r="O54" s="980"/>
      <c r="P54" s="980"/>
      <c r="Q54" s="980"/>
      <c r="R54" s="980"/>
      <c r="S54" s="677"/>
      <c r="T54" s="182"/>
      <c r="U54" s="182"/>
      <c r="V54" s="182"/>
      <c r="W54" s="182"/>
      <c r="X54" s="182"/>
    </row>
    <row r="55" spans="1:24" ht="6" customHeight="1" x14ac:dyDescent="0.25">
      <c r="A55" s="172"/>
      <c r="B55" s="172"/>
      <c r="C55" s="172"/>
      <c r="D55" s="172"/>
      <c r="E55" s="172"/>
      <c r="F55" s="172"/>
      <c r="G55" s="172"/>
      <c r="H55" s="172"/>
      <c r="I55" s="172"/>
      <c r="J55" s="172"/>
      <c r="K55" s="172"/>
      <c r="L55" s="172"/>
      <c r="M55" s="172"/>
      <c r="N55" s="677"/>
      <c r="O55" s="677"/>
      <c r="P55" s="677"/>
      <c r="Q55" s="677"/>
      <c r="R55" s="677"/>
      <c r="S55" s="677"/>
      <c r="T55" s="677"/>
      <c r="U55" s="677"/>
      <c r="V55" s="677"/>
      <c r="W55" s="677"/>
      <c r="X55" s="677"/>
    </row>
    <row r="56" spans="1:24" s="171" customFormat="1" ht="30" customHeight="1" x14ac:dyDescent="0.25">
      <c r="A56" s="1107" t="s">
        <v>489</v>
      </c>
      <c r="B56" s="971"/>
      <c r="C56" s="971"/>
      <c r="D56" s="971"/>
      <c r="E56" s="971"/>
      <c r="F56" s="971"/>
      <c r="G56" s="971"/>
      <c r="H56" s="971"/>
      <c r="I56" s="971"/>
      <c r="J56" s="971"/>
      <c r="K56" s="971"/>
      <c r="L56" s="971"/>
      <c r="M56" s="971"/>
      <c r="N56" s="971"/>
      <c r="O56" s="971"/>
      <c r="P56" s="971"/>
      <c r="Q56" s="971"/>
      <c r="R56" s="971"/>
      <c r="S56" s="675"/>
    </row>
    <row r="57" spans="1:24" s="171" customFormat="1" ht="30" customHeight="1" x14ac:dyDescent="0.25">
      <c r="A57" s="1107" t="s">
        <v>364</v>
      </c>
      <c r="B57" s="971"/>
      <c r="C57" s="971"/>
      <c r="D57" s="971"/>
      <c r="E57" s="971"/>
      <c r="F57" s="971"/>
      <c r="G57" s="971"/>
      <c r="H57" s="971"/>
      <c r="I57" s="971"/>
      <c r="J57" s="971"/>
      <c r="K57" s="971"/>
      <c r="L57" s="971"/>
      <c r="M57" s="971"/>
      <c r="N57" s="971"/>
      <c r="O57" s="971"/>
      <c r="P57" s="971"/>
      <c r="Q57" s="971"/>
      <c r="R57" s="971"/>
      <c r="S57" s="675"/>
    </row>
  </sheetData>
  <mergeCells count="17">
    <mergeCell ref="A54:R54"/>
    <mergeCell ref="A56:R56"/>
    <mergeCell ref="A57:R57"/>
    <mergeCell ref="B4:F4"/>
    <mergeCell ref="H4:L4"/>
    <mergeCell ref="N4:R4"/>
    <mergeCell ref="B5:C5"/>
    <mergeCell ref="E5:F5"/>
    <mergeCell ref="H5:I5"/>
    <mergeCell ref="K5:L5"/>
    <mergeCell ref="N5:O5"/>
    <mergeCell ref="Q5:R5"/>
    <mergeCell ref="T4:X4"/>
    <mergeCell ref="T5:U5"/>
    <mergeCell ref="W5:X5"/>
    <mergeCell ref="A3:X3"/>
    <mergeCell ref="E1:K1"/>
  </mergeCells>
  <hyperlinks>
    <hyperlink ref="E1:F1" location="Tabellförteckning!A1" display="Tillbaka till innehållsföreckningen "/>
  </hyperlinks>
  <pageMargins left="0.75" right="0.75" top="1" bottom="1" header="0.5" footer="0.5"/>
  <pageSetup paperSize="9" scale="93" orientation="portrait" r:id="rId1"/>
  <headerFooter alignWithMargins="0"/>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7"/>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6.6640625" style="183" customWidth="1"/>
    <col min="2" max="3" width="4.6640625" style="182" customWidth="1"/>
    <col min="4" max="4" width="1.33203125" style="685" customWidth="1"/>
    <col min="5" max="6" width="4.6640625" style="182" customWidth="1"/>
    <col min="7" max="7" width="1.33203125" style="685" customWidth="1"/>
    <col min="8" max="9" width="4.6640625" style="182" customWidth="1"/>
    <col min="10" max="10" width="1.33203125" style="685" customWidth="1"/>
    <col min="11" max="12" width="4.6640625" style="176" customWidth="1"/>
    <col min="13" max="13" width="1.33203125" style="685" customWidth="1"/>
    <col min="14" max="15" width="4.6640625" style="176" customWidth="1"/>
    <col min="16" max="16" width="1.33203125" style="685" customWidth="1"/>
    <col min="17" max="18" width="4.6640625" style="176" customWidth="1"/>
    <col min="19" max="19" width="1.33203125" style="685" customWidth="1"/>
    <col min="20" max="21" width="4.6640625" style="685" customWidth="1"/>
    <col min="22" max="22" width="1.33203125" style="685" customWidth="1"/>
    <col min="23" max="24" width="4.6640625" style="685" customWidth="1"/>
    <col min="25" max="16384" width="8.88671875" style="182"/>
  </cols>
  <sheetData>
    <row r="1" spans="1:29" s="307" customFormat="1" ht="30" customHeight="1" x14ac:dyDescent="0.3">
      <c r="A1" s="481"/>
      <c r="D1" s="685"/>
      <c r="F1" s="974" t="s">
        <v>398</v>
      </c>
      <c r="G1" s="974"/>
      <c r="H1" s="975"/>
      <c r="I1" s="975"/>
      <c r="J1" s="975"/>
      <c r="K1" s="979"/>
      <c r="L1" s="979"/>
      <c r="M1" s="979"/>
      <c r="N1" s="979"/>
      <c r="O1" s="979"/>
      <c r="P1" s="676"/>
      <c r="Q1" s="379"/>
      <c r="R1" s="379"/>
      <c r="S1" s="685"/>
      <c r="V1" s="676"/>
      <c r="W1" s="685"/>
      <c r="X1" s="685"/>
    </row>
    <row r="2" spans="1:29" s="307" customFormat="1" ht="6" customHeight="1" x14ac:dyDescent="0.25">
      <c r="A2" s="481"/>
      <c r="D2" s="685"/>
      <c r="G2" s="685"/>
      <c r="J2" s="685"/>
      <c r="K2" s="379"/>
      <c r="L2" s="379"/>
      <c r="M2" s="685"/>
      <c r="N2" s="379"/>
      <c r="O2" s="379"/>
      <c r="P2" s="685"/>
      <c r="Q2" s="379"/>
      <c r="R2" s="379"/>
      <c r="S2" s="685"/>
      <c r="T2" s="685"/>
      <c r="U2" s="685"/>
      <c r="V2" s="685"/>
      <c r="W2" s="685"/>
      <c r="X2" s="685"/>
    </row>
    <row r="3" spans="1:29" s="145" customFormat="1" ht="30" customHeight="1" x14ac:dyDescent="0.25">
      <c r="A3" s="1002" t="s">
        <v>554</v>
      </c>
      <c r="B3" s="1213"/>
      <c r="C3" s="1213"/>
      <c r="D3" s="985"/>
      <c r="E3" s="1213"/>
      <c r="F3" s="1213"/>
      <c r="G3" s="985"/>
      <c r="H3" s="1213"/>
      <c r="I3" s="1213"/>
      <c r="J3" s="985"/>
      <c r="K3" s="1213"/>
      <c r="L3" s="1213"/>
      <c r="M3" s="985"/>
      <c r="N3" s="1213"/>
      <c r="O3" s="1213"/>
      <c r="P3" s="985"/>
      <c r="Q3" s="1213"/>
      <c r="R3" s="1213"/>
      <c r="S3" s="681"/>
      <c r="V3" s="306"/>
    </row>
    <row r="4" spans="1:29" ht="30" customHeight="1" x14ac:dyDescent="0.25">
      <c r="A4" s="174"/>
      <c r="B4" s="1006" t="s">
        <v>122</v>
      </c>
      <c r="C4" s="1006"/>
      <c r="D4" s="1006"/>
      <c r="E4" s="1006"/>
      <c r="F4" s="1214"/>
      <c r="G4" s="688"/>
      <c r="H4" s="1006" t="s">
        <v>488</v>
      </c>
      <c r="I4" s="1006"/>
      <c r="J4" s="1006"/>
      <c r="K4" s="1006"/>
      <c r="L4" s="1214"/>
      <c r="M4" s="688"/>
      <c r="N4" s="1006" t="s">
        <v>603</v>
      </c>
      <c r="O4" s="1006"/>
      <c r="P4" s="1006"/>
      <c r="Q4" s="1006"/>
      <c r="R4" s="1214"/>
      <c r="S4" s="688"/>
      <c r="T4" s="1006" t="s">
        <v>189</v>
      </c>
      <c r="U4" s="1214"/>
      <c r="V4" s="1214"/>
      <c r="W4" s="1214"/>
      <c r="X4" s="1214"/>
    </row>
    <row r="5" spans="1:29" ht="15" customHeight="1" x14ac:dyDescent="0.25">
      <c r="A5" s="449"/>
      <c r="B5" s="1215" t="s">
        <v>68</v>
      </c>
      <c r="C5" s="1216"/>
      <c r="D5" s="682"/>
      <c r="E5" s="1215" t="s">
        <v>69</v>
      </c>
      <c r="F5" s="1216"/>
      <c r="G5" s="682"/>
      <c r="H5" s="1215" t="s">
        <v>68</v>
      </c>
      <c r="I5" s="1216"/>
      <c r="J5" s="682"/>
      <c r="K5" s="1215" t="s">
        <v>69</v>
      </c>
      <c r="L5" s="1216"/>
      <c r="M5" s="682"/>
      <c r="N5" s="1215" t="s">
        <v>68</v>
      </c>
      <c r="O5" s="1216"/>
      <c r="P5" s="682"/>
      <c r="Q5" s="1215" t="s">
        <v>69</v>
      </c>
      <c r="R5" s="1216"/>
      <c r="S5" s="682"/>
      <c r="T5" s="1215" t="s">
        <v>68</v>
      </c>
      <c r="U5" s="1216"/>
      <c r="V5" s="682"/>
      <c r="W5" s="1215" t="s">
        <v>69</v>
      </c>
      <c r="X5" s="1216"/>
    </row>
    <row r="6" spans="1:29" ht="6" customHeight="1" x14ac:dyDescent="0.25">
      <c r="B6" s="307"/>
      <c r="C6" s="307"/>
      <c r="E6" s="485"/>
      <c r="F6" s="485"/>
      <c r="H6" s="307"/>
      <c r="I6" s="307"/>
      <c r="K6" s="307"/>
      <c r="L6" s="307"/>
    </row>
    <row r="7" spans="1:29" s="3" customFormat="1" x14ac:dyDescent="0.25">
      <c r="A7" s="158">
        <v>2004</v>
      </c>
      <c r="B7" s="53">
        <v>8.9109381224380186</v>
      </c>
      <c r="C7" s="53"/>
      <c r="D7" s="10"/>
      <c r="E7" s="53">
        <v>16.839298120817279</v>
      </c>
      <c r="F7" s="53"/>
      <c r="G7" s="10"/>
      <c r="H7" s="53">
        <v>30.555158320109047</v>
      </c>
      <c r="I7" s="53"/>
      <c r="J7" s="10"/>
      <c r="K7" s="53">
        <v>37.298783803285431</v>
      </c>
      <c r="L7" s="53"/>
      <c r="M7" s="10"/>
      <c r="N7" s="53">
        <v>22.00624200208641</v>
      </c>
      <c r="O7" s="53"/>
      <c r="P7" s="10"/>
      <c r="Q7" s="53">
        <v>3.5553731416322938</v>
      </c>
      <c r="R7" s="21"/>
      <c r="S7" s="10"/>
      <c r="T7" s="53">
        <v>28.598350840639309</v>
      </c>
      <c r="U7" s="53"/>
      <c r="V7" s="10"/>
      <c r="W7" s="53">
        <v>8.6897871928016457</v>
      </c>
      <c r="X7" s="53"/>
      <c r="AB7" s="53"/>
      <c r="AC7" s="21"/>
    </row>
    <row r="8" spans="1:29" s="3" customFormat="1" x14ac:dyDescent="0.25">
      <c r="A8" s="158">
        <v>2005</v>
      </c>
      <c r="B8" s="53">
        <v>7.3769487603335513</v>
      </c>
      <c r="C8" s="53"/>
      <c r="D8" s="10"/>
      <c r="E8" s="53">
        <v>17.398726068258036</v>
      </c>
      <c r="F8" s="53"/>
      <c r="G8" s="10"/>
      <c r="H8" s="53">
        <v>30.378570924795518</v>
      </c>
      <c r="I8" s="53"/>
      <c r="J8" s="10"/>
      <c r="K8" s="53">
        <v>39.622777631226214</v>
      </c>
      <c r="L8" s="53"/>
      <c r="M8" s="10"/>
      <c r="N8" s="53">
        <v>22.029403184724096</v>
      </c>
      <c r="O8" s="53"/>
      <c r="P8" s="10"/>
      <c r="Q8" s="53">
        <v>4.6105796296810233</v>
      </c>
      <c r="R8" s="21"/>
      <c r="S8" s="10"/>
      <c r="T8" s="53">
        <v>28.704380749992744</v>
      </c>
      <c r="U8" s="53"/>
      <c r="V8" s="10"/>
      <c r="W8" s="53">
        <v>11.188474641670336</v>
      </c>
      <c r="X8" s="53"/>
      <c r="AB8" s="53"/>
      <c r="AC8" s="21"/>
    </row>
    <row r="9" spans="1:29" s="3" customFormat="1" x14ac:dyDescent="0.25">
      <c r="A9" s="158">
        <v>2006</v>
      </c>
      <c r="B9" s="53">
        <v>7.5549314403627257</v>
      </c>
      <c r="C9" s="53"/>
      <c r="D9" s="10"/>
      <c r="E9" s="53">
        <v>15.880140660508852</v>
      </c>
      <c r="F9" s="53"/>
      <c r="G9" s="10"/>
      <c r="H9" s="53">
        <v>32.30549718886396</v>
      </c>
      <c r="I9" s="53"/>
      <c r="J9" s="10"/>
      <c r="K9" s="53">
        <v>39.861407643753793</v>
      </c>
      <c r="L9" s="53"/>
      <c r="M9" s="10"/>
      <c r="N9" s="53">
        <v>22.701942486537629</v>
      </c>
      <c r="O9" s="53"/>
      <c r="P9" s="10"/>
      <c r="Q9" s="53">
        <v>4.9035999760041147</v>
      </c>
      <c r="R9" s="21"/>
      <c r="S9" s="10"/>
      <c r="T9" s="53">
        <v>29.212979619329698</v>
      </c>
      <c r="U9" s="53"/>
      <c r="V9" s="10"/>
      <c r="W9" s="53">
        <v>10.694688238391224</v>
      </c>
      <c r="X9" s="53"/>
      <c r="AB9" s="53"/>
      <c r="AC9" s="21"/>
    </row>
    <row r="10" spans="1:29" s="3" customFormat="1" x14ac:dyDescent="0.25">
      <c r="A10" s="158">
        <v>2007</v>
      </c>
      <c r="B10" s="53">
        <v>10.532445249366134</v>
      </c>
      <c r="C10" s="53"/>
      <c r="D10" s="10"/>
      <c r="E10" s="53">
        <v>14.678743035894582</v>
      </c>
      <c r="F10" s="53"/>
      <c r="G10" s="10"/>
      <c r="H10" s="53">
        <v>35.551107587587907</v>
      </c>
      <c r="I10" s="53"/>
      <c r="J10" s="10"/>
      <c r="K10" s="53">
        <v>40.11607129028296</v>
      </c>
      <c r="L10" s="53"/>
      <c r="M10" s="10"/>
      <c r="N10" s="53">
        <v>19.977018545243457</v>
      </c>
      <c r="O10" s="53"/>
      <c r="P10" s="10"/>
      <c r="Q10" s="53">
        <v>3.5263041137738749</v>
      </c>
      <c r="R10" s="21"/>
      <c r="S10" s="10"/>
      <c r="T10" s="53">
        <v>26.760641605111559</v>
      </c>
      <c r="U10" s="53"/>
      <c r="V10" s="10"/>
      <c r="W10" s="53">
        <v>10.177209254907604</v>
      </c>
      <c r="X10" s="53"/>
      <c r="AB10" s="53"/>
      <c r="AC10" s="21"/>
    </row>
    <row r="11" spans="1:29" s="3" customFormat="1" x14ac:dyDescent="0.25">
      <c r="A11" s="158">
        <v>2008</v>
      </c>
      <c r="B11" s="53">
        <v>10.947187252901749</v>
      </c>
      <c r="C11" s="53"/>
      <c r="D11" s="10"/>
      <c r="E11" s="53">
        <v>16.418073986737564</v>
      </c>
      <c r="F11" s="53"/>
      <c r="G11" s="10"/>
      <c r="H11" s="53">
        <v>33.106230869540013</v>
      </c>
      <c r="I11" s="53"/>
      <c r="J11" s="10"/>
      <c r="K11" s="53">
        <v>39.492342043826717</v>
      </c>
      <c r="L11" s="53"/>
      <c r="M11" s="10"/>
      <c r="N11" s="53">
        <v>15.647357960442138</v>
      </c>
      <c r="O11" s="53"/>
      <c r="P11" s="10"/>
      <c r="Q11" s="53">
        <v>3.2316002494116809</v>
      </c>
      <c r="R11" s="21"/>
      <c r="S11" s="10"/>
      <c r="T11" s="53">
        <v>23.128895314422628</v>
      </c>
      <c r="U11" s="53"/>
      <c r="V11" s="10"/>
      <c r="W11" s="53">
        <v>8.9303151193585499</v>
      </c>
      <c r="X11" s="53"/>
      <c r="AB11" s="53"/>
      <c r="AC11" s="21"/>
    </row>
    <row r="12" spans="1:29" s="145" customFormat="1" x14ac:dyDescent="0.25">
      <c r="A12" s="158">
        <v>2009</v>
      </c>
      <c r="B12" s="53">
        <v>11.528403255872833</v>
      </c>
      <c r="C12" s="53"/>
      <c r="D12" s="10"/>
      <c r="E12" s="53">
        <v>19.072465383664024</v>
      </c>
      <c r="F12" s="53"/>
      <c r="G12" s="10"/>
      <c r="H12" s="53">
        <v>33.600191880468017</v>
      </c>
      <c r="I12" s="53"/>
      <c r="J12" s="10"/>
      <c r="K12" s="53">
        <v>42.093800697124095</v>
      </c>
      <c r="L12" s="486"/>
      <c r="M12" s="10"/>
      <c r="N12" s="53">
        <v>15.820961418177355</v>
      </c>
      <c r="O12" s="53"/>
      <c r="P12" s="10"/>
      <c r="Q12" s="53">
        <v>3.1103718912708933</v>
      </c>
      <c r="R12" s="21"/>
      <c r="S12" s="10"/>
      <c r="T12" s="53">
        <v>23.871349060598341</v>
      </c>
      <c r="U12" s="53"/>
      <c r="V12" s="10"/>
      <c r="W12" s="53">
        <v>7.1335369111852005</v>
      </c>
      <c r="X12" s="53"/>
      <c r="AB12" s="53"/>
      <c r="AC12" s="21"/>
    </row>
    <row r="13" spans="1:29" s="145" customFormat="1" x14ac:dyDescent="0.25">
      <c r="A13" s="158">
        <v>2010</v>
      </c>
      <c r="B13" s="53">
        <v>14.127903216433118</v>
      </c>
      <c r="C13" s="53"/>
      <c r="D13" s="10"/>
      <c r="E13" s="53">
        <v>17.785232057941894</v>
      </c>
      <c r="F13" s="53"/>
      <c r="G13" s="10"/>
      <c r="H13" s="53">
        <v>34.982135667116481</v>
      </c>
      <c r="I13" s="53"/>
      <c r="J13" s="10"/>
      <c r="K13" s="53">
        <v>42.550386392826113</v>
      </c>
      <c r="L13" s="486"/>
      <c r="M13" s="10"/>
      <c r="N13" s="53">
        <v>16.435615633286066</v>
      </c>
      <c r="O13" s="53"/>
      <c r="P13" s="10"/>
      <c r="Q13" s="53">
        <v>2.7738067888478102</v>
      </c>
      <c r="R13" s="21"/>
      <c r="S13" s="10"/>
      <c r="T13" s="53">
        <v>26.764633458989017</v>
      </c>
      <c r="U13" s="53"/>
      <c r="V13" s="10"/>
      <c r="W13" s="53">
        <v>7.8227835147287461</v>
      </c>
      <c r="X13" s="53"/>
      <c r="AB13" s="53"/>
      <c r="AC13" s="21"/>
    </row>
    <row r="14" spans="1:29" s="145" customFormat="1" x14ac:dyDescent="0.25">
      <c r="A14" s="158">
        <v>2011</v>
      </c>
      <c r="B14" s="53">
        <v>12.070435632179173</v>
      </c>
      <c r="C14" s="53"/>
      <c r="D14" s="10"/>
      <c r="E14" s="53">
        <v>18.512595457428677</v>
      </c>
      <c r="F14" s="53"/>
      <c r="G14" s="10"/>
      <c r="H14" s="53">
        <v>32.583014665134023</v>
      </c>
      <c r="I14" s="53"/>
      <c r="J14" s="10"/>
      <c r="K14" s="53">
        <v>39.508600986523263</v>
      </c>
      <c r="L14" s="486"/>
      <c r="M14" s="10"/>
      <c r="N14" s="53">
        <v>16.430457864496852</v>
      </c>
      <c r="O14" s="53"/>
      <c r="P14" s="10"/>
      <c r="Q14" s="53">
        <v>2.7834386707571621</v>
      </c>
      <c r="R14" s="21"/>
      <c r="S14" s="10"/>
      <c r="T14" s="53">
        <v>24.61260539185146</v>
      </c>
      <c r="U14" s="53"/>
      <c r="V14" s="10"/>
      <c r="W14" s="53">
        <v>7.0921663731395999</v>
      </c>
      <c r="X14" s="53"/>
      <c r="AB14" s="53"/>
      <c r="AC14" s="21"/>
    </row>
    <row r="15" spans="1:29" s="145" customFormat="1" ht="15.6" x14ac:dyDescent="0.25">
      <c r="A15" s="158" t="s">
        <v>214</v>
      </c>
      <c r="B15" s="53">
        <v>12.682098294049958</v>
      </c>
      <c r="C15" s="53">
        <v>10.070552288141169</v>
      </c>
      <c r="D15" s="10"/>
      <c r="E15" s="53">
        <v>17.194644699943275</v>
      </c>
      <c r="F15" s="53">
        <v>15.413427498121109</v>
      </c>
      <c r="G15" s="10"/>
      <c r="H15" s="53">
        <v>34.105114214368683</v>
      </c>
      <c r="I15" s="53">
        <v>25.728557700042415</v>
      </c>
      <c r="J15" s="10"/>
      <c r="K15" s="53">
        <v>39.284028100404882</v>
      </c>
      <c r="L15" s="53">
        <v>33.919374091299645</v>
      </c>
      <c r="M15" s="10"/>
      <c r="N15" s="53">
        <v>15.280970379780259</v>
      </c>
      <c r="O15" s="53">
        <v>13.758651730865241</v>
      </c>
      <c r="P15" s="10"/>
      <c r="Q15" s="53">
        <v>1.8659986401642024</v>
      </c>
      <c r="R15" s="53">
        <v>1.4763859151326582</v>
      </c>
      <c r="S15" s="10"/>
      <c r="T15" s="53">
        <v>23.649823755575532</v>
      </c>
      <c r="U15" s="53">
        <v>20.722028047481558</v>
      </c>
      <c r="V15" s="10"/>
      <c r="W15" s="53">
        <v>5.0823484982481961</v>
      </c>
      <c r="X15" s="53">
        <v>4.3954452981455745</v>
      </c>
      <c r="AB15" s="53"/>
      <c r="AC15" s="53"/>
    </row>
    <row r="16" spans="1:29" s="145" customFormat="1" x14ac:dyDescent="0.25">
      <c r="A16" s="158">
        <v>2013</v>
      </c>
      <c r="B16" s="486"/>
      <c r="C16" s="53">
        <v>9.0185693183175175</v>
      </c>
      <c r="D16" s="10"/>
      <c r="E16" s="53"/>
      <c r="F16" s="53">
        <v>13.594523786593747</v>
      </c>
      <c r="G16" s="10"/>
      <c r="H16" s="486"/>
      <c r="I16" s="53">
        <v>25.380601684319288</v>
      </c>
      <c r="J16" s="10"/>
      <c r="K16" s="486"/>
      <c r="L16" s="53">
        <v>31.358602433845153</v>
      </c>
      <c r="M16" s="10"/>
      <c r="N16" s="53"/>
      <c r="O16" s="53">
        <v>14.545506582470393</v>
      </c>
      <c r="P16" s="10"/>
      <c r="Q16" s="21"/>
      <c r="R16" s="53">
        <v>1.6793315480988333</v>
      </c>
      <c r="S16" s="10"/>
      <c r="T16" s="53"/>
      <c r="U16" s="53">
        <v>21.680358195971969</v>
      </c>
      <c r="V16" s="10"/>
      <c r="W16" s="53"/>
      <c r="X16" s="53">
        <v>4.5104127672060077</v>
      </c>
      <c r="AB16" s="21"/>
      <c r="AC16" s="53"/>
    </row>
    <row r="17" spans="1:29" s="145" customFormat="1" x14ac:dyDescent="0.25">
      <c r="A17" s="158">
        <v>2014</v>
      </c>
      <c r="B17" s="53"/>
      <c r="C17" s="53">
        <v>9.8850439888932229</v>
      </c>
      <c r="D17" s="10"/>
      <c r="E17" s="53"/>
      <c r="F17" s="53">
        <v>11.313945351214359</v>
      </c>
      <c r="G17" s="10"/>
      <c r="H17" s="306"/>
      <c r="I17" s="53">
        <v>28.113346885714385</v>
      </c>
      <c r="J17" s="10"/>
      <c r="K17" s="306"/>
      <c r="L17" s="53">
        <v>28.813975527706191</v>
      </c>
      <c r="M17" s="10"/>
      <c r="N17" s="53"/>
      <c r="O17" s="53">
        <v>14.769681189287168</v>
      </c>
      <c r="P17" s="10"/>
      <c r="Q17" s="21"/>
      <c r="R17" s="53">
        <v>0.70649977979832146</v>
      </c>
      <c r="S17" s="10"/>
      <c r="T17" s="53"/>
      <c r="U17" s="53">
        <v>22.498863807237147</v>
      </c>
      <c r="V17" s="10"/>
      <c r="W17" s="306"/>
      <c r="X17" s="53">
        <v>3.645103084786113</v>
      </c>
      <c r="AB17" s="21"/>
      <c r="AC17" s="53"/>
    </row>
    <row r="18" spans="1:29" s="306" customFormat="1" ht="12.75" customHeight="1" x14ac:dyDescent="0.25">
      <c r="A18" s="316">
        <v>2015</v>
      </c>
      <c r="B18" s="105"/>
      <c r="C18" s="105">
        <v>8.2107479305620004</v>
      </c>
      <c r="D18" s="693"/>
      <c r="E18" s="105"/>
      <c r="F18" s="105">
        <v>10.848716010254627</v>
      </c>
      <c r="G18" s="693"/>
      <c r="H18" s="121"/>
      <c r="I18" s="152">
        <v>24.608476343326135</v>
      </c>
      <c r="J18" s="693"/>
      <c r="K18" s="105"/>
      <c r="L18" s="105">
        <v>27.194461176985993</v>
      </c>
      <c r="M18" s="693"/>
      <c r="N18" s="105"/>
      <c r="O18" s="105">
        <v>14.687762242727825</v>
      </c>
      <c r="P18" s="693"/>
      <c r="Q18" s="105"/>
      <c r="R18" s="105">
        <v>0.80094454623258193</v>
      </c>
      <c r="S18" s="693"/>
      <c r="T18" s="105"/>
      <c r="U18" s="105">
        <v>22.656544182346408</v>
      </c>
      <c r="V18" s="693"/>
      <c r="W18" s="121"/>
      <c r="X18" s="105">
        <v>3.7610455005494998</v>
      </c>
      <c r="AB18" s="53"/>
      <c r="AC18" s="53"/>
    </row>
    <row r="19" spans="1:29" s="306" customFormat="1" ht="12.75" customHeight="1" x14ac:dyDescent="0.25">
      <c r="A19" s="313">
        <v>2016</v>
      </c>
      <c r="B19" s="691"/>
      <c r="C19" s="691">
        <v>7.3099378608647001</v>
      </c>
      <c r="D19" s="338"/>
      <c r="E19" s="691"/>
      <c r="F19" s="691">
        <v>8.6180296805012695</v>
      </c>
      <c r="G19" s="338"/>
      <c r="H19" s="309"/>
      <c r="I19" s="692">
        <v>22.911660834497599</v>
      </c>
      <c r="J19" s="338"/>
      <c r="K19" s="691"/>
      <c r="L19" s="691">
        <v>25.817484057886698</v>
      </c>
      <c r="M19" s="338"/>
      <c r="N19" s="691"/>
      <c r="O19" s="691">
        <v>12.891046625884529</v>
      </c>
      <c r="P19" s="338"/>
      <c r="Q19" s="691"/>
      <c r="R19" s="691">
        <v>1.210461971572087</v>
      </c>
      <c r="S19" s="338"/>
      <c r="T19" s="691"/>
      <c r="U19" s="691">
        <v>20.139562199166701</v>
      </c>
      <c r="V19" s="338"/>
      <c r="W19" s="309"/>
      <c r="X19" s="691">
        <v>4.8939212342988601</v>
      </c>
      <c r="AB19" s="53"/>
      <c r="AC19" s="53"/>
    </row>
    <row r="20" spans="1:29" s="145" customFormat="1" ht="6" customHeight="1" x14ac:dyDescent="0.25">
      <c r="A20" s="316"/>
      <c r="B20" s="105"/>
      <c r="C20" s="105"/>
      <c r="D20" s="367"/>
      <c r="E20" s="105"/>
      <c r="F20" s="105"/>
      <c r="G20" s="367"/>
      <c r="H20" s="105"/>
      <c r="I20" s="105"/>
      <c r="J20" s="367"/>
      <c r="K20" s="105"/>
      <c r="L20" s="105"/>
      <c r="M20" s="367"/>
      <c r="N20" s="105"/>
      <c r="O20" s="105"/>
      <c r="P20" s="367"/>
      <c r="Q20" s="105"/>
      <c r="R20" s="105"/>
      <c r="S20" s="367"/>
      <c r="T20" s="105"/>
      <c r="U20" s="105"/>
      <c r="V20" s="367"/>
      <c r="W20" s="105"/>
      <c r="X20" s="105"/>
    </row>
    <row r="21" spans="1:29" ht="15" customHeight="1" x14ac:dyDescent="0.25">
      <c r="A21" s="1107" t="s">
        <v>33</v>
      </c>
      <c r="B21" s="969"/>
      <c r="C21" s="969"/>
      <c r="D21" s="969"/>
      <c r="E21" s="969"/>
      <c r="F21" s="969"/>
      <c r="G21" s="969"/>
      <c r="H21" s="969"/>
      <c r="I21" s="969"/>
      <c r="J21" s="969"/>
      <c r="K21" s="969"/>
      <c r="L21" s="969"/>
      <c r="M21" s="969"/>
      <c r="N21" s="969"/>
      <c r="O21" s="969"/>
      <c r="P21" s="969"/>
      <c r="Q21" s="969"/>
      <c r="R21" s="969"/>
      <c r="S21" s="674"/>
      <c r="T21" s="182"/>
      <c r="U21" s="182"/>
      <c r="V21" s="307"/>
      <c r="W21" s="182"/>
      <c r="X21" s="182"/>
    </row>
    <row r="22" spans="1:29" ht="6" customHeight="1" x14ac:dyDescent="0.25">
      <c r="A22" s="175"/>
      <c r="B22" s="171"/>
      <c r="C22" s="171"/>
      <c r="D22" s="367"/>
      <c r="E22" s="171"/>
      <c r="F22" s="171"/>
      <c r="G22" s="367"/>
      <c r="H22" s="171"/>
      <c r="I22" s="171"/>
      <c r="J22" s="367"/>
      <c r="K22" s="171"/>
      <c r="L22" s="171"/>
      <c r="M22" s="367"/>
      <c r="N22" s="171"/>
      <c r="O22" s="171"/>
      <c r="P22" s="367"/>
      <c r="Q22" s="171"/>
      <c r="R22" s="171"/>
      <c r="S22" s="367"/>
      <c r="T22" s="674"/>
      <c r="U22" s="674"/>
      <c r="V22" s="367"/>
      <c r="W22" s="674"/>
      <c r="X22" s="674"/>
    </row>
    <row r="23" spans="1:29" s="436" customFormat="1" ht="31.8" customHeight="1" x14ac:dyDescent="0.25">
      <c r="A23" s="1107" t="s">
        <v>363</v>
      </c>
      <c r="B23" s="969"/>
      <c r="C23" s="969"/>
      <c r="D23" s="969"/>
      <c r="E23" s="969"/>
      <c r="F23" s="969"/>
      <c r="G23" s="969"/>
      <c r="H23" s="969"/>
      <c r="I23" s="969"/>
      <c r="J23" s="969"/>
      <c r="K23" s="969"/>
      <c r="L23" s="969"/>
      <c r="M23" s="969"/>
      <c r="N23" s="969"/>
      <c r="O23" s="969"/>
      <c r="P23" s="969"/>
      <c r="Q23" s="969"/>
      <c r="R23" s="969"/>
      <c r="S23" s="674"/>
      <c r="V23" s="674"/>
    </row>
    <row r="24" spans="1:29" s="436" customFormat="1" ht="30" customHeight="1" x14ac:dyDescent="0.25">
      <c r="A24" s="1107" t="s">
        <v>362</v>
      </c>
      <c r="B24" s="969"/>
      <c r="C24" s="969"/>
      <c r="D24" s="969"/>
      <c r="E24" s="969"/>
      <c r="F24" s="969"/>
      <c r="G24" s="969"/>
      <c r="H24" s="969"/>
      <c r="I24" s="969"/>
      <c r="J24" s="969"/>
      <c r="K24" s="969"/>
      <c r="L24" s="969"/>
      <c r="M24" s="969"/>
      <c r="N24" s="969"/>
      <c r="O24" s="969"/>
      <c r="P24" s="969"/>
      <c r="Q24" s="969"/>
      <c r="R24" s="969"/>
      <c r="S24" s="674"/>
      <c r="V24" s="674"/>
    </row>
    <row r="25" spans="1:29" x14ac:dyDescent="0.25">
      <c r="A25" s="436"/>
      <c r="B25" s="436"/>
      <c r="C25" s="436"/>
      <c r="D25" s="53"/>
      <c r="E25" s="436"/>
      <c r="F25" s="436"/>
      <c r="G25" s="53"/>
      <c r="H25" s="436"/>
      <c r="I25" s="436"/>
      <c r="J25" s="53"/>
      <c r="K25" s="436"/>
      <c r="L25" s="436"/>
      <c r="M25" s="53"/>
      <c r="N25" s="436"/>
      <c r="O25" s="436"/>
      <c r="P25" s="53"/>
      <c r="Q25" s="436"/>
      <c r="R25" s="436"/>
      <c r="S25" s="53"/>
      <c r="T25" s="674"/>
      <c r="U25" s="674"/>
      <c r="V25" s="53"/>
      <c r="W25" s="674"/>
      <c r="X25" s="674"/>
    </row>
    <row r="26" spans="1:29" x14ac:dyDescent="0.25">
      <c r="A26" s="174"/>
      <c r="B26" s="145"/>
      <c r="C26" s="145"/>
      <c r="D26" s="53"/>
      <c r="E26" s="145"/>
      <c r="F26" s="145"/>
      <c r="G26" s="53"/>
      <c r="H26" s="145"/>
      <c r="I26" s="145"/>
      <c r="J26" s="53"/>
      <c r="K26" s="173"/>
      <c r="L26" s="173"/>
      <c r="M26" s="53"/>
      <c r="N26" s="173"/>
      <c r="O26" s="173"/>
      <c r="P26" s="53"/>
      <c r="Q26" s="173"/>
      <c r="R26" s="173"/>
      <c r="S26" s="53"/>
      <c r="T26" s="683"/>
      <c r="U26" s="683"/>
      <c r="V26" s="53"/>
      <c r="W26" s="683"/>
      <c r="X26" s="683"/>
    </row>
    <row r="27" spans="1:29" x14ac:dyDescent="0.25">
      <c r="A27" s="174"/>
      <c r="B27" s="145"/>
      <c r="C27" s="145"/>
      <c r="D27" s="53"/>
      <c r="E27" s="145"/>
      <c r="F27" s="145"/>
      <c r="G27" s="53"/>
      <c r="H27" s="145"/>
      <c r="I27" s="145"/>
      <c r="J27" s="53"/>
      <c r="K27" s="173"/>
      <c r="L27" s="173"/>
      <c r="M27" s="53"/>
      <c r="N27" s="173"/>
      <c r="O27" s="173"/>
      <c r="P27" s="53"/>
      <c r="Q27" s="173"/>
      <c r="R27" s="173"/>
      <c r="S27" s="53"/>
      <c r="T27" s="683"/>
      <c r="U27" s="683"/>
      <c r="V27" s="53"/>
      <c r="W27" s="683"/>
      <c r="X27" s="683"/>
    </row>
    <row r="28" spans="1:29" x14ac:dyDescent="0.25">
      <c r="A28" s="174"/>
      <c r="B28" s="145"/>
      <c r="C28" s="145"/>
      <c r="D28" s="24"/>
      <c r="E28" s="145"/>
      <c r="F28" s="145"/>
      <c r="G28" s="24"/>
      <c r="H28" s="145"/>
      <c r="I28" s="145"/>
      <c r="J28" s="24"/>
      <c r="K28" s="173"/>
      <c r="L28" s="173"/>
      <c r="M28" s="24"/>
      <c r="N28" s="173"/>
      <c r="O28" s="173"/>
      <c r="P28" s="24"/>
      <c r="Q28" s="173"/>
      <c r="R28" s="173"/>
      <c r="S28" s="24"/>
      <c r="T28" s="683"/>
      <c r="U28" s="683"/>
      <c r="V28" s="24"/>
      <c r="W28" s="683"/>
      <c r="X28" s="683"/>
    </row>
    <row r="29" spans="1:29" x14ac:dyDescent="0.25">
      <c r="A29" s="174"/>
      <c r="B29" s="145"/>
      <c r="C29" s="145"/>
      <c r="D29" s="24"/>
      <c r="E29" s="145"/>
      <c r="F29" s="145"/>
      <c r="G29" s="24"/>
      <c r="H29" s="145"/>
      <c r="I29" s="145"/>
      <c r="J29" s="24"/>
      <c r="K29" s="173"/>
      <c r="L29" s="173"/>
      <c r="M29" s="24"/>
      <c r="N29" s="173"/>
      <c r="O29" s="173"/>
      <c r="P29" s="24"/>
      <c r="Q29" s="173"/>
      <c r="R29" s="173"/>
      <c r="S29" s="24"/>
      <c r="T29" s="683"/>
      <c r="U29" s="683"/>
      <c r="V29" s="24"/>
      <c r="W29" s="683"/>
      <c r="X29" s="683"/>
    </row>
    <row r="30" spans="1:29" x14ac:dyDescent="0.25">
      <c r="A30" s="174"/>
      <c r="B30" s="145"/>
      <c r="C30" s="145"/>
      <c r="D30" s="24"/>
      <c r="E30" s="145"/>
      <c r="F30" s="145"/>
      <c r="G30" s="24"/>
      <c r="H30" s="145"/>
      <c r="I30" s="145"/>
      <c r="J30" s="24"/>
      <c r="K30" s="173"/>
      <c r="L30" s="173"/>
      <c r="M30" s="24"/>
      <c r="N30" s="173"/>
      <c r="O30" s="173"/>
      <c r="P30" s="24"/>
      <c r="Q30" s="173"/>
      <c r="R30" s="173"/>
      <c r="S30" s="24"/>
      <c r="T30" s="683"/>
      <c r="U30" s="683"/>
      <c r="V30" s="24"/>
      <c r="W30" s="683"/>
      <c r="X30" s="683"/>
    </row>
    <row r="31" spans="1:29" x14ac:dyDescent="0.25">
      <c r="A31" s="174"/>
      <c r="B31" s="145"/>
      <c r="C31" s="145"/>
      <c r="D31" s="24"/>
      <c r="E31" s="145"/>
      <c r="F31" s="145"/>
      <c r="G31" s="24"/>
      <c r="H31" s="145"/>
      <c r="I31" s="145"/>
      <c r="J31" s="24"/>
      <c r="K31" s="173"/>
      <c r="L31" s="173"/>
      <c r="M31" s="24"/>
      <c r="N31" s="173"/>
      <c r="O31" s="173"/>
      <c r="P31" s="24"/>
      <c r="Q31" s="173"/>
      <c r="R31" s="173"/>
      <c r="S31" s="24"/>
      <c r="T31" s="683"/>
      <c r="U31" s="683"/>
      <c r="V31" s="24"/>
      <c r="W31" s="683"/>
      <c r="X31" s="683"/>
    </row>
    <row r="32" spans="1:29" x14ac:dyDescent="0.25">
      <c r="A32" s="174"/>
      <c r="B32" s="145"/>
      <c r="C32" s="145"/>
      <c r="D32" s="24"/>
      <c r="E32" s="145"/>
      <c r="F32" s="145"/>
      <c r="G32" s="24"/>
      <c r="H32" s="145"/>
      <c r="I32" s="145"/>
      <c r="J32" s="24"/>
      <c r="K32" s="173"/>
      <c r="L32" s="173"/>
      <c r="M32" s="24"/>
      <c r="N32" s="173"/>
      <c r="O32" s="173"/>
      <c r="P32" s="24"/>
      <c r="Q32" s="173"/>
      <c r="R32" s="173"/>
      <c r="S32" s="24"/>
      <c r="T32" s="683"/>
      <c r="U32" s="683"/>
      <c r="V32" s="24"/>
      <c r="W32" s="683"/>
      <c r="X32" s="683"/>
    </row>
    <row r="33" spans="1:24" x14ac:dyDescent="0.25">
      <c r="A33" s="174"/>
      <c r="B33" s="145"/>
      <c r="C33" s="145"/>
      <c r="D33" s="367"/>
      <c r="E33" s="145"/>
      <c r="F33" s="145"/>
      <c r="G33" s="367"/>
      <c r="H33" s="145"/>
      <c r="I33" s="145"/>
      <c r="J33" s="367"/>
      <c r="K33" s="173"/>
      <c r="L33" s="173"/>
      <c r="M33" s="367"/>
      <c r="N33" s="173"/>
      <c r="O33" s="173"/>
      <c r="P33" s="367"/>
      <c r="Q33" s="173"/>
      <c r="R33" s="173"/>
      <c r="S33" s="367"/>
      <c r="T33" s="683"/>
      <c r="U33" s="683"/>
      <c r="V33" s="367"/>
      <c r="W33" s="683"/>
      <c r="X33" s="683"/>
    </row>
    <row r="34" spans="1:24" x14ac:dyDescent="0.25">
      <c r="A34" s="174"/>
      <c r="B34" s="145"/>
      <c r="C34" s="145"/>
      <c r="D34" s="367"/>
      <c r="E34" s="145"/>
      <c r="F34" s="145"/>
      <c r="G34" s="367"/>
      <c r="H34" s="145"/>
      <c r="I34" s="145"/>
      <c r="J34" s="367"/>
      <c r="K34" s="173"/>
      <c r="L34" s="173"/>
      <c r="M34" s="367"/>
      <c r="N34" s="173"/>
      <c r="O34" s="173"/>
      <c r="P34" s="367"/>
      <c r="Q34" s="173"/>
      <c r="R34" s="173"/>
      <c r="S34" s="367"/>
      <c r="T34" s="683"/>
      <c r="U34" s="683"/>
      <c r="V34" s="367"/>
      <c r="W34" s="683"/>
      <c r="X34" s="683"/>
    </row>
    <row r="35" spans="1:24" x14ac:dyDescent="0.25">
      <c r="A35" s="174"/>
      <c r="B35" s="145"/>
      <c r="C35" s="145"/>
      <c r="D35" s="367"/>
      <c r="E35" s="145"/>
      <c r="F35" s="145"/>
      <c r="G35" s="367"/>
      <c r="H35" s="145"/>
      <c r="I35" s="145"/>
      <c r="J35" s="367"/>
      <c r="K35" s="173"/>
      <c r="L35" s="173"/>
      <c r="M35" s="367"/>
      <c r="N35" s="173"/>
      <c r="O35" s="173"/>
      <c r="P35" s="367"/>
      <c r="Q35" s="173"/>
      <c r="R35" s="173"/>
      <c r="S35" s="367"/>
      <c r="T35" s="683"/>
      <c r="U35" s="683"/>
      <c r="V35" s="367"/>
      <c r="W35" s="683"/>
      <c r="X35" s="683"/>
    </row>
    <row r="36" spans="1:24" x14ac:dyDescent="0.25">
      <c r="D36" s="367"/>
      <c r="G36" s="367"/>
      <c r="J36" s="367"/>
      <c r="M36" s="367"/>
      <c r="P36" s="367"/>
      <c r="S36" s="367"/>
      <c r="V36" s="367"/>
    </row>
    <row r="37" spans="1:24" x14ac:dyDescent="0.25">
      <c r="D37" s="367"/>
      <c r="G37" s="367"/>
      <c r="J37" s="367"/>
      <c r="M37" s="367"/>
      <c r="P37" s="367"/>
      <c r="S37" s="367"/>
      <c r="V37" s="367"/>
    </row>
    <row r="38" spans="1:24" x14ac:dyDescent="0.25">
      <c r="A38" s="174"/>
      <c r="D38" s="367"/>
      <c r="G38" s="367"/>
      <c r="J38" s="367"/>
      <c r="M38" s="367"/>
      <c r="P38" s="367"/>
      <c r="S38" s="367"/>
      <c r="V38" s="367"/>
    </row>
    <row r="39" spans="1:24" x14ac:dyDescent="0.25">
      <c r="D39" s="367"/>
      <c r="G39" s="367"/>
      <c r="J39" s="367"/>
      <c r="M39" s="367"/>
      <c r="P39" s="367"/>
      <c r="S39" s="367"/>
      <c r="V39" s="367"/>
    </row>
    <row r="40" spans="1:24" x14ac:dyDescent="0.25">
      <c r="D40" s="367"/>
      <c r="G40" s="367"/>
      <c r="J40" s="367"/>
      <c r="M40" s="367"/>
      <c r="P40" s="367"/>
      <c r="S40" s="367"/>
      <c r="V40" s="367"/>
    </row>
    <row r="41" spans="1:24" x14ac:dyDescent="0.25">
      <c r="D41" s="367"/>
      <c r="G41" s="367"/>
      <c r="J41" s="367"/>
      <c r="M41" s="367"/>
      <c r="P41" s="367"/>
      <c r="S41" s="367"/>
      <c r="V41" s="367"/>
    </row>
    <row r="42" spans="1:24" x14ac:dyDescent="0.25">
      <c r="D42" s="367"/>
      <c r="G42" s="367"/>
      <c r="J42" s="367"/>
      <c r="M42" s="367"/>
      <c r="P42" s="367"/>
      <c r="S42" s="367"/>
      <c r="V42" s="367"/>
    </row>
    <row r="43" spans="1:24" x14ac:dyDescent="0.25">
      <c r="D43" s="367"/>
      <c r="G43" s="367"/>
      <c r="J43" s="367"/>
      <c r="M43" s="367"/>
      <c r="P43" s="367"/>
      <c r="S43" s="367"/>
      <c r="V43" s="367"/>
    </row>
    <row r="44" spans="1:24" x14ac:dyDescent="0.25">
      <c r="D44" s="367"/>
      <c r="G44" s="367"/>
      <c r="J44" s="367"/>
      <c r="M44" s="367"/>
      <c r="P44" s="367"/>
      <c r="S44" s="367"/>
      <c r="V44" s="367"/>
    </row>
    <row r="45" spans="1:24" x14ac:dyDescent="0.25">
      <c r="D45" s="367"/>
      <c r="G45" s="367"/>
      <c r="J45" s="367"/>
      <c r="M45" s="367"/>
      <c r="P45" s="367"/>
      <c r="S45" s="367"/>
      <c r="V45" s="367"/>
    </row>
    <row r="46" spans="1:24" x14ac:dyDescent="0.25">
      <c r="D46" s="367"/>
      <c r="G46" s="367"/>
      <c r="J46" s="367"/>
      <c r="M46" s="367"/>
      <c r="P46" s="367"/>
      <c r="S46" s="367"/>
      <c r="V46" s="367"/>
    </row>
    <row r="47" spans="1:24" x14ac:dyDescent="0.25">
      <c r="D47" s="367"/>
      <c r="G47" s="367"/>
      <c r="J47" s="367"/>
      <c r="M47" s="367"/>
      <c r="P47" s="367"/>
      <c r="S47" s="367"/>
      <c r="V47" s="367"/>
    </row>
    <row r="48" spans="1:24" x14ac:dyDescent="0.25">
      <c r="D48" s="367"/>
      <c r="G48" s="367"/>
      <c r="J48" s="367"/>
      <c r="M48" s="367"/>
      <c r="P48" s="367"/>
      <c r="S48" s="367"/>
      <c r="V48" s="367"/>
    </row>
    <row r="49" spans="4:22" x14ac:dyDescent="0.25">
      <c r="D49" s="367"/>
      <c r="G49" s="367"/>
      <c r="J49" s="367"/>
      <c r="M49" s="367"/>
      <c r="P49" s="367"/>
      <c r="S49" s="367"/>
      <c r="V49" s="367"/>
    </row>
    <row r="50" spans="4:22" x14ac:dyDescent="0.25">
      <c r="D50" s="367"/>
      <c r="G50" s="367"/>
      <c r="J50" s="367"/>
      <c r="M50" s="367"/>
      <c r="P50" s="367"/>
      <c r="S50" s="367"/>
      <c r="V50" s="367"/>
    </row>
    <row r="51" spans="4:22" x14ac:dyDescent="0.25">
      <c r="D51" s="367"/>
      <c r="G51" s="367"/>
      <c r="J51" s="367"/>
      <c r="M51" s="367"/>
      <c r="P51" s="367"/>
      <c r="S51" s="367"/>
      <c r="V51" s="367"/>
    </row>
    <row r="52" spans="4:22" x14ac:dyDescent="0.25">
      <c r="D52" s="367"/>
      <c r="G52" s="367"/>
      <c r="J52" s="367"/>
      <c r="M52" s="367"/>
      <c r="P52" s="367"/>
      <c r="S52" s="367"/>
      <c r="V52" s="367"/>
    </row>
    <row r="53" spans="4:22" x14ac:dyDescent="0.25">
      <c r="D53" s="147"/>
      <c r="G53" s="147"/>
      <c r="J53" s="147"/>
      <c r="M53" s="147"/>
      <c r="P53" s="147"/>
      <c r="S53" s="147"/>
      <c r="V53" s="147"/>
    </row>
    <row r="54" spans="4:22" x14ac:dyDescent="0.25">
      <c r="D54" s="307"/>
      <c r="G54" s="307"/>
      <c r="J54" s="307"/>
      <c r="M54" s="307"/>
      <c r="P54" s="307"/>
      <c r="S54" s="307"/>
      <c r="V54" s="307"/>
    </row>
    <row r="55" spans="4:22" x14ac:dyDescent="0.25">
      <c r="D55" s="677"/>
      <c r="G55" s="677"/>
      <c r="J55" s="677"/>
      <c r="M55" s="677"/>
      <c r="P55" s="677"/>
      <c r="S55" s="677"/>
      <c r="V55" s="677"/>
    </row>
    <row r="56" spans="4:22" x14ac:dyDescent="0.25">
      <c r="D56" s="307"/>
      <c r="G56" s="307"/>
      <c r="J56" s="307"/>
      <c r="M56" s="307"/>
      <c r="P56" s="307"/>
      <c r="S56" s="307"/>
      <c r="V56" s="307"/>
    </row>
    <row r="57" spans="4:22" x14ac:dyDescent="0.25">
      <c r="D57" s="307"/>
      <c r="G57" s="307"/>
      <c r="J57" s="307"/>
      <c r="M57" s="307"/>
      <c r="P57" s="307"/>
      <c r="S57" s="307"/>
      <c r="V57" s="307"/>
    </row>
  </sheetData>
  <mergeCells count="17">
    <mergeCell ref="T4:X4"/>
    <mergeCell ref="T5:U5"/>
    <mergeCell ref="W5:X5"/>
    <mergeCell ref="A24:R24"/>
    <mergeCell ref="F1:O1"/>
    <mergeCell ref="A21:R21"/>
    <mergeCell ref="A23:R23"/>
    <mergeCell ref="A3:R3"/>
    <mergeCell ref="B4:F4"/>
    <mergeCell ref="H4:L4"/>
    <mergeCell ref="N4:R4"/>
    <mergeCell ref="B5:C5"/>
    <mergeCell ref="E5:F5"/>
    <mergeCell ref="H5:I5"/>
    <mergeCell ref="K5:L5"/>
    <mergeCell ref="N5:O5"/>
    <mergeCell ref="Q5:R5"/>
  </mergeCells>
  <hyperlinks>
    <hyperlink ref="F1:I1" location="Tabellförteckning!A1" display="Tillbaka till innehållsföreckningen "/>
    <hyperlink ref="M1" location="Tabellförteckning!A1" display="Tillbaka till innehållsföreckningen "/>
    <hyperlink ref="S1" location="Tabellförteckning!A1" display="Tillbaka till innehållsföreckningen "/>
    <hyperlink ref="D1" location="Tabellförteckning!A1" display="Tillbaka till innehållsföreckningen "/>
    <hyperlink ref="J1" location="Tabellförteckning!A1" display="Tillbaka till innehållsföreckningen "/>
    <hyperlink ref="P1" location="Tabellförteckning!A1" display="Tillbaka till innehållsföreckningen "/>
    <hyperlink ref="V1" location="Tabellförteckning!A1" display="Tillbaka till innehållsföreckningen "/>
  </hyperlinks>
  <pageMargins left="0.75" right="0.75" top="1" bottom="1" header="0.5" footer="0.5"/>
  <pageSetup paperSize="9" orientation="portrait" r:id="rId1"/>
  <headerFooter alignWithMargins="0"/>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zoomScaleNormal="100" workbookViewId="0">
      <pane ySplit="6" topLeftCell="A16" activePane="bottomLeft" state="frozen"/>
      <selection activeCell="Q15" sqref="Q15"/>
      <selection pane="bottomLeft" activeCell="Q15" sqref="Q15"/>
    </sheetView>
  </sheetViews>
  <sheetFormatPr defaultColWidth="8.88671875" defaultRowHeight="13.2" x14ac:dyDescent="0.25"/>
  <cols>
    <col min="1" max="1" width="10.6640625" style="615" customWidth="1"/>
    <col min="2" max="19" width="4.6640625" style="85" customWidth="1"/>
    <col min="20" max="16384" width="8.88671875" style="85"/>
  </cols>
  <sheetData>
    <row r="1" spans="1:19" ht="30" customHeight="1" x14ac:dyDescent="0.3">
      <c r="A1" s="1122"/>
      <c r="B1" s="1067"/>
      <c r="F1" s="974" t="s">
        <v>398</v>
      </c>
      <c r="G1" s="975"/>
      <c r="H1" s="975"/>
      <c r="I1" s="1067"/>
      <c r="J1" s="1067"/>
      <c r="K1" s="1067"/>
      <c r="L1" s="1067"/>
    </row>
    <row r="2" spans="1:19" ht="6" customHeight="1" x14ac:dyDescent="0.25">
      <c r="A2" s="1122"/>
      <c r="B2" s="1067"/>
    </row>
    <row r="3" spans="1:19" s="63" customFormat="1" ht="30" customHeight="1" x14ac:dyDescent="0.25">
      <c r="A3" s="1115" t="s">
        <v>555</v>
      </c>
      <c r="B3" s="1115"/>
      <c r="C3" s="1115"/>
      <c r="D3" s="1115"/>
      <c r="E3" s="1115"/>
      <c r="F3" s="1115"/>
      <c r="G3" s="1115"/>
      <c r="H3" s="1115"/>
      <c r="I3" s="1115"/>
      <c r="J3" s="1115"/>
      <c r="K3" s="1115"/>
      <c r="L3" s="1113"/>
      <c r="M3" s="1113"/>
      <c r="N3" s="1113"/>
      <c r="O3" s="1113"/>
      <c r="P3" s="1113"/>
      <c r="Q3" s="1113"/>
      <c r="R3" s="1113"/>
      <c r="S3" s="1113"/>
    </row>
    <row r="4" spans="1:19" ht="6" customHeight="1" x14ac:dyDescent="0.25">
      <c r="A4" s="1217"/>
      <c r="B4" s="1217"/>
      <c r="C4" s="1217"/>
      <c r="D4" s="1217"/>
      <c r="E4" s="1217"/>
      <c r="F4" s="1217"/>
      <c r="G4" s="1217"/>
      <c r="H4" s="1217"/>
      <c r="I4" s="1217"/>
      <c r="J4" s="1217"/>
      <c r="K4" s="1217"/>
      <c r="L4" s="1151"/>
      <c r="M4" s="1151"/>
      <c r="N4" s="1151"/>
      <c r="O4" s="1151"/>
      <c r="P4" s="1151"/>
      <c r="Q4" s="1151"/>
      <c r="R4" s="1151"/>
      <c r="S4" s="1151"/>
    </row>
    <row r="5" spans="1:19" ht="14.4" x14ac:dyDescent="0.3">
      <c r="A5" s="614"/>
      <c r="B5" s="1162" t="s">
        <v>219</v>
      </c>
      <c r="C5" s="1218"/>
      <c r="D5" s="1218"/>
      <c r="E5" s="1218"/>
      <c r="F5" s="1218"/>
      <c r="G5" s="1218"/>
      <c r="H5" s="1162" t="s">
        <v>2</v>
      </c>
      <c r="I5" s="1218"/>
      <c r="J5" s="1218"/>
      <c r="K5" s="1218"/>
      <c r="L5" s="1218" t="s">
        <v>2</v>
      </c>
      <c r="M5" s="1218"/>
      <c r="N5" s="1162" t="s">
        <v>3</v>
      </c>
      <c r="O5" s="1218"/>
      <c r="P5" s="1218"/>
      <c r="Q5" s="1218"/>
      <c r="R5" s="1218" t="s">
        <v>2</v>
      </c>
      <c r="S5" s="1218"/>
    </row>
    <row r="6" spans="1:19" ht="69.900000000000006" customHeight="1" x14ac:dyDescent="0.3">
      <c r="A6" s="383" t="s">
        <v>100</v>
      </c>
      <c r="B6" s="1219" t="s">
        <v>220</v>
      </c>
      <c r="C6" s="1220"/>
      <c r="D6" s="1219" t="s">
        <v>547</v>
      </c>
      <c r="E6" s="1220"/>
      <c r="F6" s="1219" t="s">
        <v>546</v>
      </c>
      <c r="G6" s="1220"/>
      <c r="H6" s="1219" t="s">
        <v>220</v>
      </c>
      <c r="I6" s="1220"/>
      <c r="J6" s="1219" t="s">
        <v>547</v>
      </c>
      <c r="K6" s="1220"/>
      <c r="L6" s="1219" t="s">
        <v>546</v>
      </c>
      <c r="M6" s="1220"/>
      <c r="N6" s="1219" t="s">
        <v>220</v>
      </c>
      <c r="O6" s="1220"/>
      <c r="P6" s="1219" t="s">
        <v>547</v>
      </c>
      <c r="Q6" s="1220"/>
      <c r="R6" s="1219" t="s">
        <v>546</v>
      </c>
      <c r="S6" s="1220"/>
    </row>
    <row r="7" spans="1:19" ht="5.0999999999999996" customHeight="1" x14ac:dyDescent="0.3">
      <c r="A7" s="614"/>
      <c r="B7" s="617"/>
      <c r="C7" s="628"/>
      <c r="D7" s="617"/>
      <c r="E7" s="628"/>
      <c r="F7" s="617"/>
      <c r="G7" s="628"/>
      <c r="H7" s="617"/>
      <c r="I7" s="628"/>
      <c r="J7" s="617"/>
      <c r="K7" s="628"/>
      <c r="L7" s="617"/>
      <c r="M7" s="628"/>
      <c r="N7" s="617"/>
      <c r="O7" s="628"/>
      <c r="P7" s="617"/>
      <c r="Q7" s="628"/>
      <c r="R7" s="617"/>
      <c r="S7" s="628"/>
    </row>
    <row r="8" spans="1:19" ht="13.8" x14ac:dyDescent="0.3">
      <c r="A8" s="614" t="s">
        <v>366</v>
      </c>
      <c r="B8" s="95">
        <v>31.4</v>
      </c>
      <c r="C8" s="95"/>
      <c r="D8" s="95"/>
      <c r="F8" s="95"/>
      <c r="G8" s="159"/>
      <c r="H8" s="95">
        <v>35.1</v>
      </c>
      <c r="I8" s="95"/>
      <c r="J8" s="95"/>
      <c r="K8" s="95"/>
      <c r="L8" s="95"/>
      <c r="M8" s="95"/>
      <c r="N8" s="95">
        <v>27.9</v>
      </c>
      <c r="O8" s="95"/>
      <c r="P8" s="95"/>
      <c r="Q8" s="95"/>
      <c r="R8" s="95"/>
      <c r="S8" s="95"/>
    </row>
    <row r="9" spans="1:19" x14ac:dyDescent="0.25">
      <c r="A9" s="614" t="s">
        <v>367</v>
      </c>
      <c r="B9" s="95">
        <v>29.9</v>
      </c>
      <c r="C9" s="95"/>
      <c r="D9" s="95"/>
      <c r="F9" s="95"/>
      <c r="G9" s="159"/>
      <c r="H9" s="95">
        <v>32.799999999999997</v>
      </c>
      <c r="I9" s="95"/>
      <c r="J9" s="95"/>
      <c r="K9" s="95"/>
      <c r="L9" s="95"/>
      <c r="M9" s="95"/>
      <c r="N9" s="95">
        <v>27.1</v>
      </c>
      <c r="O9" s="95"/>
      <c r="P9" s="95"/>
      <c r="Q9" s="95"/>
      <c r="R9" s="95"/>
      <c r="S9" s="95"/>
    </row>
    <row r="10" spans="1:19" x14ac:dyDescent="0.25">
      <c r="A10" s="614" t="s">
        <v>368</v>
      </c>
      <c r="B10" s="95">
        <v>29.6</v>
      </c>
      <c r="C10" s="95"/>
      <c r="D10" s="95"/>
      <c r="F10" s="95"/>
      <c r="G10" s="159"/>
      <c r="H10" s="95">
        <v>31.5</v>
      </c>
      <c r="I10" s="95"/>
      <c r="J10" s="95"/>
      <c r="K10" s="95"/>
      <c r="L10" s="95"/>
      <c r="M10" s="95"/>
      <c r="N10" s="95">
        <v>27.6</v>
      </c>
      <c r="O10" s="95"/>
      <c r="P10" s="95"/>
      <c r="Q10" s="95"/>
      <c r="R10" s="95"/>
      <c r="S10" s="95"/>
    </row>
    <row r="11" spans="1:19" x14ac:dyDescent="0.25">
      <c r="A11" s="614" t="s">
        <v>369</v>
      </c>
      <c r="B11" s="95">
        <v>27.7</v>
      </c>
      <c r="C11" s="95"/>
      <c r="D11" s="95"/>
      <c r="F11" s="95"/>
      <c r="G11" s="159"/>
      <c r="H11" s="95">
        <v>29.1</v>
      </c>
      <c r="I11" s="95"/>
      <c r="J11" s="95"/>
      <c r="K11" s="95"/>
      <c r="L11" s="95"/>
      <c r="M11" s="95"/>
      <c r="N11" s="95">
        <v>26.3</v>
      </c>
      <c r="O11" s="95"/>
      <c r="P11" s="95"/>
      <c r="Q11" s="95"/>
      <c r="R11" s="95"/>
      <c r="S11" s="95"/>
    </row>
    <row r="12" spans="1:19" x14ac:dyDescent="0.25">
      <c r="A12" s="614" t="s">
        <v>370</v>
      </c>
      <c r="B12" s="95">
        <v>26.4</v>
      </c>
      <c r="C12" s="95"/>
      <c r="D12" s="95">
        <v>8.5</v>
      </c>
      <c r="F12" s="95">
        <f t="shared" ref="F12:F20" si="0">B12+D12</f>
        <v>34.9</v>
      </c>
      <c r="G12" s="159"/>
      <c r="H12" s="95">
        <v>26.6</v>
      </c>
      <c r="I12" s="95"/>
      <c r="J12" s="95">
        <v>9.9</v>
      </c>
      <c r="K12" s="95"/>
      <c r="L12" s="95">
        <f t="shared" ref="L12:L20" si="1">H12+J12</f>
        <v>36.5</v>
      </c>
      <c r="M12" s="95"/>
      <c r="N12" s="95">
        <v>26.3</v>
      </c>
      <c r="O12" s="95"/>
      <c r="P12" s="95">
        <v>7.1</v>
      </c>
      <c r="Q12" s="95"/>
      <c r="R12" s="95">
        <f t="shared" ref="R12:R20" si="2">N12+P12</f>
        <v>33.4</v>
      </c>
      <c r="S12" s="95"/>
    </row>
    <row r="13" spans="1:19" x14ac:dyDescent="0.25">
      <c r="A13" s="614" t="s">
        <v>371</v>
      </c>
      <c r="B13" s="95">
        <v>25.5</v>
      </c>
      <c r="C13" s="95"/>
      <c r="D13" s="95">
        <v>9.6999999999999993</v>
      </c>
      <c r="F13" s="95">
        <f t="shared" si="0"/>
        <v>35.200000000000003</v>
      </c>
      <c r="G13" s="159"/>
      <c r="H13" s="95">
        <v>25.8</v>
      </c>
      <c r="I13" s="95"/>
      <c r="J13" s="95">
        <v>11.6</v>
      </c>
      <c r="K13" s="95"/>
      <c r="L13" s="95">
        <f t="shared" si="1"/>
        <v>37.4</v>
      </c>
      <c r="M13" s="95"/>
      <c r="N13" s="95">
        <v>25.2</v>
      </c>
      <c r="O13" s="95"/>
      <c r="P13" s="95">
        <v>7.8</v>
      </c>
      <c r="Q13" s="95"/>
      <c r="R13" s="95">
        <f t="shared" si="2"/>
        <v>33</v>
      </c>
      <c r="S13" s="95"/>
    </row>
    <row r="14" spans="1:19" x14ac:dyDescent="0.25">
      <c r="A14" s="614" t="s">
        <v>372</v>
      </c>
      <c r="B14" s="95">
        <v>24.6</v>
      </c>
      <c r="C14" s="95"/>
      <c r="D14" s="95">
        <v>9.9</v>
      </c>
      <c r="F14" s="95">
        <f t="shared" si="0"/>
        <v>34.5</v>
      </c>
      <c r="G14" s="159"/>
      <c r="H14" s="95">
        <v>24.3</v>
      </c>
      <c r="I14" s="95"/>
      <c r="J14" s="95">
        <v>11.4</v>
      </c>
      <c r="K14" s="95"/>
      <c r="L14" s="95">
        <f t="shared" si="1"/>
        <v>35.700000000000003</v>
      </c>
      <c r="M14" s="95"/>
      <c r="N14" s="95">
        <v>25</v>
      </c>
      <c r="O14" s="95"/>
      <c r="P14" s="95">
        <v>8.4</v>
      </c>
      <c r="Q14" s="95"/>
      <c r="R14" s="95">
        <f t="shared" si="2"/>
        <v>33.4</v>
      </c>
      <c r="S14" s="95"/>
    </row>
    <row r="15" spans="1:19" x14ac:dyDescent="0.25">
      <c r="A15" s="614" t="s">
        <v>373</v>
      </c>
      <c r="B15" s="95">
        <v>22.8</v>
      </c>
      <c r="C15" s="95"/>
      <c r="D15" s="95">
        <v>10.3</v>
      </c>
      <c r="F15" s="95">
        <f t="shared" si="0"/>
        <v>33.1</v>
      </c>
      <c r="G15" s="159"/>
      <c r="H15" s="95">
        <v>21.8</v>
      </c>
      <c r="I15" s="95"/>
      <c r="J15" s="95">
        <v>12.4</v>
      </c>
      <c r="K15" s="95"/>
      <c r="L15" s="95">
        <f t="shared" si="1"/>
        <v>34.200000000000003</v>
      </c>
      <c r="M15" s="95"/>
      <c r="N15" s="95">
        <v>23.7</v>
      </c>
      <c r="O15" s="95"/>
      <c r="P15" s="95">
        <v>8.3000000000000007</v>
      </c>
      <c r="Q15" s="95"/>
      <c r="R15" s="95">
        <f t="shared" si="2"/>
        <v>32</v>
      </c>
      <c r="S15" s="95"/>
    </row>
    <row r="16" spans="1:19" x14ac:dyDescent="0.25">
      <c r="A16" s="614" t="s">
        <v>374</v>
      </c>
      <c r="B16" s="95">
        <v>20.8</v>
      </c>
      <c r="C16" s="95"/>
      <c r="D16" s="95">
        <v>9.6</v>
      </c>
      <c r="F16" s="95">
        <f t="shared" si="0"/>
        <v>30.4</v>
      </c>
      <c r="G16" s="159"/>
      <c r="H16" s="95">
        <v>18.8</v>
      </c>
      <c r="I16" s="95"/>
      <c r="J16" s="95">
        <v>11.2</v>
      </c>
      <c r="K16" s="95"/>
      <c r="L16" s="95">
        <f t="shared" si="1"/>
        <v>30</v>
      </c>
      <c r="M16" s="95"/>
      <c r="N16" s="95">
        <v>22.6</v>
      </c>
      <c r="O16" s="95"/>
      <c r="P16" s="95">
        <v>8</v>
      </c>
      <c r="Q16" s="95"/>
      <c r="R16" s="95">
        <f t="shared" si="2"/>
        <v>30.6</v>
      </c>
      <c r="S16" s="95"/>
    </row>
    <row r="17" spans="1:20" x14ac:dyDescent="0.25">
      <c r="A17" s="614" t="s">
        <v>375</v>
      </c>
      <c r="B17" s="95">
        <v>19.100000000000001</v>
      </c>
      <c r="C17" s="95"/>
      <c r="D17" s="95">
        <v>10.6</v>
      </c>
      <c r="F17" s="95">
        <f t="shared" si="0"/>
        <v>29.700000000000003</v>
      </c>
      <c r="G17" s="159"/>
      <c r="H17" s="95">
        <v>17.899999999999999</v>
      </c>
      <c r="I17" s="95"/>
      <c r="J17" s="95">
        <v>12</v>
      </c>
      <c r="K17" s="95"/>
      <c r="L17" s="95">
        <f t="shared" si="1"/>
        <v>29.9</v>
      </c>
      <c r="M17" s="95"/>
      <c r="N17" s="95">
        <v>20.2</v>
      </c>
      <c r="O17" s="95"/>
      <c r="P17" s="95">
        <v>9.1999999999999993</v>
      </c>
      <c r="Q17" s="95"/>
      <c r="R17" s="95">
        <f t="shared" si="2"/>
        <v>29.4</v>
      </c>
      <c r="S17" s="95"/>
    </row>
    <row r="18" spans="1:20" x14ac:dyDescent="0.25">
      <c r="A18" s="618" t="s">
        <v>376</v>
      </c>
      <c r="B18" s="95">
        <v>18.899999999999999</v>
      </c>
      <c r="C18" s="95"/>
      <c r="D18" s="95">
        <v>11.1</v>
      </c>
      <c r="F18" s="95">
        <f t="shared" si="0"/>
        <v>30</v>
      </c>
      <c r="G18" s="159"/>
      <c r="H18" s="95">
        <v>17.399999999999999</v>
      </c>
      <c r="I18" s="95"/>
      <c r="J18" s="95">
        <v>12.8</v>
      </c>
      <c r="K18" s="95"/>
      <c r="L18" s="95">
        <f t="shared" si="1"/>
        <v>30.2</v>
      </c>
      <c r="M18" s="95"/>
      <c r="N18" s="95">
        <v>20.399999999999999</v>
      </c>
      <c r="O18" s="95"/>
      <c r="P18" s="95">
        <v>9.5</v>
      </c>
      <c r="Q18" s="95"/>
      <c r="R18" s="95">
        <f t="shared" si="2"/>
        <v>29.9</v>
      </c>
      <c r="S18" s="95"/>
    </row>
    <row r="19" spans="1:20" x14ac:dyDescent="0.25">
      <c r="A19" s="618" t="s">
        <v>377</v>
      </c>
      <c r="B19" s="95">
        <v>17.7</v>
      </c>
      <c r="C19" s="95"/>
      <c r="D19" s="95">
        <v>10.7</v>
      </c>
      <c r="F19" s="95">
        <f t="shared" si="0"/>
        <v>28.4</v>
      </c>
      <c r="G19" s="159"/>
      <c r="H19" s="95">
        <v>16.5</v>
      </c>
      <c r="I19" s="95"/>
      <c r="J19" s="95">
        <v>12.5</v>
      </c>
      <c r="K19" s="95"/>
      <c r="L19" s="95">
        <f t="shared" si="1"/>
        <v>29</v>
      </c>
      <c r="M19" s="95"/>
      <c r="N19" s="95">
        <v>18.8</v>
      </c>
      <c r="O19" s="95"/>
      <c r="P19" s="95">
        <v>8.9</v>
      </c>
      <c r="Q19" s="95"/>
      <c r="R19" s="95">
        <f t="shared" si="2"/>
        <v>27.700000000000003</v>
      </c>
      <c r="S19" s="95"/>
    </row>
    <row r="20" spans="1:20" ht="15.6" x14ac:dyDescent="0.25">
      <c r="A20" s="614" t="s">
        <v>748</v>
      </c>
      <c r="B20" s="95">
        <v>16.100000000000001</v>
      </c>
      <c r="C20" s="95">
        <v>16</v>
      </c>
      <c r="D20" s="95">
        <v>9.6999999999999993</v>
      </c>
      <c r="E20" s="95">
        <v>10</v>
      </c>
      <c r="F20" s="95">
        <f t="shared" si="0"/>
        <v>25.8</v>
      </c>
      <c r="G20" s="95">
        <v>27</v>
      </c>
      <c r="H20" s="95">
        <v>14.4</v>
      </c>
      <c r="I20" s="95">
        <v>14</v>
      </c>
      <c r="J20" s="95">
        <v>11.5</v>
      </c>
      <c r="K20" s="95">
        <v>12</v>
      </c>
      <c r="L20" s="95">
        <f t="shared" si="1"/>
        <v>25.9</v>
      </c>
      <c r="M20" s="95">
        <v>26</v>
      </c>
      <c r="N20" s="95">
        <v>17.7</v>
      </c>
      <c r="O20" s="95">
        <v>19</v>
      </c>
      <c r="P20" s="95">
        <v>7.8</v>
      </c>
      <c r="Q20" s="95">
        <v>9</v>
      </c>
      <c r="R20" s="95">
        <f t="shared" si="2"/>
        <v>25.5</v>
      </c>
      <c r="S20" s="95">
        <v>27</v>
      </c>
      <c r="T20" s="95"/>
    </row>
    <row r="21" spans="1:20" x14ac:dyDescent="0.25">
      <c r="A21" s="614">
        <v>2005</v>
      </c>
      <c r="B21" s="95"/>
      <c r="C21" s="95">
        <v>15</v>
      </c>
      <c r="D21" s="95"/>
      <c r="E21" s="95">
        <v>11</v>
      </c>
      <c r="F21" s="95"/>
      <c r="G21" s="95">
        <v>26</v>
      </c>
      <c r="H21" s="95"/>
      <c r="I21" s="95">
        <v>13</v>
      </c>
      <c r="J21" s="95"/>
      <c r="K21" s="95">
        <v>13</v>
      </c>
      <c r="L21" s="95"/>
      <c r="M21" s="95">
        <v>26</v>
      </c>
      <c r="N21" s="95"/>
      <c r="O21" s="95">
        <v>17</v>
      </c>
      <c r="P21" s="95"/>
      <c r="Q21" s="95">
        <v>8</v>
      </c>
      <c r="R21" s="95"/>
      <c r="S21" s="95">
        <v>25</v>
      </c>
      <c r="T21" s="95"/>
    </row>
    <row r="22" spans="1:20" x14ac:dyDescent="0.25">
      <c r="A22" s="615">
        <v>2006</v>
      </c>
      <c r="C22" s="95">
        <v>14</v>
      </c>
      <c r="D22" s="95"/>
      <c r="E22" s="95">
        <v>11</v>
      </c>
      <c r="F22" s="95"/>
      <c r="G22" s="95">
        <v>25</v>
      </c>
      <c r="H22" s="95"/>
      <c r="I22" s="95">
        <v>13</v>
      </c>
      <c r="J22" s="95"/>
      <c r="K22" s="95">
        <v>12</v>
      </c>
      <c r="L22" s="95"/>
      <c r="M22" s="95">
        <v>25</v>
      </c>
      <c r="N22" s="95"/>
      <c r="O22" s="95">
        <v>15</v>
      </c>
      <c r="P22" s="95"/>
      <c r="Q22" s="95">
        <v>9</v>
      </c>
      <c r="R22" s="95"/>
      <c r="S22" s="95">
        <v>25</v>
      </c>
      <c r="T22" s="95"/>
    </row>
    <row r="23" spans="1:20" x14ac:dyDescent="0.25">
      <c r="A23" s="614">
        <v>2007</v>
      </c>
      <c r="C23" s="95">
        <v>14</v>
      </c>
      <c r="D23" s="95"/>
      <c r="E23" s="95">
        <v>10</v>
      </c>
      <c r="F23" s="95"/>
      <c r="G23" s="95">
        <v>24</v>
      </c>
      <c r="H23" s="95"/>
      <c r="I23" s="95">
        <v>12</v>
      </c>
      <c r="J23" s="95"/>
      <c r="K23" s="95">
        <v>12</v>
      </c>
      <c r="L23" s="95"/>
      <c r="M23" s="95">
        <v>24</v>
      </c>
      <c r="N23" s="95"/>
      <c r="O23" s="95">
        <v>16</v>
      </c>
      <c r="P23" s="95"/>
      <c r="Q23" s="95">
        <v>8</v>
      </c>
      <c r="R23" s="95"/>
      <c r="S23" s="95">
        <v>25</v>
      </c>
      <c r="T23" s="95"/>
    </row>
    <row r="24" spans="1:20" x14ac:dyDescent="0.25">
      <c r="A24" s="615">
        <v>2008</v>
      </c>
      <c r="C24" s="95">
        <v>13</v>
      </c>
      <c r="D24" s="95"/>
      <c r="E24" s="95">
        <v>11</v>
      </c>
      <c r="F24" s="95"/>
      <c r="G24" s="95">
        <v>23</v>
      </c>
      <c r="H24" s="95"/>
      <c r="I24" s="95">
        <v>11</v>
      </c>
      <c r="J24" s="95"/>
      <c r="K24" s="95">
        <v>11</v>
      </c>
      <c r="L24" s="95"/>
      <c r="M24" s="95">
        <v>22</v>
      </c>
      <c r="N24" s="95"/>
      <c r="O24" s="95">
        <v>14</v>
      </c>
      <c r="P24" s="95"/>
      <c r="Q24" s="95">
        <v>10</v>
      </c>
      <c r="R24" s="95"/>
      <c r="S24" s="95">
        <v>25</v>
      </c>
      <c r="T24" s="95"/>
    </row>
    <row r="25" spans="1:20" x14ac:dyDescent="0.25">
      <c r="A25" s="614">
        <v>2009</v>
      </c>
      <c r="C25" s="95">
        <v>12</v>
      </c>
      <c r="D25" s="95"/>
      <c r="E25" s="95">
        <v>12</v>
      </c>
      <c r="F25" s="95"/>
      <c r="G25" s="95">
        <v>24</v>
      </c>
      <c r="H25" s="95"/>
      <c r="I25" s="95">
        <v>12</v>
      </c>
      <c r="J25" s="95"/>
      <c r="K25" s="95">
        <v>13</v>
      </c>
      <c r="L25" s="95"/>
      <c r="M25" s="95">
        <v>25</v>
      </c>
      <c r="N25" s="95"/>
      <c r="O25" s="95">
        <v>13</v>
      </c>
      <c r="P25" s="95"/>
      <c r="Q25" s="95">
        <v>10</v>
      </c>
      <c r="R25" s="95"/>
      <c r="S25" s="95">
        <v>23</v>
      </c>
      <c r="T25" s="95"/>
    </row>
    <row r="26" spans="1:20" x14ac:dyDescent="0.25">
      <c r="A26" s="615">
        <v>2010</v>
      </c>
      <c r="C26" s="95">
        <v>13</v>
      </c>
      <c r="D26" s="95"/>
      <c r="E26" s="95">
        <v>11</v>
      </c>
      <c r="F26" s="95"/>
      <c r="G26" s="95">
        <v>24</v>
      </c>
      <c r="H26" s="95"/>
      <c r="I26" s="95">
        <v>12</v>
      </c>
      <c r="J26" s="95"/>
      <c r="K26" s="95">
        <v>13</v>
      </c>
      <c r="L26" s="95"/>
      <c r="M26" s="95">
        <v>25</v>
      </c>
      <c r="N26" s="95"/>
      <c r="O26" s="95">
        <v>13</v>
      </c>
      <c r="P26" s="95"/>
      <c r="Q26" s="95">
        <v>10</v>
      </c>
      <c r="R26" s="95"/>
      <c r="S26" s="95">
        <v>23</v>
      </c>
      <c r="T26" s="95"/>
    </row>
    <row r="27" spans="1:20" x14ac:dyDescent="0.25">
      <c r="A27" s="614">
        <v>2011</v>
      </c>
      <c r="C27" s="95">
        <v>11</v>
      </c>
      <c r="D27" s="95"/>
      <c r="E27" s="95">
        <v>11</v>
      </c>
      <c r="F27" s="95"/>
      <c r="G27" s="95">
        <v>22</v>
      </c>
      <c r="H27" s="95"/>
      <c r="I27" s="95">
        <v>10</v>
      </c>
      <c r="J27" s="95"/>
      <c r="K27" s="95">
        <v>12</v>
      </c>
      <c r="L27" s="95"/>
      <c r="M27" s="95">
        <v>23</v>
      </c>
      <c r="N27" s="95"/>
      <c r="O27" s="95">
        <v>12</v>
      </c>
      <c r="P27" s="95"/>
      <c r="Q27" s="95">
        <v>9</v>
      </c>
      <c r="R27" s="95"/>
      <c r="S27" s="95">
        <v>21</v>
      </c>
      <c r="T27" s="95"/>
    </row>
    <row r="28" spans="1:20" x14ac:dyDescent="0.25">
      <c r="A28" s="615">
        <v>2012</v>
      </c>
      <c r="C28" s="95">
        <v>11</v>
      </c>
      <c r="D28" s="95"/>
      <c r="E28" s="95">
        <v>11</v>
      </c>
      <c r="F28" s="95"/>
      <c r="G28" s="95">
        <v>22</v>
      </c>
      <c r="H28" s="95"/>
      <c r="I28" s="95">
        <v>10</v>
      </c>
      <c r="J28" s="95"/>
      <c r="K28" s="95">
        <v>12</v>
      </c>
      <c r="L28" s="95"/>
      <c r="M28" s="95">
        <v>22</v>
      </c>
      <c r="N28" s="95"/>
      <c r="O28" s="95">
        <v>12</v>
      </c>
      <c r="P28" s="95"/>
      <c r="Q28" s="95">
        <v>9</v>
      </c>
      <c r="R28" s="95"/>
      <c r="S28" s="95">
        <v>22</v>
      </c>
      <c r="T28" s="95"/>
    </row>
    <row r="29" spans="1:20" x14ac:dyDescent="0.25">
      <c r="A29" s="614">
        <v>2013</v>
      </c>
      <c r="C29" s="95">
        <v>11</v>
      </c>
      <c r="D29" s="95"/>
      <c r="E29" s="95">
        <v>10</v>
      </c>
      <c r="F29" s="95"/>
      <c r="G29" s="95">
        <v>21</v>
      </c>
      <c r="H29" s="95"/>
      <c r="I29" s="95">
        <v>11</v>
      </c>
      <c r="J29" s="95"/>
      <c r="K29" s="95">
        <v>12</v>
      </c>
      <c r="L29" s="95"/>
      <c r="M29" s="95">
        <v>23</v>
      </c>
      <c r="N29" s="95"/>
      <c r="O29" s="95">
        <v>11</v>
      </c>
      <c r="P29" s="95"/>
      <c r="Q29" s="95">
        <v>8</v>
      </c>
      <c r="R29" s="95"/>
      <c r="S29" s="95">
        <v>20</v>
      </c>
      <c r="T29" s="95"/>
    </row>
    <row r="30" spans="1:20" x14ac:dyDescent="0.25">
      <c r="A30" s="614">
        <v>2014</v>
      </c>
      <c r="C30" s="95">
        <v>10</v>
      </c>
      <c r="D30" s="95"/>
      <c r="E30" s="95">
        <v>10</v>
      </c>
      <c r="F30" s="95"/>
      <c r="G30" s="95">
        <v>20</v>
      </c>
      <c r="H30" s="95"/>
      <c r="I30" s="95">
        <v>9</v>
      </c>
      <c r="J30" s="95"/>
      <c r="K30" s="95">
        <v>12</v>
      </c>
      <c r="L30" s="95"/>
      <c r="M30" s="95">
        <v>21</v>
      </c>
      <c r="N30" s="95"/>
      <c r="O30" s="95">
        <v>11</v>
      </c>
      <c r="P30" s="95"/>
      <c r="Q30" s="95">
        <v>8</v>
      </c>
      <c r="R30" s="95"/>
      <c r="S30" s="95">
        <v>20</v>
      </c>
      <c r="T30" s="95"/>
    </row>
    <row r="31" spans="1:20" x14ac:dyDescent="0.25">
      <c r="A31" s="627">
        <v>2015</v>
      </c>
      <c r="B31" s="626"/>
      <c r="C31" s="337">
        <v>10</v>
      </c>
      <c r="D31" s="337"/>
      <c r="E31" s="337">
        <v>10</v>
      </c>
      <c r="F31" s="337"/>
      <c r="G31" s="337">
        <v>20</v>
      </c>
      <c r="H31" s="337"/>
      <c r="I31" s="337">
        <v>9</v>
      </c>
      <c r="J31" s="337"/>
      <c r="K31" s="337">
        <v>12</v>
      </c>
      <c r="L31" s="337"/>
      <c r="M31" s="337">
        <v>20</v>
      </c>
      <c r="N31" s="337"/>
      <c r="O31" s="337">
        <v>11</v>
      </c>
      <c r="P31" s="337"/>
      <c r="Q31" s="337">
        <v>8</v>
      </c>
      <c r="R31" s="337"/>
      <c r="S31" s="337">
        <v>19</v>
      </c>
      <c r="T31" s="95"/>
    </row>
    <row r="32" spans="1:20" ht="15.6" x14ac:dyDescent="0.25">
      <c r="A32" s="383" t="s">
        <v>751</v>
      </c>
      <c r="B32" s="334"/>
      <c r="C32" s="334">
        <v>9</v>
      </c>
      <c r="D32" s="334"/>
      <c r="E32" s="334">
        <v>5</v>
      </c>
      <c r="F32" s="334"/>
      <c r="G32" s="334">
        <v>14</v>
      </c>
      <c r="H32" s="334"/>
      <c r="I32" s="334">
        <v>8</v>
      </c>
      <c r="J32" s="334"/>
      <c r="K32" s="334">
        <v>6</v>
      </c>
      <c r="L32" s="334"/>
      <c r="M32" s="334">
        <v>14</v>
      </c>
      <c r="N32" s="334"/>
      <c r="O32" s="334">
        <v>10</v>
      </c>
      <c r="P32" s="334"/>
      <c r="Q32" s="334">
        <v>5</v>
      </c>
      <c r="R32" s="334"/>
      <c r="S32" s="334">
        <v>14</v>
      </c>
      <c r="T32" s="95"/>
    </row>
    <row r="33" spans="1:19" s="63" customFormat="1" ht="6" customHeight="1" x14ac:dyDescent="0.25">
      <c r="A33" s="614"/>
      <c r="B33" s="95"/>
      <c r="C33" s="159"/>
      <c r="D33" s="95"/>
      <c r="E33" s="85"/>
      <c r="F33" s="95"/>
      <c r="G33" s="159"/>
      <c r="H33" s="160"/>
      <c r="I33" s="159"/>
      <c r="J33" s="95"/>
      <c r="L33" s="95"/>
      <c r="M33" s="159"/>
      <c r="O33" s="159"/>
      <c r="S33" s="159"/>
    </row>
    <row r="34" spans="1:19" s="63" customFormat="1" ht="30" customHeight="1" x14ac:dyDescent="0.25">
      <c r="A34" s="1217" t="s">
        <v>550</v>
      </c>
      <c r="B34" s="1217"/>
      <c r="C34" s="1217"/>
      <c r="D34" s="1217"/>
      <c r="E34" s="1217"/>
      <c r="F34" s="1217"/>
      <c r="G34" s="1217"/>
      <c r="H34" s="1217"/>
      <c r="I34" s="1217"/>
      <c r="J34" s="1217"/>
      <c r="K34" s="1217"/>
      <c r="L34" s="1151"/>
      <c r="M34" s="1151"/>
      <c r="N34" s="1151"/>
      <c r="O34" s="1151"/>
      <c r="P34" s="1151"/>
      <c r="Q34" s="1151"/>
      <c r="R34" s="1151"/>
      <c r="S34" s="1151"/>
    </row>
    <row r="35" spans="1:19" s="63" customFormat="1" ht="6" customHeight="1" x14ac:dyDescent="0.25">
      <c r="A35" s="619"/>
      <c r="B35" s="619"/>
      <c r="C35" s="619"/>
      <c r="D35" s="619"/>
      <c r="E35" s="619"/>
      <c r="F35" s="619"/>
      <c r="G35" s="619"/>
      <c r="H35" s="619"/>
      <c r="I35" s="619"/>
      <c r="J35" s="619"/>
      <c r="K35" s="619"/>
      <c r="L35" s="616"/>
      <c r="M35" s="616"/>
      <c r="N35" s="616"/>
      <c r="O35" s="616"/>
      <c r="P35" s="616"/>
      <c r="Q35" s="616"/>
      <c r="R35" s="616"/>
      <c r="S35" s="616"/>
    </row>
    <row r="36" spans="1:19" x14ac:dyDescent="0.25">
      <c r="A36" s="1217" t="s">
        <v>557</v>
      </c>
      <c r="B36" s="1217"/>
      <c r="C36" s="1217"/>
      <c r="D36" s="1217"/>
      <c r="E36" s="1217"/>
      <c r="F36" s="1217"/>
      <c r="G36" s="1217"/>
      <c r="H36" s="1217"/>
      <c r="I36" s="1217"/>
      <c r="J36" s="1217"/>
      <c r="K36" s="1217"/>
      <c r="L36" s="1151"/>
      <c r="M36" s="1151"/>
      <c r="N36" s="1151"/>
      <c r="O36" s="1151"/>
      <c r="P36" s="1151"/>
      <c r="Q36" s="1151"/>
      <c r="R36" s="1151"/>
      <c r="S36" s="1151"/>
    </row>
    <row r="37" spans="1:19" s="946" customFormat="1" ht="6" customHeight="1" x14ac:dyDescent="0.25">
      <c r="A37" s="948"/>
      <c r="B37" s="948"/>
      <c r="C37" s="948"/>
      <c r="D37" s="948"/>
      <c r="E37" s="948"/>
      <c r="F37" s="948"/>
      <c r="G37" s="948"/>
      <c r="H37" s="948"/>
      <c r="I37" s="948"/>
      <c r="J37" s="948"/>
      <c r="K37" s="948"/>
      <c r="L37" s="947"/>
      <c r="M37" s="947"/>
      <c r="N37" s="947"/>
      <c r="O37" s="947"/>
      <c r="P37" s="947"/>
      <c r="Q37" s="947"/>
      <c r="R37" s="947"/>
      <c r="S37" s="947"/>
    </row>
    <row r="38" spans="1:19" ht="30" customHeight="1" x14ac:dyDescent="0.25">
      <c r="A38" s="1217" t="s">
        <v>749</v>
      </c>
      <c r="B38" s="1217"/>
      <c r="C38" s="1217"/>
      <c r="D38" s="1217"/>
      <c r="E38" s="1217"/>
      <c r="F38" s="1217"/>
      <c r="G38" s="1217"/>
      <c r="H38" s="1217"/>
      <c r="I38" s="1217"/>
      <c r="J38" s="1217"/>
      <c r="K38" s="1217"/>
      <c r="L38" s="1151"/>
      <c r="M38" s="1151"/>
      <c r="N38" s="1151"/>
      <c r="O38" s="1151"/>
      <c r="P38" s="1151"/>
      <c r="Q38" s="1151"/>
      <c r="R38" s="1151"/>
      <c r="S38" s="1151"/>
    </row>
    <row r="39" spans="1:19" s="946" customFormat="1" ht="6" customHeight="1" x14ac:dyDescent="0.25">
      <c r="A39" s="948"/>
      <c r="B39" s="948"/>
      <c r="C39" s="948"/>
      <c r="D39" s="948"/>
      <c r="E39" s="948"/>
      <c r="F39" s="948"/>
      <c r="G39" s="948"/>
      <c r="H39" s="948"/>
      <c r="I39" s="948"/>
      <c r="J39" s="948"/>
      <c r="K39" s="948"/>
      <c r="L39" s="947"/>
      <c r="M39" s="947"/>
      <c r="N39" s="947"/>
      <c r="O39" s="947"/>
      <c r="P39" s="947"/>
      <c r="Q39" s="947"/>
      <c r="R39" s="947"/>
      <c r="S39" s="947"/>
    </row>
    <row r="40" spans="1:19" x14ac:dyDescent="0.25">
      <c r="A40" s="1121" t="s">
        <v>752</v>
      </c>
      <c r="B40" s="1217"/>
      <c r="C40" s="1217"/>
      <c r="D40" s="1217"/>
      <c r="E40" s="1217"/>
      <c r="F40" s="1217"/>
      <c r="G40" s="1217"/>
      <c r="H40" s="1217"/>
      <c r="I40" s="1217"/>
      <c r="J40" s="1217"/>
      <c r="K40" s="1217"/>
      <c r="L40" s="1151"/>
      <c r="M40" s="1151"/>
      <c r="N40" s="1151"/>
      <c r="O40" s="1151"/>
      <c r="P40" s="1151"/>
      <c r="Q40" s="1151"/>
      <c r="R40" s="1151"/>
      <c r="S40" s="1151"/>
    </row>
    <row r="41" spans="1:19" x14ac:dyDescent="0.25">
      <c r="A41" s="969"/>
      <c r="B41" s="969"/>
      <c r="C41" s="969"/>
      <c r="D41" s="969"/>
      <c r="E41" s="969"/>
      <c r="F41" s="969"/>
      <c r="G41" s="969"/>
      <c r="H41" s="969"/>
      <c r="I41" s="969"/>
      <c r="J41" s="969"/>
      <c r="K41" s="969"/>
      <c r="L41" s="969"/>
      <c r="M41" s="969"/>
      <c r="N41" s="969"/>
      <c r="O41" s="969"/>
      <c r="P41" s="969"/>
      <c r="Q41" s="969"/>
      <c r="R41" s="969"/>
      <c r="S41" s="969"/>
    </row>
    <row r="42" spans="1:19" x14ac:dyDescent="0.25">
      <c r="A42" s="969"/>
      <c r="B42" s="969"/>
      <c r="C42" s="969"/>
      <c r="D42" s="969"/>
      <c r="E42" s="969"/>
      <c r="F42" s="969"/>
      <c r="G42" s="969"/>
      <c r="H42" s="969"/>
      <c r="I42" s="969"/>
      <c r="J42" s="969"/>
      <c r="K42" s="969"/>
      <c r="L42" s="969"/>
      <c r="M42" s="969"/>
      <c r="N42" s="969"/>
      <c r="O42" s="969"/>
      <c r="P42" s="969"/>
      <c r="Q42" s="969"/>
      <c r="R42" s="969"/>
      <c r="S42" s="969"/>
    </row>
  </sheetData>
  <mergeCells count="21">
    <mergeCell ref="A34:S34"/>
    <mergeCell ref="B6:C6"/>
    <mergeCell ref="D6:E6"/>
    <mergeCell ref="F6:G6"/>
    <mergeCell ref="A38:S38"/>
    <mergeCell ref="A40:S42"/>
    <mergeCell ref="A1:B1"/>
    <mergeCell ref="F1:L1"/>
    <mergeCell ref="A2:B2"/>
    <mergeCell ref="A3:S3"/>
    <mergeCell ref="A4:S4"/>
    <mergeCell ref="N5:S5"/>
    <mergeCell ref="H6:I6"/>
    <mergeCell ref="J6:K6"/>
    <mergeCell ref="L6:M6"/>
    <mergeCell ref="B5:G5"/>
    <mergeCell ref="H5:M5"/>
    <mergeCell ref="A36:S36"/>
    <mergeCell ref="N6:O6"/>
    <mergeCell ref="P6:Q6"/>
    <mergeCell ref="R6:S6"/>
  </mergeCells>
  <hyperlinks>
    <hyperlink ref="F1:H1" location="Tabellförteckning!A1" display="Tillbaka till innehållsföreckningen "/>
  </hyperlinks>
  <pageMargins left="0.75" right="0.75" top="1" bottom="1" header="0.5" footer="0.5"/>
  <pageSetup paperSize="9" scale="92" orientation="portrait" r:id="rId1"/>
  <headerFooter alignWithMargins="0"/>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10.6640625" style="178" customWidth="1"/>
    <col min="2" max="8" width="6.6640625" style="64" customWidth="1"/>
    <col min="9" max="9" width="8.6640625" style="64" customWidth="1"/>
    <col min="10" max="16" width="6.6640625" style="64" customWidth="1"/>
    <col min="17" max="17" width="8.6640625" style="64" customWidth="1"/>
    <col min="18" max="16384" width="8.88671875" style="85"/>
  </cols>
  <sheetData>
    <row r="1" spans="1:17" ht="30" customHeight="1" x14ac:dyDescent="0.3">
      <c r="A1" s="1066"/>
      <c r="B1" s="979"/>
      <c r="F1" s="974" t="s">
        <v>397</v>
      </c>
      <c r="G1" s="975"/>
      <c r="H1" s="975"/>
      <c r="I1" s="979"/>
    </row>
    <row r="2" spans="1:17" ht="6" customHeight="1" x14ac:dyDescent="0.25">
      <c r="A2" s="1066"/>
      <c r="B2" s="979"/>
    </row>
    <row r="3" spans="1:17" s="63" customFormat="1" ht="15" customHeight="1" x14ac:dyDescent="0.3">
      <c r="A3" s="1221" t="s">
        <v>754</v>
      </c>
      <c r="B3" s="1222"/>
      <c r="C3" s="1222"/>
      <c r="D3" s="1222"/>
      <c r="E3" s="1222"/>
      <c r="F3" s="1222"/>
      <c r="G3" s="1222"/>
      <c r="H3" s="1222"/>
      <c r="I3" s="1222"/>
      <c r="J3" s="1222"/>
      <c r="K3" s="1222"/>
      <c r="L3" s="1222"/>
      <c r="M3" s="1222"/>
      <c r="N3" s="1222"/>
      <c r="O3" s="1222"/>
      <c r="P3" s="1222"/>
      <c r="Q3" s="1222"/>
    </row>
    <row r="4" spans="1:17" s="63" customFormat="1" ht="15" customHeight="1" x14ac:dyDescent="0.25">
      <c r="A4" s="64"/>
      <c r="B4" s="1114" t="s">
        <v>2</v>
      </c>
      <c r="C4" s="1114"/>
      <c r="D4" s="1114"/>
      <c r="E4" s="1114"/>
      <c r="F4" s="1114"/>
      <c r="G4" s="1114"/>
      <c r="H4" s="1114"/>
      <c r="I4" s="1114"/>
      <c r="J4" s="1079" t="s">
        <v>3</v>
      </c>
      <c r="K4" s="1079"/>
      <c r="L4" s="1079"/>
      <c r="M4" s="1079"/>
      <c r="N4" s="1079"/>
      <c r="O4" s="1079"/>
      <c r="P4" s="1079"/>
      <c r="Q4" s="1079"/>
    </row>
    <row r="5" spans="1:17" s="63" customFormat="1" ht="30" customHeight="1" x14ac:dyDescent="0.25">
      <c r="A5" s="450"/>
      <c r="B5" s="452" t="s">
        <v>400</v>
      </c>
      <c r="C5" s="698" t="s">
        <v>401</v>
      </c>
      <c r="D5" s="698" t="s">
        <v>402</v>
      </c>
      <c r="E5" s="698" t="s">
        <v>403</v>
      </c>
      <c r="F5" s="698" t="s">
        <v>404</v>
      </c>
      <c r="G5" s="698" t="s">
        <v>405</v>
      </c>
      <c r="H5" s="698" t="s">
        <v>406</v>
      </c>
      <c r="I5" s="698" t="s">
        <v>407</v>
      </c>
      <c r="J5" s="698" t="s">
        <v>400</v>
      </c>
      <c r="K5" s="698" t="s">
        <v>401</v>
      </c>
      <c r="L5" s="698" t="s">
        <v>402</v>
      </c>
      <c r="M5" s="698" t="s">
        <v>403</v>
      </c>
      <c r="N5" s="698" t="s">
        <v>404</v>
      </c>
      <c r="O5" s="698" t="s">
        <v>405</v>
      </c>
      <c r="P5" s="452" t="s">
        <v>406</v>
      </c>
      <c r="Q5" s="452" t="s">
        <v>407</v>
      </c>
    </row>
    <row r="6" spans="1:17" s="63" customFormat="1" ht="5.0999999999999996" customHeight="1" x14ac:dyDescent="0.25">
      <c r="A6" s="179"/>
      <c r="B6" s="64"/>
      <c r="C6" s="180"/>
      <c r="D6" s="180"/>
      <c r="E6" s="180"/>
      <c r="F6" s="180"/>
      <c r="G6" s="180"/>
      <c r="H6" s="180"/>
      <c r="I6" s="180"/>
      <c r="J6" s="64"/>
      <c r="K6" s="64"/>
      <c r="L6" s="64"/>
      <c r="M6" s="64"/>
      <c r="N6" s="64"/>
      <c r="O6" s="64"/>
      <c r="P6" s="64"/>
      <c r="Q6" s="64"/>
    </row>
    <row r="7" spans="1:17" s="87" customFormat="1" ht="13.8" x14ac:dyDescent="0.3">
      <c r="A7" s="73" t="s">
        <v>366</v>
      </c>
      <c r="B7" s="381">
        <v>26</v>
      </c>
      <c r="C7" s="381">
        <v>41.3</v>
      </c>
      <c r="D7" s="381">
        <v>39.5</v>
      </c>
      <c r="E7" s="381">
        <v>37.299999999999997</v>
      </c>
      <c r="F7" s="381">
        <v>35</v>
      </c>
      <c r="G7" s="381">
        <v>32.4</v>
      </c>
      <c r="H7" s="381">
        <v>26.4</v>
      </c>
      <c r="I7" s="382">
        <v>35.1</v>
      </c>
      <c r="J7" s="381">
        <v>36.299999999999997</v>
      </c>
      <c r="K7" s="381">
        <v>39.200000000000003</v>
      </c>
      <c r="L7" s="381">
        <v>35.9</v>
      </c>
      <c r="M7" s="381">
        <v>29.2</v>
      </c>
      <c r="N7" s="381">
        <v>20.2</v>
      </c>
      <c r="O7" s="381">
        <v>12.9</v>
      </c>
      <c r="P7" s="381">
        <v>5</v>
      </c>
      <c r="Q7" s="381">
        <v>27.9</v>
      </c>
    </row>
    <row r="8" spans="1:17" s="87" customFormat="1" x14ac:dyDescent="0.25">
      <c r="A8" s="73" t="s">
        <v>367</v>
      </c>
      <c r="B8" s="381">
        <v>23</v>
      </c>
      <c r="C8" s="381">
        <v>38.6</v>
      </c>
      <c r="D8" s="381">
        <v>38.799999999999997</v>
      </c>
      <c r="E8" s="381">
        <v>35.799999999999997</v>
      </c>
      <c r="F8" s="381">
        <v>33.1</v>
      </c>
      <c r="G8" s="381">
        <v>27.6</v>
      </c>
      <c r="H8" s="381">
        <v>24.4</v>
      </c>
      <c r="I8" s="382">
        <v>32.799999999999997</v>
      </c>
      <c r="J8" s="381">
        <v>30.8</v>
      </c>
      <c r="K8" s="381">
        <v>39</v>
      </c>
      <c r="L8" s="381">
        <v>35.4</v>
      </c>
      <c r="M8" s="381">
        <v>30.2</v>
      </c>
      <c r="N8" s="381">
        <v>22.2</v>
      </c>
      <c r="O8" s="381">
        <v>10.9</v>
      </c>
      <c r="P8" s="381">
        <v>5.7</v>
      </c>
      <c r="Q8" s="381">
        <v>27.1</v>
      </c>
    </row>
    <row r="9" spans="1:17" s="87" customFormat="1" x14ac:dyDescent="0.25">
      <c r="A9" s="73" t="s">
        <v>368</v>
      </c>
      <c r="B9" s="381">
        <v>22.4</v>
      </c>
      <c r="C9" s="381">
        <v>33.799999999999997</v>
      </c>
      <c r="D9" s="381">
        <v>37.200000000000003</v>
      </c>
      <c r="E9" s="381">
        <v>36.200000000000003</v>
      </c>
      <c r="F9" s="381">
        <v>35.299999999999997</v>
      </c>
      <c r="G9" s="381">
        <v>26.4</v>
      </c>
      <c r="H9" s="381">
        <v>22.2</v>
      </c>
      <c r="I9" s="382">
        <v>31.5</v>
      </c>
      <c r="J9" s="381">
        <v>30.2</v>
      </c>
      <c r="K9" s="381">
        <v>37.799999999999997</v>
      </c>
      <c r="L9" s="381">
        <v>35.700000000000003</v>
      </c>
      <c r="M9" s="381">
        <v>31.8</v>
      </c>
      <c r="N9" s="381">
        <v>24.7</v>
      </c>
      <c r="O9" s="381">
        <v>13.5</v>
      </c>
      <c r="P9" s="381">
        <v>5.5</v>
      </c>
      <c r="Q9" s="381">
        <v>27.6</v>
      </c>
    </row>
    <row r="10" spans="1:17" s="87" customFormat="1" x14ac:dyDescent="0.25">
      <c r="A10" s="73" t="s">
        <v>369</v>
      </c>
      <c r="B10" s="381">
        <v>17</v>
      </c>
      <c r="C10" s="381">
        <v>30.8</v>
      </c>
      <c r="D10" s="381">
        <v>35</v>
      </c>
      <c r="E10" s="381">
        <v>34.700000000000003</v>
      </c>
      <c r="F10" s="381">
        <v>34.5</v>
      </c>
      <c r="G10" s="381">
        <v>24.8</v>
      </c>
      <c r="H10" s="381">
        <v>21.3</v>
      </c>
      <c r="I10" s="382">
        <v>29.1</v>
      </c>
      <c r="J10" s="381">
        <v>26.6</v>
      </c>
      <c r="K10" s="381">
        <v>37.6</v>
      </c>
      <c r="L10" s="381">
        <v>34.4</v>
      </c>
      <c r="M10" s="381">
        <v>29</v>
      </c>
      <c r="N10" s="381">
        <v>23.1</v>
      </c>
      <c r="O10" s="381">
        <v>14.4</v>
      </c>
      <c r="P10" s="381">
        <v>6.7</v>
      </c>
      <c r="Q10" s="381">
        <v>26.3</v>
      </c>
    </row>
    <row r="11" spans="1:17" s="87" customFormat="1" x14ac:dyDescent="0.25">
      <c r="A11" s="73" t="s">
        <v>370</v>
      </c>
      <c r="B11" s="381">
        <v>16.5</v>
      </c>
      <c r="C11" s="381">
        <v>27.1</v>
      </c>
      <c r="D11" s="381">
        <v>33.4</v>
      </c>
      <c r="E11" s="381">
        <v>31.9</v>
      </c>
      <c r="F11" s="381">
        <v>28.1</v>
      </c>
      <c r="G11" s="381">
        <v>23.4</v>
      </c>
      <c r="H11" s="381">
        <v>19.3</v>
      </c>
      <c r="I11" s="382">
        <v>26.6</v>
      </c>
      <c r="J11" s="381">
        <v>27.1</v>
      </c>
      <c r="K11" s="381">
        <v>35.299999999999997</v>
      </c>
      <c r="L11" s="381">
        <v>35.200000000000003</v>
      </c>
      <c r="M11" s="381">
        <v>29.5</v>
      </c>
      <c r="N11" s="381">
        <v>23.4</v>
      </c>
      <c r="O11" s="381">
        <v>14.2</v>
      </c>
      <c r="P11" s="381">
        <v>6.5</v>
      </c>
      <c r="Q11" s="381">
        <v>26.3</v>
      </c>
    </row>
    <row r="12" spans="1:17" s="87" customFormat="1" x14ac:dyDescent="0.25">
      <c r="A12" s="73" t="s">
        <v>371</v>
      </c>
      <c r="B12" s="381">
        <v>15.5</v>
      </c>
      <c r="C12" s="381">
        <v>25.3</v>
      </c>
      <c r="D12" s="381">
        <v>33</v>
      </c>
      <c r="E12" s="381">
        <v>33.799999999999997</v>
      </c>
      <c r="F12" s="381">
        <v>25.8</v>
      </c>
      <c r="G12" s="381">
        <v>24.8</v>
      </c>
      <c r="H12" s="381">
        <v>13.6</v>
      </c>
      <c r="I12" s="382">
        <v>25.8</v>
      </c>
      <c r="J12" s="381">
        <v>22.3</v>
      </c>
      <c r="K12" s="381">
        <v>30.4</v>
      </c>
      <c r="L12" s="381">
        <v>34.4</v>
      </c>
      <c r="M12" s="381">
        <v>33</v>
      </c>
      <c r="N12" s="381">
        <v>21.4</v>
      </c>
      <c r="O12" s="381">
        <v>15.6</v>
      </c>
      <c r="P12" s="381">
        <v>6.2</v>
      </c>
      <c r="Q12" s="381">
        <v>25.2</v>
      </c>
    </row>
    <row r="13" spans="1:17" x14ac:dyDescent="0.25">
      <c r="A13" s="73" t="s">
        <v>372</v>
      </c>
      <c r="B13" s="381">
        <v>13.8</v>
      </c>
      <c r="C13" s="381">
        <v>23.2</v>
      </c>
      <c r="D13" s="381">
        <v>30</v>
      </c>
      <c r="E13" s="381">
        <v>31.8</v>
      </c>
      <c r="F13" s="381">
        <v>27.4</v>
      </c>
      <c r="G13" s="381">
        <v>21</v>
      </c>
      <c r="H13" s="381">
        <v>15.2</v>
      </c>
      <c r="I13" s="382">
        <v>24.3</v>
      </c>
      <c r="J13" s="381">
        <v>20.2</v>
      </c>
      <c r="K13" s="381">
        <v>30.5</v>
      </c>
      <c r="L13" s="381">
        <v>31.3</v>
      </c>
      <c r="M13" s="381">
        <v>32.6</v>
      </c>
      <c r="N13" s="381">
        <v>23.8</v>
      </c>
      <c r="O13" s="381">
        <v>17.5</v>
      </c>
      <c r="P13" s="381">
        <v>7.3</v>
      </c>
      <c r="Q13" s="381">
        <v>25</v>
      </c>
    </row>
    <row r="14" spans="1:17" x14ac:dyDescent="0.25">
      <c r="A14" s="73" t="s">
        <v>373</v>
      </c>
      <c r="B14" s="381">
        <v>14.5</v>
      </c>
      <c r="C14" s="381">
        <v>16.8</v>
      </c>
      <c r="D14" s="381">
        <v>26.4</v>
      </c>
      <c r="E14" s="381">
        <v>30.7</v>
      </c>
      <c r="F14" s="381">
        <v>25</v>
      </c>
      <c r="G14" s="381">
        <v>18.399999999999999</v>
      </c>
      <c r="H14" s="381">
        <v>14.5</v>
      </c>
      <c r="I14" s="382">
        <v>21.8</v>
      </c>
      <c r="J14" s="381">
        <v>20.6</v>
      </c>
      <c r="K14" s="381">
        <v>27.6</v>
      </c>
      <c r="L14" s="381">
        <v>31</v>
      </c>
      <c r="M14" s="381">
        <v>31.8</v>
      </c>
      <c r="N14" s="381">
        <v>21.4</v>
      </c>
      <c r="O14" s="381">
        <v>14.3</v>
      </c>
      <c r="P14" s="381">
        <v>7.4</v>
      </c>
      <c r="Q14" s="381">
        <v>23.7</v>
      </c>
    </row>
    <row r="15" spans="1:17" x14ac:dyDescent="0.25">
      <c r="A15" s="73" t="s">
        <v>374</v>
      </c>
      <c r="B15" s="381">
        <v>14</v>
      </c>
      <c r="C15" s="381">
        <v>15.2</v>
      </c>
      <c r="D15" s="381">
        <v>22.5</v>
      </c>
      <c r="E15" s="381">
        <v>23.2</v>
      </c>
      <c r="F15" s="381">
        <v>22.8</v>
      </c>
      <c r="G15" s="381">
        <v>17.2</v>
      </c>
      <c r="H15" s="381">
        <v>13.4</v>
      </c>
      <c r="I15" s="382">
        <v>18.8</v>
      </c>
      <c r="J15" s="381">
        <v>21</v>
      </c>
      <c r="K15" s="381">
        <v>24.5</v>
      </c>
      <c r="L15" s="381">
        <v>27</v>
      </c>
      <c r="M15" s="381">
        <v>30.6</v>
      </c>
      <c r="N15" s="381">
        <v>21.5</v>
      </c>
      <c r="O15" s="381">
        <v>16.5</v>
      </c>
      <c r="P15" s="381">
        <v>7.7</v>
      </c>
      <c r="Q15" s="381">
        <v>22.6</v>
      </c>
    </row>
    <row r="16" spans="1:17" x14ac:dyDescent="0.25">
      <c r="A16" s="73" t="s">
        <v>375</v>
      </c>
      <c r="B16" s="381">
        <v>12</v>
      </c>
      <c r="C16" s="381">
        <v>13.4</v>
      </c>
      <c r="D16" s="381">
        <v>18.8</v>
      </c>
      <c r="E16" s="381">
        <v>25.1</v>
      </c>
      <c r="F16" s="381">
        <v>23.3</v>
      </c>
      <c r="G16" s="381">
        <v>16.3</v>
      </c>
      <c r="H16" s="381">
        <v>11.9</v>
      </c>
      <c r="I16" s="382">
        <v>17.899999999999999</v>
      </c>
      <c r="J16" s="381">
        <v>17.5</v>
      </c>
      <c r="K16" s="381">
        <v>18.399999999999999</v>
      </c>
      <c r="L16" s="381">
        <v>24.5</v>
      </c>
      <c r="M16" s="381">
        <v>27.8</v>
      </c>
      <c r="N16" s="381">
        <v>23.9</v>
      </c>
      <c r="O16" s="381">
        <v>14.2</v>
      </c>
      <c r="P16" s="381">
        <v>6.4</v>
      </c>
      <c r="Q16" s="381">
        <v>20.2</v>
      </c>
    </row>
    <row r="17" spans="1:20" x14ac:dyDescent="0.25">
      <c r="A17" s="375" t="s">
        <v>376</v>
      </c>
      <c r="B17" s="381">
        <v>13.3</v>
      </c>
      <c r="C17" s="381">
        <v>14.6</v>
      </c>
      <c r="D17" s="381">
        <v>18</v>
      </c>
      <c r="E17" s="381">
        <v>21.2</v>
      </c>
      <c r="F17" s="381">
        <v>23.1</v>
      </c>
      <c r="G17" s="381">
        <v>16.899999999999999</v>
      </c>
      <c r="H17" s="381">
        <v>8.1</v>
      </c>
      <c r="I17" s="382">
        <v>17.399999999999999</v>
      </c>
      <c r="J17" s="381">
        <v>18.7</v>
      </c>
      <c r="K17" s="381">
        <v>19.100000000000001</v>
      </c>
      <c r="L17" s="381">
        <v>23.4</v>
      </c>
      <c r="M17" s="381">
        <v>25</v>
      </c>
      <c r="N17" s="381">
        <v>27.4</v>
      </c>
      <c r="O17" s="381">
        <v>14.3</v>
      </c>
      <c r="P17" s="381">
        <v>7.8</v>
      </c>
      <c r="Q17" s="381">
        <v>20.399999999999999</v>
      </c>
    </row>
    <row r="18" spans="1:20" x14ac:dyDescent="0.25">
      <c r="A18" s="375" t="s">
        <v>377</v>
      </c>
      <c r="B18" s="381">
        <v>10.4</v>
      </c>
      <c r="C18" s="381">
        <v>13</v>
      </c>
      <c r="D18" s="381">
        <v>15.7</v>
      </c>
      <c r="E18" s="381">
        <v>23.7</v>
      </c>
      <c r="F18" s="381">
        <v>21.8</v>
      </c>
      <c r="G18" s="381">
        <v>16.2</v>
      </c>
      <c r="H18" s="381">
        <v>9.1999999999999993</v>
      </c>
      <c r="I18" s="382">
        <v>16.5</v>
      </c>
      <c r="J18" s="381">
        <v>17</v>
      </c>
      <c r="K18" s="381">
        <v>16.2</v>
      </c>
      <c r="L18" s="381">
        <v>22.1</v>
      </c>
      <c r="M18" s="381">
        <v>24</v>
      </c>
      <c r="N18" s="381">
        <v>22.6</v>
      </c>
      <c r="O18" s="381">
        <v>14.1</v>
      </c>
      <c r="P18" s="381">
        <v>9</v>
      </c>
      <c r="Q18" s="381">
        <v>18.8</v>
      </c>
    </row>
    <row r="19" spans="1:20" s="87" customFormat="1" x14ac:dyDescent="0.25">
      <c r="A19" s="629" t="s">
        <v>378</v>
      </c>
      <c r="B19" s="381">
        <v>9.3000000000000007</v>
      </c>
      <c r="C19" s="381">
        <v>11.1</v>
      </c>
      <c r="D19" s="381">
        <v>13.1</v>
      </c>
      <c r="E19" s="381">
        <v>20.9</v>
      </c>
      <c r="F19" s="381">
        <v>21.4</v>
      </c>
      <c r="G19" s="381">
        <v>11.2</v>
      </c>
      <c r="H19" s="381">
        <v>7.9</v>
      </c>
      <c r="I19" s="382">
        <v>14.4</v>
      </c>
      <c r="J19" s="381">
        <v>13.3</v>
      </c>
      <c r="K19" s="381">
        <v>16.2</v>
      </c>
      <c r="L19" s="381">
        <v>19.399999999999999</v>
      </c>
      <c r="M19" s="381">
        <v>23.9</v>
      </c>
      <c r="N19" s="381">
        <v>20.8</v>
      </c>
      <c r="O19" s="381">
        <v>15.7</v>
      </c>
      <c r="P19" s="381">
        <v>9</v>
      </c>
      <c r="Q19" s="381">
        <v>17.7</v>
      </c>
    </row>
    <row r="20" spans="1:20" s="87" customFormat="1" ht="15.6" x14ac:dyDescent="0.25">
      <c r="A20" s="629" t="s">
        <v>384</v>
      </c>
      <c r="B20" s="381">
        <v>8.6999999999999993</v>
      </c>
      <c r="C20" s="381">
        <v>12.4</v>
      </c>
      <c r="D20" s="381">
        <v>12</v>
      </c>
      <c r="E20" s="381">
        <v>15.1</v>
      </c>
      <c r="F20" s="381">
        <v>14.2</v>
      </c>
      <c r="G20" s="381">
        <v>14.3</v>
      </c>
      <c r="H20" s="381">
        <v>6.8</v>
      </c>
      <c r="I20" s="382">
        <v>12.4</v>
      </c>
      <c r="J20" s="381">
        <v>15.5</v>
      </c>
      <c r="K20" s="381">
        <v>14.2</v>
      </c>
      <c r="L20" s="381">
        <v>20.9</v>
      </c>
      <c r="M20" s="381">
        <v>23.8</v>
      </c>
      <c r="N20" s="381">
        <v>22</v>
      </c>
      <c r="O20" s="381">
        <v>9.8000000000000007</v>
      </c>
      <c r="P20" s="381">
        <v>4.4000000000000004</v>
      </c>
      <c r="Q20" s="381">
        <v>17.100000000000001</v>
      </c>
      <c r="T20" s="87" t="s">
        <v>194</v>
      </c>
    </row>
    <row r="21" spans="1:20" s="87" customFormat="1" ht="15.6" x14ac:dyDescent="0.25">
      <c r="A21" s="629" t="s">
        <v>385</v>
      </c>
      <c r="B21" s="381">
        <v>10.199999999999999</v>
      </c>
      <c r="C21" s="381">
        <v>11.1</v>
      </c>
      <c r="D21" s="381">
        <v>11.2</v>
      </c>
      <c r="E21" s="381">
        <v>17.899999999999999</v>
      </c>
      <c r="F21" s="381">
        <v>21.6</v>
      </c>
      <c r="G21" s="381">
        <v>14.5</v>
      </c>
      <c r="H21" s="381">
        <v>7.8</v>
      </c>
      <c r="I21" s="382">
        <v>14.1</v>
      </c>
      <c r="J21" s="381">
        <v>12.7</v>
      </c>
      <c r="K21" s="381">
        <v>17.100000000000001</v>
      </c>
      <c r="L21" s="381">
        <v>15.2</v>
      </c>
      <c r="M21" s="381">
        <v>22.2</v>
      </c>
      <c r="N21" s="381">
        <v>20.100000000000001</v>
      </c>
      <c r="O21" s="381">
        <v>16.899999999999999</v>
      </c>
      <c r="P21" s="381">
        <v>4.0999999999999996</v>
      </c>
      <c r="Q21" s="381">
        <v>16.3</v>
      </c>
    </row>
    <row r="22" spans="1:20" s="87" customFormat="1" ht="15.6" x14ac:dyDescent="0.25">
      <c r="A22" s="629" t="s">
        <v>380</v>
      </c>
      <c r="B22" s="381">
        <v>10.4</v>
      </c>
      <c r="C22" s="381">
        <v>11</v>
      </c>
      <c r="D22" s="381">
        <v>11.1</v>
      </c>
      <c r="E22" s="381">
        <v>17.899999999999999</v>
      </c>
      <c r="F22" s="381">
        <v>17.7</v>
      </c>
      <c r="G22" s="381">
        <v>11.3</v>
      </c>
      <c r="H22" s="381">
        <v>5.4</v>
      </c>
      <c r="I22" s="382">
        <v>12.9</v>
      </c>
      <c r="J22" s="381">
        <v>15.1</v>
      </c>
      <c r="K22" s="381">
        <v>13.2</v>
      </c>
      <c r="L22" s="381">
        <v>14.3</v>
      </c>
      <c r="M22" s="381">
        <v>19.8</v>
      </c>
      <c r="N22" s="381">
        <v>19.399999999999999</v>
      </c>
      <c r="O22" s="381">
        <v>12.2</v>
      </c>
      <c r="P22" s="381">
        <v>7.6</v>
      </c>
      <c r="Q22" s="381">
        <v>15.2</v>
      </c>
    </row>
    <row r="23" spans="1:20" s="87" customFormat="1" ht="16.2" x14ac:dyDescent="0.3">
      <c r="A23" s="629" t="s">
        <v>386</v>
      </c>
      <c r="B23" s="381">
        <v>11.7</v>
      </c>
      <c r="C23" s="381">
        <v>11</v>
      </c>
      <c r="D23" s="381">
        <v>10.8</v>
      </c>
      <c r="E23" s="381">
        <v>18.100000000000001</v>
      </c>
      <c r="F23" s="381">
        <v>17.7</v>
      </c>
      <c r="G23" s="381">
        <v>13.5</v>
      </c>
      <c r="H23" s="381">
        <v>6.5</v>
      </c>
      <c r="I23" s="382">
        <v>13.3</v>
      </c>
      <c r="J23" s="381">
        <v>15.4</v>
      </c>
      <c r="K23" s="381">
        <v>13.7</v>
      </c>
      <c r="L23" s="381">
        <v>13.9</v>
      </c>
      <c r="M23" s="381">
        <v>20.399999999999999</v>
      </c>
      <c r="N23" s="381">
        <v>19.899999999999999</v>
      </c>
      <c r="O23" s="381">
        <v>16.100000000000001</v>
      </c>
      <c r="P23" s="381">
        <v>8.4</v>
      </c>
      <c r="Q23" s="381">
        <v>15.9</v>
      </c>
    </row>
    <row r="24" spans="1:20" s="87" customFormat="1" x14ac:dyDescent="0.25">
      <c r="A24" s="629" t="s">
        <v>381</v>
      </c>
      <c r="B24" s="381">
        <v>10</v>
      </c>
      <c r="C24" s="381">
        <v>12.5</v>
      </c>
      <c r="D24" s="381">
        <v>11.6</v>
      </c>
      <c r="E24" s="381">
        <v>13.8</v>
      </c>
      <c r="F24" s="381">
        <v>18</v>
      </c>
      <c r="G24" s="381">
        <v>13</v>
      </c>
      <c r="H24" s="381">
        <v>6.6</v>
      </c>
      <c r="I24" s="382">
        <v>10</v>
      </c>
      <c r="J24" s="381">
        <v>14.8</v>
      </c>
      <c r="K24" s="381">
        <v>11.9</v>
      </c>
      <c r="L24" s="381">
        <v>11.8</v>
      </c>
      <c r="M24" s="381">
        <v>21.8</v>
      </c>
      <c r="N24" s="381">
        <v>17.899999999999999</v>
      </c>
      <c r="O24" s="381">
        <v>13.8</v>
      </c>
      <c r="P24" s="381">
        <v>6.9</v>
      </c>
      <c r="Q24" s="381">
        <v>14.7</v>
      </c>
    </row>
    <row r="25" spans="1:20" s="87" customFormat="1" x14ac:dyDescent="0.25">
      <c r="A25" s="632" t="s">
        <v>383</v>
      </c>
      <c r="B25" s="634">
        <v>11.1</v>
      </c>
      <c r="C25" s="634">
        <v>12</v>
      </c>
      <c r="D25" s="634">
        <v>7.9</v>
      </c>
      <c r="E25" s="634">
        <v>12.8</v>
      </c>
      <c r="F25" s="634">
        <v>14.2</v>
      </c>
      <c r="G25" s="634">
        <v>12.5</v>
      </c>
      <c r="H25" s="634">
        <v>6.1</v>
      </c>
      <c r="I25" s="633">
        <v>11.1</v>
      </c>
      <c r="J25" s="634">
        <v>11.4</v>
      </c>
      <c r="K25" s="634">
        <v>10.6</v>
      </c>
      <c r="L25" s="634">
        <v>10.5</v>
      </c>
      <c r="M25" s="634">
        <v>15.8</v>
      </c>
      <c r="N25" s="634">
        <v>17.100000000000001</v>
      </c>
      <c r="O25" s="634">
        <v>13</v>
      </c>
      <c r="P25" s="634">
        <v>8.4</v>
      </c>
      <c r="Q25" s="634">
        <v>12.7</v>
      </c>
    </row>
    <row r="26" spans="1:20" s="87" customFormat="1" x14ac:dyDescent="0.25">
      <c r="A26" s="383" t="s">
        <v>558</v>
      </c>
      <c r="B26" s="635">
        <v>8.5</v>
      </c>
      <c r="C26" s="635">
        <v>13.6</v>
      </c>
      <c r="D26" s="635">
        <v>9.6999999999999993</v>
      </c>
      <c r="E26" s="635">
        <v>11.9</v>
      </c>
      <c r="F26" s="635">
        <v>15.9</v>
      </c>
      <c r="G26" s="635">
        <v>12.8</v>
      </c>
      <c r="H26" s="635">
        <v>7</v>
      </c>
      <c r="I26" s="636">
        <v>8.5</v>
      </c>
      <c r="J26" s="635">
        <v>12.2</v>
      </c>
      <c r="K26" s="635">
        <v>9.5</v>
      </c>
      <c r="L26" s="635">
        <v>9.1</v>
      </c>
      <c r="M26" s="635">
        <v>14</v>
      </c>
      <c r="N26" s="635">
        <v>14.3</v>
      </c>
      <c r="O26" s="635">
        <v>12.6</v>
      </c>
      <c r="P26" s="635">
        <v>6</v>
      </c>
      <c r="Q26" s="635">
        <v>11.4</v>
      </c>
    </row>
    <row r="28" spans="1:20" ht="6" customHeight="1" x14ac:dyDescent="0.25">
      <c r="A28" s="1223"/>
      <c r="B28" s="1223"/>
      <c r="C28" s="1083"/>
      <c r="D28" s="1083"/>
      <c r="E28" s="1083"/>
      <c r="F28" s="1083"/>
      <c r="G28" s="1083"/>
      <c r="H28" s="1083"/>
      <c r="I28" s="1083"/>
      <c r="J28" s="1083"/>
      <c r="K28" s="1083"/>
      <c r="L28" s="1083"/>
      <c r="M28" s="1083"/>
      <c r="N28" s="1083"/>
      <c r="O28" s="1083"/>
      <c r="P28" s="1083"/>
      <c r="Q28" s="1083"/>
    </row>
    <row r="29" spans="1:20" s="63" customFormat="1" ht="12.75" customHeight="1" x14ac:dyDescent="0.25">
      <c r="A29" s="1217" t="s">
        <v>387</v>
      </c>
      <c r="B29" s="969"/>
      <c r="C29" s="969"/>
      <c r="D29" s="969"/>
      <c r="E29" s="969"/>
      <c r="F29" s="969"/>
      <c r="G29" s="969"/>
      <c r="H29" s="969"/>
      <c r="I29" s="969"/>
      <c r="J29" s="969"/>
      <c r="K29" s="969"/>
      <c r="L29" s="969"/>
      <c r="M29" s="969"/>
      <c r="N29" s="969"/>
      <c r="O29" s="969"/>
      <c r="P29" s="969"/>
      <c r="Q29" s="969"/>
    </row>
    <row r="30" spans="1:20" s="63" customFormat="1" ht="6" customHeight="1" x14ac:dyDescent="0.25">
      <c r="A30" s="438"/>
      <c r="B30" s="436"/>
      <c r="C30" s="436"/>
      <c r="D30" s="436"/>
      <c r="E30" s="436"/>
      <c r="F30" s="436"/>
      <c r="G30" s="436"/>
      <c r="H30" s="436"/>
      <c r="I30" s="436"/>
      <c r="J30" s="436"/>
      <c r="K30" s="436"/>
      <c r="L30" s="436"/>
      <c r="M30" s="436"/>
      <c r="N30" s="436"/>
      <c r="O30" s="436"/>
      <c r="P30" s="436"/>
      <c r="Q30" s="436"/>
    </row>
    <row r="31" spans="1:20" s="87" customFormat="1" ht="30" customHeight="1" x14ac:dyDescent="0.25">
      <c r="A31" s="1217" t="s">
        <v>365</v>
      </c>
      <c r="B31" s="969"/>
      <c r="C31" s="969"/>
      <c r="D31" s="969"/>
      <c r="E31" s="969"/>
      <c r="F31" s="969"/>
      <c r="G31" s="969"/>
      <c r="H31" s="969"/>
      <c r="I31" s="969"/>
      <c r="J31" s="969"/>
      <c r="K31" s="969"/>
      <c r="L31" s="969"/>
      <c r="M31" s="969"/>
      <c r="N31" s="969"/>
      <c r="O31" s="969"/>
      <c r="P31" s="969"/>
      <c r="Q31" s="969"/>
    </row>
    <row r="32" spans="1:20" s="87" customFormat="1" ht="15" customHeight="1" x14ac:dyDescent="0.25">
      <c r="A32" s="1217" t="s">
        <v>217</v>
      </c>
      <c r="B32" s="969"/>
      <c r="C32" s="969"/>
      <c r="D32" s="969"/>
      <c r="E32" s="969"/>
      <c r="F32" s="969"/>
      <c r="G32" s="969"/>
      <c r="H32" s="969"/>
      <c r="I32" s="969"/>
      <c r="J32" s="969"/>
      <c r="K32" s="969"/>
      <c r="L32" s="969"/>
      <c r="M32" s="969"/>
      <c r="N32" s="969"/>
      <c r="O32" s="969"/>
      <c r="P32" s="969"/>
      <c r="Q32" s="969"/>
    </row>
    <row r="33" spans="1:17" ht="29.25" customHeight="1" x14ac:dyDescent="0.25">
      <c r="A33" s="1217" t="s">
        <v>218</v>
      </c>
      <c r="B33" s="969"/>
      <c r="C33" s="969"/>
      <c r="D33" s="969"/>
      <c r="E33" s="969"/>
      <c r="F33" s="969"/>
      <c r="G33" s="969"/>
      <c r="H33" s="969"/>
      <c r="I33" s="969"/>
      <c r="J33" s="969"/>
      <c r="K33" s="969"/>
      <c r="L33" s="969"/>
      <c r="M33" s="969"/>
      <c r="N33" s="969"/>
      <c r="O33" s="969"/>
      <c r="P33" s="969"/>
      <c r="Q33" s="969"/>
    </row>
    <row r="34" spans="1:17" x14ac:dyDescent="0.25">
      <c r="Q34" s="95"/>
    </row>
    <row r="35" spans="1:17" ht="14.4" x14ac:dyDescent="0.3">
      <c r="N35" s="187"/>
      <c r="O35" s="187"/>
      <c r="P35" s="187"/>
      <c r="Q35" s="187"/>
    </row>
    <row r="36" spans="1:17" ht="14.4" x14ac:dyDescent="0.3">
      <c r="A36" s="163"/>
      <c r="B36" s="164"/>
      <c r="N36" s="165"/>
      <c r="O36" s="165"/>
      <c r="P36" s="165"/>
      <c r="Q36" s="165"/>
    </row>
    <row r="37" spans="1:17" ht="14.4" x14ac:dyDescent="0.3">
      <c r="A37" s="163"/>
      <c r="B37" s="164"/>
      <c r="N37" s="188"/>
      <c r="O37" s="188"/>
      <c r="P37" s="188"/>
      <c r="Q37" s="188"/>
    </row>
    <row r="38" spans="1:17" ht="14.4" x14ac:dyDescent="0.3">
      <c r="A38" s="163"/>
      <c r="B38" s="164"/>
      <c r="N38" s="188"/>
      <c r="O38" s="188"/>
      <c r="P38" s="188"/>
      <c r="Q38" s="188"/>
    </row>
    <row r="39" spans="1:17" ht="14.4" x14ac:dyDescent="0.3">
      <c r="A39" s="163"/>
      <c r="N39" s="188"/>
      <c r="O39" s="188"/>
      <c r="P39" s="188"/>
      <c r="Q39" s="188"/>
    </row>
    <row r="40" spans="1:17" ht="14.4" x14ac:dyDescent="0.3">
      <c r="A40" s="164"/>
      <c r="N40" s="188"/>
      <c r="O40" s="188"/>
      <c r="P40" s="188"/>
      <c r="Q40" s="188"/>
    </row>
    <row r="41" spans="1:17" ht="14.4" x14ac:dyDescent="0.3">
      <c r="A41" s="164"/>
      <c r="N41" s="188"/>
      <c r="O41" s="188"/>
      <c r="P41" s="188"/>
      <c r="Q41" s="188"/>
    </row>
    <row r="42" spans="1:17" ht="14.4" x14ac:dyDescent="0.3">
      <c r="A42" s="164"/>
      <c r="N42" s="188"/>
      <c r="O42" s="188"/>
      <c r="P42" s="188"/>
      <c r="Q42" s="188"/>
    </row>
    <row r="43" spans="1:17" ht="14.4" x14ac:dyDescent="0.3">
      <c r="A43" s="164"/>
      <c r="N43" s="188"/>
      <c r="O43" s="188"/>
      <c r="P43" s="188"/>
      <c r="Q43" s="188"/>
    </row>
    <row r="44" spans="1:17" ht="14.4" x14ac:dyDescent="0.3">
      <c r="N44" s="188"/>
      <c r="O44" s="188"/>
      <c r="P44" s="188"/>
      <c r="Q44" s="188"/>
    </row>
    <row r="45" spans="1:17" ht="14.4" x14ac:dyDescent="0.3">
      <c r="N45" s="188"/>
      <c r="O45" s="188"/>
      <c r="P45" s="188"/>
      <c r="Q45" s="188"/>
    </row>
    <row r="46" spans="1:17" ht="14.4" x14ac:dyDescent="0.3">
      <c r="N46" s="188"/>
      <c r="O46" s="188"/>
      <c r="P46" s="188"/>
      <c r="Q46" s="188"/>
    </row>
    <row r="47" spans="1:17" ht="14.4" x14ac:dyDescent="0.3">
      <c r="N47" s="188"/>
      <c r="O47" s="188"/>
      <c r="P47" s="188"/>
      <c r="Q47" s="188"/>
    </row>
    <row r="48" spans="1:17" ht="14.4" x14ac:dyDescent="0.3">
      <c r="N48" s="188"/>
      <c r="O48" s="188"/>
      <c r="P48" s="188"/>
      <c r="Q48" s="188"/>
    </row>
    <row r="49" spans="14:17" ht="14.4" x14ac:dyDescent="0.3">
      <c r="N49" s="188"/>
      <c r="O49" s="188"/>
      <c r="P49" s="188"/>
      <c r="Q49" s="188"/>
    </row>
    <row r="50" spans="14:17" ht="14.4" x14ac:dyDescent="0.3">
      <c r="N50" s="188"/>
      <c r="O50" s="188"/>
      <c r="P50" s="188"/>
      <c r="Q50" s="188"/>
    </row>
    <row r="51" spans="14:17" ht="14.4" x14ac:dyDescent="0.3">
      <c r="N51" s="188"/>
      <c r="O51" s="188"/>
      <c r="P51" s="188"/>
      <c r="Q51" s="188"/>
    </row>
    <row r="52" spans="14:17" ht="14.4" x14ac:dyDescent="0.3">
      <c r="N52" s="188"/>
      <c r="O52" s="188"/>
      <c r="P52" s="188"/>
      <c r="Q52" s="188"/>
    </row>
    <row r="53" spans="14:17" ht="14.4" x14ac:dyDescent="0.3">
      <c r="N53" s="166"/>
      <c r="O53" s="166"/>
      <c r="P53" s="166"/>
      <c r="Q53" s="166"/>
    </row>
    <row r="54" spans="14:17" ht="14.4" x14ac:dyDescent="0.3">
      <c r="N54" s="166"/>
      <c r="O54" s="166"/>
      <c r="P54" s="166"/>
      <c r="Q54" s="166"/>
    </row>
    <row r="55" spans="14:17" ht="14.4" x14ac:dyDescent="0.3">
      <c r="N55" s="166"/>
      <c r="O55" s="166"/>
      <c r="P55" s="166"/>
      <c r="Q55" s="166"/>
    </row>
  </sheetData>
  <mergeCells count="11">
    <mergeCell ref="A1:B1"/>
    <mergeCell ref="A2:B2"/>
    <mergeCell ref="F1:I1"/>
    <mergeCell ref="A32:Q32"/>
    <mergeCell ref="A33:Q33"/>
    <mergeCell ref="A3:Q3"/>
    <mergeCell ref="B4:I4"/>
    <mergeCell ref="J4:Q4"/>
    <mergeCell ref="A28:Q28"/>
    <mergeCell ref="A29:Q29"/>
    <mergeCell ref="A31:Q31"/>
  </mergeCells>
  <hyperlinks>
    <hyperlink ref="F1:H1" location="Tabellförteckning!A1" display="Tillbaka till innehållsföreckningen "/>
  </hyperlinks>
  <pageMargins left="0.75" right="0.75" top="1" bottom="1" header="0.5" footer="0.5"/>
  <pageSetup paperSize="9" scale="72" orientation="portrait" r:id="rId1"/>
  <headerFooter alignWithMargins="0"/>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5"/>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10.6640625" style="621" customWidth="1"/>
    <col min="2" max="19" width="4.6640625" style="85" customWidth="1"/>
    <col min="20" max="16384" width="8.88671875" style="85"/>
  </cols>
  <sheetData>
    <row r="1" spans="1:19" ht="30" customHeight="1" x14ac:dyDescent="0.3">
      <c r="A1" s="1122"/>
      <c r="B1" s="1067"/>
      <c r="F1" s="974" t="s">
        <v>398</v>
      </c>
      <c r="G1" s="975"/>
      <c r="H1" s="975"/>
      <c r="I1" s="1067"/>
      <c r="J1" s="1067"/>
      <c r="K1" s="1067"/>
      <c r="L1" s="1067"/>
    </row>
    <row r="2" spans="1:19" ht="6" customHeight="1" x14ac:dyDescent="0.25">
      <c r="A2" s="1122"/>
      <c r="B2" s="1067"/>
    </row>
    <row r="3" spans="1:19" s="63" customFormat="1" ht="15" customHeight="1" x14ac:dyDescent="0.3">
      <c r="A3" s="1119" t="s">
        <v>755</v>
      </c>
      <c r="B3" s="1119"/>
      <c r="C3" s="1119"/>
      <c r="D3" s="1119"/>
      <c r="E3" s="1119"/>
      <c r="F3" s="1119"/>
      <c r="G3" s="1119"/>
      <c r="H3" s="1119"/>
      <c r="I3" s="1119"/>
      <c r="J3" s="1119"/>
      <c r="K3" s="1119"/>
      <c r="L3" s="1225"/>
      <c r="M3" s="1225"/>
      <c r="N3" s="1225"/>
      <c r="O3" s="1225"/>
      <c r="P3" s="1225"/>
      <c r="Q3" s="1225"/>
      <c r="R3" s="1225"/>
      <c r="S3" s="1225"/>
    </row>
    <row r="4" spans="1:19" ht="14.4" x14ac:dyDescent="0.3">
      <c r="A4" s="620"/>
      <c r="B4" s="1162" t="s">
        <v>219</v>
      </c>
      <c r="C4" s="1226"/>
      <c r="D4" s="1226"/>
      <c r="E4" s="1226"/>
      <c r="F4" s="1226"/>
      <c r="G4" s="1226"/>
      <c r="H4" s="1162" t="s">
        <v>2</v>
      </c>
      <c r="I4" s="1226"/>
      <c r="J4" s="1226"/>
      <c r="K4" s="1226"/>
      <c r="L4" s="1226" t="s">
        <v>2</v>
      </c>
      <c r="M4" s="1226"/>
      <c r="N4" s="1162" t="s">
        <v>3</v>
      </c>
      <c r="O4" s="1226"/>
      <c r="P4" s="1226"/>
      <c r="Q4" s="1226"/>
      <c r="R4" s="1226" t="s">
        <v>2</v>
      </c>
      <c r="S4" s="1226"/>
    </row>
    <row r="5" spans="1:19" ht="69.900000000000006" customHeight="1" x14ac:dyDescent="0.3">
      <c r="A5" s="383" t="s">
        <v>100</v>
      </c>
      <c r="B5" s="1219" t="s">
        <v>221</v>
      </c>
      <c r="C5" s="1224"/>
      <c r="D5" s="1219" t="s">
        <v>549</v>
      </c>
      <c r="E5" s="1224"/>
      <c r="F5" s="1219" t="s">
        <v>548</v>
      </c>
      <c r="G5" s="1224"/>
      <c r="H5" s="1219" t="s">
        <v>221</v>
      </c>
      <c r="I5" s="1224"/>
      <c r="J5" s="1219" t="s">
        <v>549</v>
      </c>
      <c r="K5" s="1224"/>
      <c r="L5" s="1219" t="s">
        <v>548</v>
      </c>
      <c r="M5" s="1224"/>
      <c r="N5" s="1219" t="s">
        <v>221</v>
      </c>
      <c r="O5" s="1224"/>
      <c r="P5" s="1219" t="s">
        <v>549</v>
      </c>
      <c r="Q5" s="1224"/>
      <c r="R5" s="1219" t="s">
        <v>548</v>
      </c>
      <c r="S5" s="1224"/>
    </row>
    <row r="6" spans="1:19" ht="5.0999999999999996" customHeight="1" x14ac:dyDescent="0.3">
      <c r="A6" s="620"/>
      <c r="B6" s="623"/>
      <c r="C6" s="631"/>
      <c r="D6" s="623"/>
      <c r="E6" s="631"/>
      <c r="F6" s="623"/>
      <c r="G6" s="631"/>
      <c r="H6" s="623"/>
      <c r="I6" s="631"/>
      <c r="J6" s="623"/>
      <c r="K6" s="631"/>
      <c r="L6" s="623"/>
      <c r="M6" s="631"/>
      <c r="N6" s="623"/>
      <c r="O6" s="631"/>
      <c r="P6" s="623"/>
      <c r="Q6" s="631"/>
      <c r="R6" s="623"/>
      <c r="S6" s="631"/>
    </row>
    <row r="7" spans="1:19" ht="13.8" x14ac:dyDescent="0.3">
      <c r="A7" s="620" t="s">
        <v>388</v>
      </c>
      <c r="B7" s="95">
        <v>8.6</v>
      </c>
      <c r="C7" s="95"/>
      <c r="D7" s="95">
        <v>2.6</v>
      </c>
      <c r="E7" s="95"/>
      <c r="F7" s="95">
        <f>B7+D7</f>
        <v>11.2</v>
      </c>
      <c r="G7" s="95"/>
      <c r="H7" s="95">
        <v>16.8</v>
      </c>
      <c r="I7" s="95"/>
      <c r="J7" s="95">
        <v>4.5</v>
      </c>
      <c r="K7" s="95"/>
      <c r="L7" s="95">
        <f>H7+J7</f>
        <v>21.3</v>
      </c>
      <c r="M7" s="95"/>
      <c r="N7" s="95">
        <v>0.6</v>
      </c>
      <c r="O7" s="95"/>
      <c r="P7" s="95">
        <v>0.7</v>
      </c>
      <c r="Q7" s="95"/>
      <c r="R7" s="95">
        <f>N7+P7</f>
        <v>1.2999999999999998</v>
      </c>
      <c r="S7" s="95"/>
    </row>
    <row r="8" spans="1:19" x14ac:dyDescent="0.25">
      <c r="A8" s="620" t="s">
        <v>371</v>
      </c>
      <c r="B8" s="169" t="s">
        <v>46</v>
      </c>
      <c r="C8" s="169"/>
      <c r="D8" s="169" t="s">
        <v>46</v>
      </c>
      <c r="E8" s="169"/>
      <c r="F8" s="169"/>
      <c r="G8" s="169"/>
      <c r="H8" s="169" t="s">
        <v>46</v>
      </c>
      <c r="I8" s="169"/>
      <c r="J8" s="169" t="s">
        <v>46</v>
      </c>
      <c r="K8" s="169"/>
      <c r="L8" s="169"/>
      <c r="M8" s="169"/>
      <c r="N8" s="169" t="s">
        <v>46</v>
      </c>
      <c r="O8" s="169"/>
      <c r="P8" s="169" t="s">
        <v>46</v>
      </c>
      <c r="Q8" s="169"/>
      <c r="R8" s="169" t="s">
        <v>46</v>
      </c>
      <c r="S8" s="95"/>
    </row>
    <row r="9" spans="1:19" x14ac:dyDescent="0.25">
      <c r="A9" s="620" t="s">
        <v>372</v>
      </c>
      <c r="B9" s="169" t="s">
        <v>46</v>
      </c>
      <c r="C9" s="169"/>
      <c r="D9" s="169" t="s">
        <v>46</v>
      </c>
      <c r="E9" s="169"/>
      <c r="F9" s="169"/>
      <c r="G9" s="169"/>
      <c r="H9" s="169" t="s">
        <v>46</v>
      </c>
      <c r="I9" s="169"/>
      <c r="J9" s="169" t="s">
        <v>46</v>
      </c>
      <c r="K9" s="169"/>
      <c r="L9" s="169"/>
      <c r="M9" s="169"/>
      <c r="N9" s="169" t="s">
        <v>46</v>
      </c>
      <c r="O9" s="169"/>
      <c r="P9" s="169" t="s">
        <v>46</v>
      </c>
      <c r="Q9" s="169"/>
      <c r="R9" s="169" t="s">
        <v>46</v>
      </c>
      <c r="S9" s="95"/>
    </row>
    <row r="10" spans="1:19" x14ac:dyDescent="0.25">
      <c r="A10" s="620" t="s">
        <v>373</v>
      </c>
      <c r="B10" s="169" t="s">
        <v>46</v>
      </c>
      <c r="C10" s="169"/>
      <c r="D10" s="169" t="s">
        <v>46</v>
      </c>
      <c r="E10" s="169"/>
      <c r="F10" s="169"/>
      <c r="G10" s="169"/>
      <c r="H10" s="169" t="s">
        <v>46</v>
      </c>
      <c r="I10" s="169"/>
      <c r="J10" s="169" t="s">
        <v>46</v>
      </c>
      <c r="K10" s="169"/>
      <c r="L10" s="169"/>
      <c r="M10" s="169"/>
      <c r="N10" s="169" t="s">
        <v>46</v>
      </c>
      <c r="O10" s="169"/>
      <c r="P10" s="169" t="s">
        <v>46</v>
      </c>
      <c r="Q10" s="169"/>
      <c r="R10" s="169" t="s">
        <v>46</v>
      </c>
      <c r="S10" s="95"/>
    </row>
    <row r="11" spans="1:19" x14ac:dyDescent="0.25">
      <c r="A11" s="620" t="s">
        <v>374</v>
      </c>
      <c r="B11" s="95">
        <v>10.3</v>
      </c>
      <c r="C11" s="95"/>
      <c r="D11" s="95">
        <v>2.7</v>
      </c>
      <c r="E11" s="95"/>
      <c r="F11" s="95">
        <f>B11+D11</f>
        <v>13</v>
      </c>
      <c r="G11" s="95"/>
      <c r="H11" s="95">
        <v>20</v>
      </c>
      <c r="I11" s="95"/>
      <c r="J11" s="95">
        <v>4.3</v>
      </c>
      <c r="K11" s="95"/>
      <c r="L11" s="95">
        <f>H11+J11</f>
        <v>24.3</v>
      </c>
      <c r="M11" s="95"/>
      <c r="N11" s="95">
        <v>0.9</v>
      </c>
      <c r="O11" s="95"/>
      <c r="P11" s="95">
        <v>1.1000000000000001</v>
      </c>
      <c r="Q11" s="95"/>
      <c r="R11" s="95">
        <f>N11+P11</f>
        <v>2</v>
      </c>
      <c r="S11" s="95"/>
    </row>
    <row r="12" spans="1:19" x14ac:dyDescent="0.25">
      <c r="A12" s="620" t="s">
        <v>375</v>
      </c>
      <c r="B12" s="169" t="s">
        <v>46</v>
      </c>
      <c r="C12" s="169"/>
      <c r="D12" s="169" t="s">
        <v>46</v>
      </c>
      <c r="E12" s="169"/>
      <c r="F12" s="169"/>
      <c r="G12" s="169"/>
      <c r="H12" s="169" t="s">
        <v>46</v>
      </c>
      <c r="I12" s="169"/>
      <c r="J12" s="169" t="s">
        <v>46</v>
      </c>
      <c r="K12" s="169"/>
      <c r="L12" s="169"/>
      <c r="M12" s="169"/>
      <c r="N12" s="169" t="s">
        <v>46</v>
      </c>
      <c r="O12" s="169"/>
      <c r="P12" s="169" t="s">
        <v>46</v>
      </c>
      <c r="Q12" s="169"/>
      <c r="R12" s="169" t="s">
        <v>46</v>
      </c>
      <c r="S12" s="95"/>
    </row>
    <row r="13" spans="1:19" x14ac:dyDescent="0.25">
      <c r="A13" s="624" t="s">
        <v>376</v>
      </c>
      <c r="B13" s="169" t="s">
        <v>46</v>
      </c>
      <c r="C13" s="169"/>
      <c r="D13" s="169" t="s">
        <v>46</v>
      </c>
      <c r="E13" s="169"/>
      <c r="F13" s="169"/>
      <c r="G13" s="169"/>
      <c r="H13" s="169" t="s">
        <v>46</v>
      </c>
      <c r="I13" s="169"/>
      <c r="J13" s="169" t="s">
        <v>46</v>
      </c>
      <c r="K13" s="169"/>
      <c r="L13" s="169"/>
      <c r="M13" s="169"/>
      <c r="N13" s="169" t="s">
        <v>46</v>
      </c>
      <c r="O13" s="169"/>
      <c r="P13" s="169" t="s">
        <v>46</v>
      </c>
      <c r="Q13" s="169"/>
      <c r="R13" s="169" t="s">
        <v>46</v>
      </c>
      <c r="S13" s="95"/>
    </row>
    <row r="14" spans="1:19" x14ac:dyDescent="0.25">
      <c r="A14" s="624" t="s">
        <v>377</v>
      </c>
      <c r="B14" s="169" t="s">
        <v>46</v>
      </c>
      <c r="C14" s="169"/>
      <c r="D14" s="169" t="s">
        <v>46</v>
      </c>
      <c r="E14" s="169"/>
      <c r="F14" s="169"/>
      <c r="G14" s="169"/>
      <c r="H14" s="169" t="s">
        <v>46</v>
      </c>
      <c r="I14" s="169"/>
      <c r="J14" s="169" t="s">
        <v>46</v>
      </c>
      <c r="K14" s="169"/>
      <c r="L14" s="169"/>
      <c r="M14" s="169"/>
      <c r="N14" s="169" t="s">
        <v>46</v>
      </c>
      <c r="O14" s="169"/>
      <c r="P14" s="169" t="s">
        <v>46</v>
      </c>
      <c r="Q14" s="169"/>
      <c r="R14" s="169" t="s">
        <v>46</v>
      </c>
      <c r="S14" s="95"/>
    </row>
    <row r="15" spans="1:19" ht="15.6" x14ac:dyDescent="0.25">
      <c r="A15" s="620" t="s">
        <v>556</v>
      </c>
      <c r="B15" s="95">
        <v>12.9</v>
      </c>
      <c r="C15" s="95">
        <v>12</v>
      </c>
      <c r="D15" s="95">
        <v>2.8</v>
      </c>
      <c r="E15" s="95">
        <v>4</v>
      </c>
      <c r="F15" s="95">
        <f>B15+D15</f>
        <v>15.7</v>
      </c>
      <c r="G15" s="95">
        <f>C15+E15</f>
        <v>16</v>
      </c>
      <c r="H15" s="95">
        <v>23.1</v>
      </c>
      <c r="I15" s="95">
        <v>22</v>
      </c>
      <c r="J15" s="95">
        <v>3.6</v>
      </c>
      <c r="K15" s="95">
        <v>5</v>
      </c>
      <c r="L15" s="95">
        <f>H15+J15</f>
        <v>26.700000000000003</v>
      </c>
      <c r="M15" s="95">
        <f>I15+K15</f>
        <v>27</v>
      </c>
      <c r="N15" s="95">
        <v>2.8</v>
      </c>
      <c r="O15" s="95">
        <v>3</v>
      </c>
      <c r="P15" s="95">
        <v>2.1</v>
      </c>
      <c r="Q15" s="95">
        <v>3</v>
      </c>
      <c r="R15" s="95">
        <f>N15+P15</f>
        <v>4.9000000000000004</v>
      </c>
      <c r="S15" s="95">
        <f>O15+Q15</f>
        <v>6</v>
      </c>
    </row>
    <row r="16" spans="1:19" x14ac:dyDescent="0.25">
      <c r="A16" s="621">
        <v>2005</v>
      </c>
      <c r="B16" s="95"/>
      <c r="C16" s="95">
        <v>13</v>
      </c>
      <c r="D16" s="95"/>
      <c r="E16" s="95">
        <v>4</v>
      </c>
      <c r="F16" s="95"/>
      <c r="G16" s="95">
        <f t="shared" ref="G16:G27" si="0">C16+E16</f>
        <v>17</v>
      </c>
      <c r="H16" s="95"/>
      <c r="I16" s="95">
        <v>22</v>
      </c>
      <c r="J16" s="95"/>
      <c r="K16" s="95">
        <v>6</v>
      </c>
      <c r="L16" s="95"/>
      <c r="M16" s="95">
        <f t="shared" ref="M16:M27" si="1">I16+K16</f>
        <v>28</v>
      </c>
      <c r="N16" s="95"/>
      <c r="O16" s="95">
        <v>4</v>
      </c>
      <c r="P16" s="95"/>
      <c r="Q16" s="95">
        <v>3</v>
      </c>
      <c r="R16" s="95"/>
      <c r="S16" s="95">
        <f t="shared" ref="S16:S27" si="2">O16+Q16</f>
        <v>7</v>
      </c>
    </row>
    <row r="17" spans="1:19" x14ac:dyDescent="0.25">
      <c r="A17" s="621">
        <v>2006</v>
      </c>
      <c r="B17" s="95"/>
      <c r="C17" s="95">
        <v>12</v>
      </c>
      <c r="D17" s="95"/>
      <c r="E17" s="95">
        <v>4</v>
      </c>
      <c r="F17" s="95"/>
      <c r="G17" s="95">
        <f t="shared" si="0"/>
        <v>16</v>
      </c>
      <c r="H17" s="95"/>
      <c r="I17" s="95">
        <v>20</v>
      </c>
      <c r="J17" s="95"/>
      <c r="K17" s="95">
        <v>6</v>
      </c>
      <c r="L17" s="95"/>
      <c r="M17" s="95">
        <f t="shared" si="1"/>
        <v>26</v>
      </c>
      <c r="N17" s="95"/>
      <c r="O17" s="95">
        <v>4</v>
      </c>
      <c r="P17" s="95"/>
      <c r="Q17" s="95">
        <v>3</v>
      </c>
      <c r="R17" s="95"/>
      <c r="S17" s="95">
        <f t="shared" si="2"/>
        <v>7</v>
      </c>
    </row>
    <row r="18" spans="1:19" x14ac:dyDescent="0.25">
      <c r="A18" s="621">
        <v>2007</v>
      </c>
      <c r="B18" s="95"/>
      <c r="C18" s="95">
        <v>11</v>
      </c>
      <c r="D18" s="95"/>
      <c r="E18" s="95">
        <v>5</v>
      </c>
      <c r="F18" s="95"/>
      <c r="G18" s="95">
        <f t="shared" si="0"/>
        <v>16</v>
      </c>
      <c r="H18" s="95"/>
      <c r="I18" s="95">
        <v>19</v>
      </c>
      <c r="J18" s="95"/>
      <c r="K18" s="95">
        <v>7</v>
      </c>
      <c r="L18" s="95"/>
      <c r="M18" s="95">
        <f t="shared" si="1"/>
        <v>26</v>
      </c>
      <c r="N18" s="95"/>
      <c r="O18" s="95">
        <v>3</v>
      </c>
      <c r="P18" s="95"/>
      <c r="Q18" s="95">
        <v>3</v>
      </c>
      <c r="R18" s="95"/>
      <c r="S18" s="95">
        <f t="shared" si="2"/>
        <v>6</v>
      </c>
    </row>
    <row r="19" spans="1:19" x14ac:dyDescent="0.25">
      <c r="A19" s="621">
        <v>2008</v>
      </c>
      <c r="B19" s="95"/>
      <c r="C19" s="95">
        <v>11</v>
      </c>
      <c r="D19" s="95"/>
      <c r="E19" s="95">
        <v>4</v>
      </c>
      <c r="F19" s="95"/>
      <c r="G19" s="95">
        <f t="shared" si="0"/>
        <v>15</v>
      </c>
      <c r="H19" s="95"/>
      <c r="I19" s="95">
        <v>19</v>
      </c>
      <c r="J19" s="95"/>
      <c r="K19" s="95">
        <v>5</v>
      </c>
      <c r="L19" s="95"/>
      <c r="M19" s="95">
        <f t="shared" si="1"/>
        <v>24</v>
      </c>
      <c r="N19" s="95"/>
      <c r="O19" s="95">
        <v>4</v>
      </c>
      <c r="P19" s="95"/>
      <c r="Q19" s="95">
        <v>3</v>
      </c>
      <c r="R19" s="95"/>
      <c r="S19" s="95">
        <f t="shared" si="2"/>
        <v>7</v>
      </c>
    </row>
    <row r="20" spans="1:19" x14ac:dyDescent="0.25">
      <c r="A20" s="621">
        <v>2009</v>
      </c>
      <c r="B20" s="95"/>
      <c r="C20" s="95">
        <v>11</v>
      </c>
      <c r="D20" s="95"/>
      <c r="E20" s="95">
        <v>4</v>
      </c>
      <c r="F20" s="95"/>
      <c r="G20" s="95">
        <f t="shared" si="0"/>
        <v>15</v>
      </c>
      <c r="H20" s="95"/>
      <c r="I20" s="95">
        <v>19</v>
      </c>
      <c r="J20" s="95"/>
      <c r="K20" s="95">
        <v>6</v>
      </c>
      <c r="L20" s="95"/>
      <c r="M20" s="95">
        <f t="shared" si="1"/>
        <v>25</v>
      </c>
      <c r="N20" s="95"/>
      <c r="O20" s="95">
        <v>4</v>
      </c>
      <c r="P20" s="95"/>
      <c r="Q20" s="95">
        <v>3</v>
      </c>
      <c r="R20" s="95"/>
      <c r="S20" s="95">
        <f t="shared" si="2"/>
        <v>7</v>
      </c>
    </row>
    <row r="21" spans="1:19" x14ac:dyDescent="0.25">
      <c r="A21" s="621">
        <v>2010</v>
      </c>
      <c r="B21" s="95"/>
      <c r="C21" s="95">
        <v>12</v>
      </c>
      <c r="D21" s="95"/>
      <c r="E21" s="95">
        <v>5</v>
      </c>
      <c r="F21" s="95"/>
      <c r="G21" s="95">
        <f t="shared" si="0"/>
        <v>17</v>
      </c>
      <c r="H21" s="95"/>
      <c r="I21" s="95">
        <v>20</v>
      </c>
      <c r="J21" s="95"/>
      <c r="K21" s="95">
        <v>6</v>
      </c>
      <c r="L21" s="95"/>
      <c r="M21" s="95">
        <f t="shared" si="1"/>
        <v>26</v>
      </c>
      <c r="N21" s="95"/>
      <c r="O21" s="95">
        <v>4</v>
      </c>
      <c r="P21" s="95"/>
      <c r="Q21" s="95">
        <v>3</v>
      </c>
      <c r="R21" s="95"/>
      <c r="S21" s="95">
        <f t="shared" si="2"/>
        <v>7</v>
      </c>
    </row>
    <row r="22" spans="1:19" x14ac:dyDescent="0.25">
      <c r="A22" s="621">
        <v>2011</v>
      </c>
      <c r="B22" s="95"/>
      <c r="C22" s="95">
        <v>11</v>
      </c>
      <c r="D22" s="95"/>
      <c r="E22" s="95">
        <v>5</v>
      </c>
      <c r="F22" s="95"/>
      <c r="G22" s="95">
        <f t="shared" si="0"/>
        <v>16</v>
      </c>
      <c r="H22" s="95"/>
      <c r="I22" s="95">
        <v>18</v>
      </c>
      <c r="J22" s="95"/>
      <c r="K22" s="95">
        <v>6</v>
      </c>
      <c r="L22" s="95"/>
      <c r="M22" s="95">
        <f t="shared" si="1"/>
        <v>24</v>
      </c>
      <c r="N22" s="95"/>
      <c r="O22" s="95">
        <v>3</v>
      </c>
      <c r="P22" s="95"/>
      <c r="Q22" s="95">
        <v>4</v>
      </c>
      <c r="R22" s="95"/>
      <c r="S22" s="95">
        <f t="shared" si="2"/>
        <v>7</v>
      </c>
    </row>
    <row r="23" spans="1:19" x14ac:dyDescent="0.25">
      <c r="A23" s="621">
        <v>2012</v>
      </c>
      <c r="B23" s="95"/>
      <c r="C23" s="95">
        <v>11</v>
      </c>
      <c r="D23" s="95"/>
      <c r="E23" s="95">
        <v>5</v>
      </c>
      <c r="F23" s="95"/>
      <c r="G23" s="95">
        <f t="shared" si="0"/>
        <v>16</v>
      </c>
      <c r="H23" s="95"/>
      <c r="I23" s="95">
        <v>19</v>
      </c>
      <c r="J23" s="95"/>
      <c r="K23" s="95">
        <v>6</v>
      </c>
      <c r="L23" s="95"/>
      <c r="M23" s="95">
        <f t="shared" si="1"/>
        <v>25</v>
      </c>
      <c r="N23" s="95"/>
      <c r="O23" s="95">
        <v>3</v>
      </c>
      <c r="P23" s="95"/>
      <c r="Q23" s="95">
        <v>3</v>
      </c>
      <c r="R23" s="95"/>
      <c r="S23" s="95">
        <f t="shared" si="2"/>
        <v>6</v>
      </c>
    </row>
    <row r="24" spans="1:19" x14ac:dyDescent="0.25">
      <c r="A24" s="621">
        <v>2013</v>
      </c>
      <c r="B24" s="95"/>
      <c r="C24" s="95">
        <v>11</v>
      </c>
      <c r="D24" s="95"/>
      <c r="E24" s="95">
        <v>4</v>
      </c>
      <c r="F24" s="95"/>
      <c r="G24" s="95">
        <f t="shared" si="0"/>
        <v>15</v>
      </c>
      <c r="H24" s="95"/>
      <c r="I24" s="95">
        <v>18</v>
      </c>
      <c r="J24" s="95"/>
      <c r="K24" s="95">
        <v>5</v>
      </c>
      <c r="L24" s="95"/>
      <c r="M24" s="95">
        <f t="shared" si="1"/>
        <v>23</v>
      </c>
      <c r="N24" s="95"/>
      <c r="O24" s="95">
        <v>4</v>
      </c>
      <c r="P24" s="95"/>
      <c r="Q24" s="95">
        <v>3</v>
      </c>
      <c r="R24" s="95"/>
      <c r="S24" s="95">
        <f t="shared" si="2"/>
        <v>7</v>
      </c>
    </row>
    <row r="25" spans="1:19" x14ac:dyDescent="0.25">
      <c r="A25" s="621">
        <v>2014</v>
      </c>
      <c r="B25" s="95"/>
      <c r="C25" s="95">
        <v>11</v>
      </c>
      <c r="D25" s="95"/>
      <c r="E25" s="95">
        <v>4</v>
      </c>
      <c r="F25" s="95"/>
      <c r="G25" s="95">
        <f t="shared" si="0"/>
        <v>15</v>
      </c>
      <c r="H25" s="95"/>
      <c r="I25" s="95">
        <v>18</v>
      </c>
      <c r="J25" s="95"/>
      <c r="K25" s="95">
        <v>6</v>
      </c>
      <c r="L25" s="95"/>
      <c r="M25" s="95">
        <f t="shared" si="1"/>
        <v>24</v>
      </c>
      <c r="N25" s="95"/>
      <c r="O25" s="95">
        <v>4</v>
      </c>
      <c r="P25" s="95"/>
      <c r="Q25" s="95">
        <v>3</v>
      </c>
      <c r="R25" s="95"/>
      <c r="S25" s="95">
        <f t="shared" si="2"/>
        <v>7</v>
      </c>
    </row>
    <row r="26" spans="1:19" x14ac:dyDescent="0.25">
      <c r="A26" s="627">
        <v>2015</v>
      </c>
      <c r="B26" s="95"/>
      <c r="C26" s="95">
        <v>11</v>
      </c>
      <c r="D26" s="95"/>
      <c r="E26" s="95">
        <v>5</v>
      </c>
      <c r="F26" s="95"/>
      <c r="G26" s="95">
        <f t="shared" si="0"/>
        <v>16</v>
      </c>
      <c r="H26" s="95"/>
      <c r="I26" s="95">
        <v>19</v>
      </c>
      <c r="J26" s="95"/>
      <c r="K26" s="95">
        <v>6</v>
      </c>
      <c r="L26" s="95"/>
      <c r="M26" s="95">
        <f t="shared" si="1"/>
        <v>25</v>
      </c>
      <c r="N26" s="95"/>
      <c r="O26" s="95">
        <v>4</v>
      </c>
      <c r="P26" s="95"/>
      <c r="Q26" s="95">
        <v>3</v>
      </c>
      <c r="R26" s="95"/>
      <c r="S26" s="95">
        <f t="shared" si="2"/>
        <v>7</v>
      </c>
    </row>
    <row r="27" spans="1:19" ht="15.6" x14ac:dyDescent="0.25">
      <c r="A27" s="630" t="s">
        <v>737</v>
      </c>
      <c r="B27" s="334"/>
      <c r="C27" s="334">
        <v>11</v>
      </c>
      <c r="D27" s="334"/>
      <c r="E27" s="334">
        <v>2</v>
      </c>
      <c r="F27" s="334"/>
      <c r="G27" s="334">
        <f t="shared" si="0"/>
        <v>13</v>
      </c>
      <c r="H27" s="334"/>
      <c r="I27" s="334">
        <v>18</v>
      </c>
      <c r="J27" s="334"/>
      <c r="K27" s="334">
        <v>3</v>
      </c>
      <c r="L27" s="334"/>
      <c r="M27" s="334">
        <f t="shared" si="1"/>
        <v>21</v>
      </c>
      <c r="N27" s="334"/>
      <c r="O27" s="334">
        <v>4</v>
      </c>
      <c r="P27" s="334"/>
      <c r="Q27" s="334">
        <v>1</v>
      </c>
      <c r="R27" s="334"/>
      <c r="S27" s="334">
        <f t="shared" si="2"/>
        <v>5</v>
      </c>
    </row>
    <row r="28" spans="1:19" s="63" customFormat="1" ht="6" customHeight="1" x14ac:dyDescent="0.25">
      <c r="A28" s="620"/>
      <c r="B28" s="95"/>
      <c r="C28" s="159"/>
      <c r="D28" s="95"/>
      <c r="E28" s="85"/>
      <c r="F28" s="95"/>
      <c r="G28" s="159"/>
      <c r="H28" s="160"/>
      <c r="I28" s="159"/>
      <c r="J28" s="95"/>
      <c r="L28" s="95"/>
      <c r="M28" s="159"/>
      <c r="O28" s="159"/>
      <c r="S28" s="159"/>
    </row>
    <row r="29" spans="1:19" s="63" customFormat="1" ht="26.25" customHeight="1" x14ac:dyDescent="0.25">
      <c r="A29" s="1217" t="s">
        <v>732</v>
      </c>
      <c r="B29" s="1217"/>
      <c r="C29" s="1217"/>
      <c r="D29" s="1217"/>
      <c r="E29" s="1217"/>
      <c r="F29" s="1217"/>
      <c r="G29" s="1217"/>
      <c r="H29" s="1217"/>
      <c r="I29" s="1217"/>
      <c r="J29" s="1217"/>
      <c r="K29" s="1217"/>
      <c r="L29" s="1151"/>
      <c r="M29" s="1151"/>
      <c r="N29" s="1151"/>
      <c r="O29" s="1151"/>
      <c r="P29" s="1151"/>
      <c r="Q29" s="1151"/>
      <c r="R29" s="1151"/>
      <c r="S29" s="1151"/>
    </row>
    <row r="30" spans="1:19" s="63" customFormat="1" ht="6" customHeight="1" x14ac:dyDescent="0.25">
      <c r="A30" s="625"/>
      <c r="B30" s="625"/>
      <c r="C30" s="625"/>
      <c r="D30" s="625"/>
      <c r="E30" s="625"/>
      <c r="F30" s="625"/>
      <c r="G30" s="625"/>
      <c r="H30" s="625"/>
      <c r="I30" s="625"/>
      <c r="J30" s="625"/>
      <c r="K30" s="625"/>
      <c r="L30" s="622"/>
      <c r="M30" s="622"/>
      <c r="N30" s="622"/>
      <c r="O30" s="622"/>
      <c r="P30" s="622"/>
      <c r="Q30" s="622"/>
      <c r="R30" s="622"/>
      <c r="S30" s="622"/>
    </row>
    <row r="31" spans="1:19" ht="24.75" customHeight="1" x14ac:dyDescent="0.25">
      <c r="A31" s="1217" t="s">
        <v>747</v>
      </c>
      <c r="B31" s="1217"/>
      <c r="C31" s="1217"/>
      <c r="D31" s="1217"/>
      <c r="E31" s="1217"/>
      <c r="F31" s="1217"/>
      <c r="G31" s="1217"/>
      <c r="H31" s="1217"/>
      <c r="I31" s="1217"/>
      <c r="J31" s="1217"/>
      <c r="K31" s="1217"/>
      <c r="L31" s="1151"/>
      <c r="M31" s="1151"/>
      <c r="N31" s="1151"/>
      <c r="O31" s="1151"/>
      <c r="P31" s="1151"/>
      <c r="Q31" s="1151"/>
      <c r="R31" s="1151"/>
      <c r="S31" s="1151"/>
    </row>
    <row r="32" spans="1:19" s="946" customFormat="1" ht="6" customHeight="1" x14ac:dyDescent="0.25">
      <c r="A32" s="948"/>
      <c r="B32" s="948"/>
      <c r="C32" s="948"/>
      <c r="D32" s="948"/>
      <c r="E32" s="948"/>
      <c r="F32" s="948"/>
      <c r="G32" s="948"/>
      <c r="H32" s="948"/>
      <c r="I32" s="948"/>
      <c r="J32" s="948"/>
      <c r="K32" s="948"/>
      <c r="L32" s="947"/>
      <c r="M32" s="947"/>
      <c r="N32" s="947"/>
      <c r="O32" s="947"/>
      <c r="P32" s="947"/>
      <c r="Q32" s="947"/>
      <c r="R32" s="947"/>
      <c r="S32" s="947"/>
    </row>
    <row r="33" spans="1:19" ht="38.25" customHeight="1" x14ac:dyDescent="0.25">
      <c r="A33" s="1217" t="s">
        <v>753</v>
      </c>
      <c r="B33" s="1217"/>
      <c r="C33" s="1217"/>
      <c r="D33" s="1217"/>
      <c r="E33" s="1217"/>
      <c r="F33" s="1217"/>
      <c r="G33" s="1217"/>
      <c r="H33" s="1217"/>
      <c r="I33" s="1217"/>
      <c r="J33" s="1217"/>
      <c r="K33" s="1217"/>
      <c r="L33" s="1151"/>
      <c r="M33" s="1151"/>
      <c r="N33" s="1151"/>
      <c r="O33" s="1151"/>
      <c r="P33" s="1151"/>
      <c r="Q33" s="1151"/>
      <c r="R33" s="1151"/>
      <c r="S33" s="1151"/>
    </row>
    <row r="35" spans="1:19" ht="15" customHeight="1" x14ac:dyDescent="0.25"/>
  </sheetData>
  <mergeCells count="19">
    <mergeCell ref="A1:B1"/>
    <mergeCell ref="A2:B2"/>
    <mergeCell ref="F1:L1"/>
    <mergeCell ref="A3:S3"/>
    <mergeCell ref="B4:G4"/>
    <mergeCell ref="H4:M4"/>
    <mergeCell ref="N4:S4"/>
    <mergeCell ref="A33:S33"/>
    <mergeCell ref="L5:M5"/>
    <mergeCell ref="N5:O5"/>
    <mergeCell ref="P5:Q5"/>
    <mergeCell ref="R5:S5"/>
    <mergeCell ref="A29:S29"/>
    <mergeCell ref="A31:S31"/>
    <mergeCell ref="B5:C5"/>
    <mergeCell ref="D5:E5"/>
    <mergeCell ref="F5:G5"/>
    <mergeCell ref="H5:I5"/>
    <mergeCell ref="J5:K5"/>
  </mergeCells>
  <hyperlinks>
    <hyperlink ref="F1:H1" location="Tabellförteckning!A1" display="Tillbaka till innehållsföreckningen "/>
  </hyperlinks>
  <pageMargins left="0.75" right="0.75" top="1" bottom="1" header="0.5" footer="0.5"/>
  <pageSetup paperSize="9" scale="92" orientation="portrait" r:id="rId1"/>
  <headerFooter alignWithMargins="0"/>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6"/>
  <sheetViews>
    <sheetView zoomScaleNormal="100" workbookViewId="0">
      <pane ySplit="5" topLeftCell="A6" activePane="bottomLeft" state="frozen"/>
      <selection activeCell="Q15" sqref="Q15"/>
      <selection pane="bottomLeft" activeCell="Q15" sqref="Q15"/>
    </sheetView>
  </sheetViews>
  <sheetFormatPr defaultColWidth="8.88671875" defaultRowHeight="13.2" x14ac:dyDescent="0.25"/>
  <cols>
    <col min="1" max="1" width="10.6640625" style="178" customWidth="1"/>
    <col min="2" max="8" width="6.6640625" style="64" customWidth="1"/>
    <col min="9" max="9" width="8.6640625" style="64" customWidth="1"/>
    <col min="10" max="16" width="6.6640625" style="64" customWidth="1"/>
    <col min="17" max="17" width="8.6640625" style="64" customWidth="1"/>
    <col min="18" max="16384" width="8.88671875" style="85"/>
  </cols>
  <sheetData>
    <row r="1" spans="1:17" ht="30" customHeight="1" x14ac:dyDescent="0.3">
      <c r="A1" s="1066"/>
      <c r="B1" s="979"/>
      <c r="F1" s="974" t="s">
        <v>397</v>
      </c>
      <c r="G1" s="975"/>
      <c r="H1" s="975"/>
      <c r="I1" s="979"/>
      <c r="J1" s="975"/>
      <c r="K1" s="975"/>
    </row>
    <row r="2" spans="1:17" ht="6" customHeight="1" x14ac:dyDescent="0.25">
      <c r="A2" s="1066"/>
      <c r="B2" s="979"/>
    </row>
    <row r="3" spans="1:17" s="63" customFormat="1" ht="15" customHeight="1" x14ac:dyDescent="0.3">
      <c r="A3" s="1221" t="s">
        <v>756</v>
      </c>
      <c r="B3" s="1222"/>
      <c r="C3" s="1222"/>
      <c r="D3" s="1222"/>
      <c r="E3" s="1222"/>
      <c r="F3" s="1222"/>
      <c r="G3" s="1222"/>
      <c r="H3" s="1222"/>
      <c r="I3" s="1222"/>
      <c r="J3" s="1222"/>
      <c r="K3" s="1222"/>
      <c r="L3" s="1222"/>
      <c r="M3" s="1222"/>
      <c r="N3" s="1222"/>
      <c r="O3" s="1222"/>
      <c r="P3" s="1222"/>
      <c r="Q3" s="1222"/>
    </row>
    <row r="4" spans="1:17" s="63" customFormat="1" ht="15" customHeight="1" x14ac:dyDescent="0.25">
      <c r="A4" s="64"/>
      <c r="B4" s="1114" t="s">
        <v>2</v>
      </c>
      <c r="C4" s="1114"/>
      <c r="D4" s="1114"/>
      <c r="E4" s="1114"/>
      <c r="F4" s="1114"/>
      <c r="G4" s="1114"/>
      <c r="H4" s="1114"/>
      <c r="I4" s="1114"/>
      <c r="J4" s="1114" t="s">
        <v>3</v>
      </c>
      <c r="K4" s="1114"/>
      <c r="L4" s="1114"/>
      <c r="M4" s="1114"/>
      <c r="N4" s="1114"/>
      <c r="O4" s="1114"/>
      <c r="P4" s="1114"/>
      <c r="Q4" s="1114"/>
    </row>
    <row r="5" spans="1:17" s="63" customFormat="1" ht="30" customHeight="1" x14ac:dyDescent="0.25">
      <c r="A5" s="450"/>
      <c r="B5" s="452" t="s">
        <v>400</v>
      </c>
      <c r="C5" s="452" t="s">
        <v>401</v>
      </c>
      <c r="D5" s="452" t="s">
        <v>402</v>
      </c>
      <c r="E5" s="452" t="s">
        <v>403</v>
      </c>
      <c r="F5" s="452" t="s">
        <v>404</v>
      </c>
      <c r="G5" s="452" t="s">
        <v>405</v>
      </c>
      <c r="H5" s="452" t="s">
        <v>406</v>
      </c>
      <c r="I5" s="452" t="s">
        <v>407</v>
      </c>
      <c r="J5" s="452" t="s">
        <v>400</v>
      </c>
      <c r="K5" s="452" t="s">
        <v>401</v>
      </c>
      <c r="L5" s="452" t="s">
        <v>402</v>
      </c>
      <c r="M5" s="452" t="s">
        <v>403</v>
      </c>
      <c r="N5" s="452" t="s">
        <v>404</v>
      </c>
      <c r="O5" s="452" t="s">
        <v>405</v>
      </c>
      <c r="P5" s="452" t="s">
        <v>406</v>
      </c>
      <c r="Q5" s="452" t="s">
        <v>407</v>
      </c>
    </row>
    <row r="6" spans="1:17" s="63" customFormat="1" ht="5.0999999999999996" customHeight="1" x14ac:dyDescent="0.25">
      <c r="A6" s="179"/>
      <c r="B6" s="64"/>
      <c r="C6" s="180"/>
      <c r="D6" s="180"/>
      <c r="E6" s="180"/>
      <c r="F6" s="180"/>
      <c r="G6" s="180"/>
      <c r="H6" s="180"/>
      <c r="I6" s="180"/>
      <c r="J6" s="64"/>
      <c r="K6" s="64"/>
      <c r="L6" s="64"/>
      <c r="M6" s="64"/>
      <c r="N6" s="64"/>
      <c r="O6" s="64"/>
      <c r="P6" s="64"/>
      <c r="Q6" s="64"/>
    </row>
    <row r="7" spans="1:17" ht="13.8" x14ac:dyDescent="0.3">
      <c r="A7" s="73" t="s">
        <v>388</v>
      </c>
      <c r="B7" s="382">
        <v>23</v>
      </c>
      <c r="C7" s="382">
        <v>25</v>
      </c>
      <c r="D7" s="382">
        <v>18.600000000000001</v>
      </c>
      <c r="E7" s="382">
        <v>10.9</v>
      </c>
      <c r="F7" s="382">
        <v>8.6999999999999993</v>
      </c>
      <c r="G7" s="382">
        <v>10.7</v>
      </c>
      <c r="H7" s="382">
        <v>12.5</v>
      </c>
      <c r="I7" s="91">
        <v>16.8</v>
      </c>
      <c r="J7" s="91">
        <v>1.2</v>
      </c>
      <c r="K7" s="91">
        <v>1.4</v>
      </c>
      <c r="L7" s="91">
        <v>0.6</v>
      </c>
      <c r="M7" s="91">
        <v>0.6</v>
      </c>
      <c r="N7" s="91">
        <v>0.1</v>
      </c>
      <c r="O7" s="91">
        <v>0.2</v>
      </c>
      <c r="P7" s="91">
        <v>0</v>
      </c>
      <c r="Q7" s="91">
        <v>0.6</v>
      </c>
    </row>
    <row r="8" spans="1:17" x14ac:dyDescent="0.25">
      <c r="A8" s="73" t="s">
        <v>371</v>
      </c>
      <c r="B8" s="384" t="s">
        <v>46</v>
      </c>
      <c r="C8" s="384" t="s">
        <v>46</v>
      </c>
      <c r="D8" s="384" t="s">
        <v>46</v>
      </c>
      <c r="E8" s="384" t="s">
        <v>46</v>
      </c>
      <c r="F8" s="384" t="s">
        <v>46</v>
      </c>
      <c r="G8" s="384" t="s">
        <v>46</v>
      </c>
      <c r="H8" s="384" t="s">
        <v>46</v>
      </c>
      <c r="I8" s="384" t="s">
        <v>46</v>
      </c>
      <c r="J8" s="384" t="s">
        <v>46</v>
      </c>
      <c r="K8" s="384" t="s">
        <v>46</v>
      </c>
      <c r="L8" s="384" t="s">
        <v>46</v>
      </c>
      <c r="M8" s="384" t="s">
        <v>46</v>
      </c>
      <c r="N8" s="384" t="s">
        <v>46</v>
      </c>
      <c r="O8" s="384" t="s">
        <v>46</v>
      </c>
      <c r="P8" s="384" t="s">
        <v>46</v>
      </c>
      <c r="Q8" s="384" t="s">
        <v>46</v>
      </c>
    </row>
    <row r="9" spans="1:17" x14ac:dyDescent="0.25">
      <c r="A9" s="73" t="s">
        <v>372</v>
      </c>
      <c r="B9" s="384" t="s">
        <v>46</v>
      </c>
      <c r="C9" s="384" t="s">
        <v>46</v>
      </c>
      <c r="D9" s="384" t="s">
        <v>46</v>
      </c>
      <c r="E9" s="384" t="s">
        <v>46</v>
      </c>
      <c r="F9" s="384" t="s">
        <v>46</v>
      </c>
      <c r="G9" s="384" t="s">
        <v>46</v>
      </c>
      <c r="H9" s="384" t="s">
        <v>46</v>
      </c>
      <c r="I9" s="384" t="s">
        <v>46</v>
      </c>
      <c r="J9" s="384" t="s">
        <v>46</v>
      </c>
      <c r="K9" s="384" t="s">
        <v>46</v>
      </c>
      <c r="L9" s="384" t="s">
        <v>46</v>
      </c>
      <c r="M9" s="384" t="s">
        <v>46</v>
      </c>
      <c r="N9" s="384" t="s">
        <v>46</v>
      </c>
      <c r="O9" s="384" t="s">
        <v>46</v>
      </c>
      <c r="P9" s="384" t="s">
        <v>46</v>
      </c>
      <c r="Q9" s="384" t="s">
        <v>46</v>
      </c>
    </row>
    <row r="10" spans="1:17" x14ac:dyDescent="0.25">
      <c r="A10" s="73" t="s">
        <v>373</v>
      </c>
      <c r="B10" s="384" t="s">
        <v>46</v>
      </c>
      <c r="C10" s="384" t="s">
        <v>46</v>
      </c>
      <c r="D10" s="384" t="s">
        <v>46</v>
      </c>
      <c r="E10" s="384" t="s">
        <v>46</v>
      </c>
      <c r="F10" s="384" t="s">
        <v>46</v>
      </c>
      <c r="G10" s="384" t="s">
        <v>46</v>
      </c>
      <c r="H10" s="384" t="s">
        <v>46</v>
      </c>
      <c r="I10" s="384" t="s">
        <v>46</v>
      </c>
      <c r="J10" s="384" t="s">
        <v>46</v>
      </c>
      <c r="K10" s="384" t="s">
        <v>46</v>
      </c>
      <c r="L10" s="384" t="s">
        <v>46</v>
      </c>
      <c r="M10" s="384" t="s">
        <v>46</v>
      </c>
      <c r="N10" s="384" t="s">
        <v>46</v>
      </c>
      <c r="O10" s="384" t="s">
        <v>46</v>
      </c>
      <c r="P10" s="384" t="s">
        <v>46</v>
      </c>
      <c r="Q10" s="384" t="s">
        <v>46</v>
      </c>
    </row>
    <row r="11" spans="1:17" x14ac:dyDescent="0.25">
      <c r="A11" s="73" t="s">
        <v>374</v>
      </c>
      <c r="B11" s="382">
        <v>22.3</v>
      </c>
      <c r="C11" s="382">
        <v>30.6</v>
      </c>
      <c r="D11" s="382">
        <v>25.8</v>
      </c>
      <c r="E11" s="382">
        <v>19.100000000000001</v>
      </c>
      <c r="F11" s="382">
        <v>10</v>
      </c>
      <c r="G11" s="382">
        <v>8.6999999999999993</v>
      </c>
      <c r="H11" s="382">
        <v>9</v>
      </c>
      <c r="I11" s="91">
        <v>20</v>
      </c>
      <c r="J11" s="91">
        <v>0.6</v>
      </c>
      <c r="K11" s="91">
        <v>2.1</v>
      </c>
      <c r="L11" s="91">
        <v>1.9</v>
      </c>
      <c r="M11" s="91">
        <v>0.8</v>
      </c>
      <c r="N11" s="91">
        <v>0.3</v>
      </c>
      <c r="O11" s="91">
        <v>0</v>
      </c>
      <c r="P11" s="91">
        <v>0</v>
      </c>
      <c r="Q11" s="91">
        <v>0.9</v>
      </c>
    </row>
    <row r="12" spans="1:17" x14ac:dyDescent="0.25">
      <c r="A12" s="73" t="s">
        <v>375</v>
      </c>
      <c r="B12" s="384" t="s">
        <v>46</v>
      </c>
      <c r="C12" s="384" t="s">
        <v>46</v>
      </c>
      <c r="D12" s="384" t="s">
        <v>46</v>
      </c>
      <c r="E12" s="384" t="s">
        <v>46</v>
      </c>
      <c r="F12" s="384" t="s">
        <v>46</v>
      </c>
      <c r="G12" s="384" t="s">
        <v>46</v>
      </c>
      <c r="H12" s="384" t="s">
        <v>46</v>
      </c>
      <c r="I12" s="384" t="s">
        <v>46</v>
      </c>
      <c r="J12" s="384" t="s">
        <v>46</v>
      </c>
      <c r="K12" s="384" t="s">
        <v>46</v>
      </c>
      <c r="L12" s="384" t="s">
        <v>46</v>
      </c>
      <c r="M12" s="384" t="s">
        <v>46</v>
      </c>
      <c r="N12" s="384" t="s">
        <v>46</v>
      </c>
      <c r="O12" s="384" t="s">
        <v>46</v>
      </c>
      <c r="P12" s="384" t="s">
        <v>46</v>
      </c>
      <c r="Q12" s="384" t="s">
        <v>46</v>
      </c>
    </row>
    <row r="13" spans="1:17" x14ac:dyDescent="0.25">
      <c r="A13" s="375" t="s">
        <v>376</v>
      </c>
      <c r="B13" s="384" t="s">
        <v>46</v>
      </c>
      <c r="C13" s="384" t="s">
        <v>46</v>
      </c>
      <c r="D13" s="384" t="s">
        <v>46</v>
      </c>
      <c r="E13" s="384" t="s">
        <v>46</v>
      </c>
      <c r="F13" s="384" t="s">
        <v>46</v>
      </c>
      <c r="G13" s="384" t="s">
        <v>46</v>
      </c>
      <c r="H13" s="384" t="s">
        <v>46</v>
      </c>
      <c r="I13" s="384" t="s">
        <v>46</v>
      </c>
      <c r="J13" s="384" t="s">
        <v>46</v>
      </c>
      <c r="K13" s="384" t="s">
        <v>46</v>
      </c>
      <c r="L13" s="384" t="s">
        <v>46</v>
      </c>
      <c r="M13" s="384" t="s">
        <v>46</v>
      </c>
      <c r="N13" s="384" t="s">
        <v>46</v>
      </c>
      <c r="O13" s="384" t="s">
        <v>46</v>
      </c>
      <c r="P13" s="384" t="s">
        <v>46</v>
      </c>
      <c r="Q13" s="384" t="s">
        <v>46</v>
      </c>
    </row>
    <row r="14" spans="1:17" x14ac:dyDescent="0.25">
      <c r="A14" s="375" t="s">
        <v>377</v>
      </c>
      <c r="B14" s="384" t="s">
        <v>46</v>
      </c>
      <c r="C14" s="384" t="s">
        <v>46</v>
      </c>
      <c r="D14" s="384" t="s">
        <v>46</v>
      </c>
      <c r="E14" s="384" t="s">
        <v>46</v>
      </c>
      <c r="F14" s="384" t="s">
        <v>46</v>
      </c>
      <c r="G14" s="384" t="s">
        <v>46</v>
      </c>
      <c r="H14" s="384" t="s">
        <v>46</v>
      </c>
      <c r="I14" s="384" t="s">
        <v>46</v>
      </c>
      <c r="J14" s="384" t="s">
        <v>46</v>
      </c>
      <c r="K14" s="384" t="s">
        <v>46</v>
      </c>
      <c r="L14" s="384" t="s">
        <v>46</v>
      </c>
      <c r="M14" s="384" t="s">
        <v>46</v>
      </c>
      <c r="N14" s="384" t="s">
        <v>46</v>
      </c>
      <c r="O14" s="384" t="s">
        <v>46</v>
      </c>
      <c r="P14" s="384" t="s">
        <v>46</v>
      </c>
      <c r="Q14" s="384" t="s">
        <v>46</v>
      </c>
    </row>
    <row r="15" spans="1:17" x14ac:dyDescent="0.25">
      <c r="A15" s="73" t="s">
        <v>378</v>
      </c>
      <c r="B15" s="382">
        <v>26.5</v>
      </c>
      <c r="C15" s="382">
        <v>32</v>
      </c>
      <c r="D15" s="382">
        <v>30.7</v>
      </c>
      <c r="E15" s="382">
        <v>23.5</v>
      </c>
      <c r="F15" s="382">
        <v>17.600000000000001</v>
      </c>
      <c r="G15" s="382">
        <v>10</v>
      </c>
      <c r="H15" s="382">
        <v>6.5</v>
      </c>
      <c r="I15" s="91">
        <v>23.1</v>
      </c>
      <c r="J15" s="91">
        <v>4.3</v>
      </c>
      <c r="K15" s="91">
        <v>3.5</v>
      </c>
      <c r="L15" s="91">
        <v>4</v>
      </c>
      <c r="M15" s="91">
        <v>3.9</v>
      </c>
      <c r="N15" s="91">
        <v>1.4</v>
      </c>
      <c r="O15" s="91">
        <v>0.7</v>
      </c>
      <c r="P15" s="91">
        <v>0.5</v>
      </c>
      <c r="Q15" s="91">
        <v>2.8</v>
      </c>
    </row>
    <row r="16" spans="1:17" ht="15.6" x14ac:dyDescent="0.25">
      <c r="A16" s="73" t="s">
        <v>384</v>
      </c>
      <c r="B16" s="382">
        <v>22.5</v>
      </c>
      <c r="C16" s="382">
        <v>31.8</v>
      </c>
      <c r="D16" s="382">
        <v>28.5</v>
      </c>
      <c r="E16" s="382">
        <v>27.1</v>
      </c>
      <c r="F16" s="382">
        <v>18.399999999999999</v>
      </c>
      <c r="G16" s="382">
        <v>17.8</v>
      </c>
      <c r="H16" s="382">
        <v>7.3</v>
      </c>
      <c r="I16" s="91">
        <v>23.8</v>
      </c>
      <c r="J16" s="91">
        <v>3.6</v>
      </c>
      <c r="K16" s="91">
        <v>2.9</v>
      </c>
      <c r="L16" s="91">
        <v>3.4</v>
      </c>
      <c r="M16" s="91">
        <v>6</v>
      </c>
      <c r="N16" s="91">
        <v>1</v>
      </c>
      <c r="O16" s="91">
        <v>0.7</v>
      </c>
      <c r="P16" s="91">
        <v>0</v>
      </c>
      <c r="Q16" s="91">
        <v>2.8</v>
      </c>
    </row>
    <row r="17" spans="1:18" ht="15.6" x14ac:dyDescent="0.25">
      <c r="A17" s="73" t="s">
        <v>385</v>
      </c>
      <c r="B17" s="382">
        <v>31.8</v>
      </c>
      <c r="C17" s="382">
        <v>33.6</v>
      </c>
      <c r="D17" s="382">
        <v>34.299999999999997</v>
      </c>
      <c r="E17" s="382">
        <v>26.2</v>
      </c>
      <c r="F17" s="382">
        <v>20.399999999999999</v>
      </c>
      <c r="G17" s="382">
        <v>15.5</v>
      </c>
      <c r="H17" s="382">
        <v>7.8</v>
      </c>
      <c r="I17" s="91">
        <v>26.5</v>
      </c>
      <c r="J17" s="91">
        <v>6.1</v>
      </c>
      <c r="K17" s="91">
        <v>2.2999999999999998</v>
      </c>
      <c r="L17" s="91">
        <v>4.5999999999999996</v>
      </c>
      <c r="M17" s="91">
        <v>5.0999999999999996</v>
      </c>
      <c r="N17" s="91">
        <v>0.8</v>
      </c>
      <c r="O17" s="91">
        <v>0.7</v>
      </c>
      <c r="P17" s="91">
        <v>0</v>
      </c>
      <c r="Q17" s="91">
        <v>3.1</v>
      </c>
    </row>
    <row r="18" spans="1:18" ht="15.6" x14ac:dyDescent="0.25">
      <c r="A18" s="73" t="s">
        <v>380</v>
      </c>
      <c r="B18" s="382">
        <v>18.8</v>
      </c>
      <c r="C18" s="382">
        <v>28.5</v>
      </c>
      <c r="D18" s="382">
        <v>25.4</v>
      </c>
      <c r="E18" s="382">
        <v>23.3</v>
      </c>
      <c r="F18" s="382">
        <v>19.5</v>
      </c>
      <c r="G18" s="382">
        <v>12.6</v>
      </c>
      <c r="H18" s="382">
        <v>8.6999999999999993</v>
      </c>
      <c r="I18" s="91">
        <v>21.1</v>
      </c>
      <c r="J18" s="91">
        <v>6.3</v>
      </c>
      <c r="K18" s="91">
        <v>5.6</v>
      </c>
      <c r="L18" s="91">
        <v>6.5</v>
      </c>
      <c r="M18" s="91">
        <v>4.4000000000000004</v>
      </c>
      <c r="N18" s="91">
        <v>1.9</v>
      </c>
      <c r="O18" s="91">
        <v>0.3</v>
      </c>
      <c r="P18" s="91">
        <v>0.4</v>
      </c>
      <c r="Q18" s="91">
        <v>4</v>
      </c>
    </row>
    <row r="19" spans="1:18" ht="16.2" x14ac:dyDescent="0.3">
      <c r="A19" s="73" t="s">
        <v>386</v>
      </c>
      <c r="B19" s="382">
        <v>16.8</v>
      </c>
      <c r="C19" s="382">
        <v>29.6</v>
      </c>
      <c r="D19" s="382">
        <v>25.2</v>
      </c>
      <c r="E19" s="382">
        <v>23.8</v>
      </c>
      <c r="F19" s="382">
        <v>18.5</v>
      </c>
      <c r="G19" s="382">
        <v>10.9</v>
      </c>
      <c r="H19" s="382">
        <v>8</v>
      </c>
      <c r="I19" s="385">
        <v>20.5</v>
      </c>
      <c r="J19" s="382">
        <v>4</v>
      </c>
      <c r="K19" s="382">
        <v>3.9</v>
      </c>
      <c r="L19" s="382">
        <v>5.4</v>
      </c>
      <c r="M19" s="382">
        <v>4.5999999999999996</v>
      </c>
      <c r="N19" s="382">
        <v>2.2000000000000002</v>
      </c>
      <c r="O19" s="382">
        <v>1.1000000000000001</v>
      </c>
      <c r="P19" s="382">
        <v>0.3</v>
      </c>
      <c r="Q19" s="385">
        <v>3.4</v>
      </c>
    </row>
    <row r="20" spans="1:18" x14ac:dyDescent="0.25">
      <c r="A20" s="629" t="s">
        <v>381</v>
      </c>
      <c r="B20" s="382">
        <v>18.600000000000001</v>
      </c>
      <c r="C20" s="382">
        <v>25.7</v>
      </c>
      <c r="D20" s="382">
        <v>24</v>
      </c>
      <c r="E20" s="382">
        <v>23</v>
      </c>
      <c r="F20" s="382">
        <v>18.7</v>
      </c>
      <c r="G20" s="382">
        <v>12.3</v>
      </c>
      <c r="H20" s="382">
        <v>7</v>
      </c>
      <c r="I20" s="91">
        <v>19.8</v>
      </c>
      <c r="J20" s="91">
        <v>3.9</v>
      </c>
      <c r="K20" s="91">
        <v>6</v>
      </c>
      <c r="L20" s="91">
        <v>4.2</v>
      </c>
      <c r="M20" s="91">
        <v>3.2</v>
      </c>
      <c r="N20" s="91">
        <v>1.5</v>
      </c>
      <c r="O20" s="91">
        <v>1.1000000000000001</v>
      </c>
      <c r="P20" s="91">
        <v>0.4</v>
      </c>
      <c r="Q20" s="91">
        <v>3.1</v>
      </c>
    </row>
    <row r="21" spans="1:18" x14ac:dyDescent="0.25">
      <c r="A21" s="629" t="s">
        <v>383</v>
      </c>
      <c r="B21" s="382">
        <v>16.399999999999999</v>
      </c>
      <c r="C21" s="382">
        <v>29.6</v>
      </c>
      <c r="D21" s="382">
        <v>23.2</v>
      </c>
      <c r="E21" s="382">
        <v>28.3</v>
      </c>
      <c r="F21" s="382">
        <v>20.399999999999999</v>
      </c>
      <c r="G21" s="382">
        <v>12.2</v>
      </c>
      <c r="H21" s="382">
        <v>6.5</v>
      </c>
      <c r="I21" s="91">
        <v>21.1</v>
      </c>
      <c r="J21" s="91">
        <v>2.5</v>
      </c>
      <c r="K21" s="91">
        <v>7.1</v>
      </c>
      <c r="L21" s="91">
        <v>4.0999999999999996</v>
      </c>
      <c r="M21" s="91">
        <v>5.0999999999999996</v>
      </c>
      <c r="N21" s="91">
        <v>3.4</v>
      </c>
      <c r="O21" s="91">
        <v>1.1000000000000001</v>
      </c>
      <c r="P21" s="91">
        <v>0.6</v>
      </c>
      <c r="Q21" s="91">
        <v>3.7</v>
      </c>
    </row>
    <row r="22" spans="1:18" x14ac:dyDescent="0.25">
      <c r="A22" s="383" t="s">
        <v>558</v>
      </c>
      <c r="B22" s="636">
        <v>14.3</v>
      </c>
      <c r="C22" s="636">
        <v>30.9</v>
      </c>
      <c r="D22" s="636">
        <v>27.5</v>
      </c>
      <c r="E22" s="636">
        <v>26</v>
      </c>
      <c r="F22" s="636">
        <v>18.100000000000001</v>
      </c>
      <c r="G22" s="636">
        <v>12.8</v>
      </c>
      <c r="H22" s="636">
        <v>7.3</v>
      </c>
      <c r="I22" s="335">
        <v>21.1</v>
      </c>
      <c r="J22" s="335">
        <v>2.6</v>
      </c>
      <c r="K22" s="335">
        <v>7.1</v>
      </c>
      <c r="L22" s="335">
        <v>4.0999999999999996</v>
      </c>
      <c r="M22" s="335">
        <v>5.2</v>
      </c>
      <c r="N22" s="335">
        <v>4.7</v>
      </c>
      <c r="O22" s="335">
        <v>1.7</v>
      </c>
      <c r="P22" s="335">
        <v>0.7</v>
      </c>
      <c r="Q22" s="335">
        <v>4</v>
      </c>
    </row>
    <row r="23" spans="1:18" ht="6" customHeight="1" x14ac:dyDescent="0.25">
      <c r="A23" s="1223"/>
      <c r="B23" s="1223"/>
      <c r="C23" s="1083"/>
      <c r="D23" s="1083"/>
      <c r="E23" s="1083"/>
      <c r="F23" s="1083"/>
      <c r="G23" s="1083"/>
      <c r="H23" s="1083"/>
      <c r="I23" s="1083"/>
      <c r="J23" s="1083"/>
      <c r="K23" s="1083"/>
      <c r="L23" s="1083"/>
      <c r="M23" s="1083"/>
      <c r="N23" s="1083"/>
      <c r="O23" s="1083"/>
      <c r="P23" s="1083"/>
      <c r="Q23" s="1083"/>
    </row>
    <row r="24" spans="1:18" s="63" customFormat="1" ht="15" customHeight="1" x14ac:dyDescent="0.25">
      <c r="A24" s="1217" t="s">
        <v>387</v>
      </c>
      <c r="B24" s="969"/>
      <c r="C24" s="969"/>
      <c r="D24" s="969"/>
      <c r="E24" s="969"/>
      <c r="F24" s="969"/>
      <c r="G24" s="969"/>
      <c r="H24" s="969"/>
      <c r="I24" s="969"/>
      <c r="J24" s="969"/>
      <c r="K24" s="969"/>
      <c r="L24" s="969"/>
      <c r="M24" s="969"/>
      <c r="N24" s="969"/>
      <c r="O24" s="969"/>
      <c r="P24" s="969"/>
      <c r="Q24" s="969"/>
    </row>
    <row r="25" spans="1:18" s="63" customFormat="1" ht="6" customHeight="1" x14ac:dyDescent="0.25">
      <c r="A25" s="438"/>
      <c r="B25" s="436"/>
      <c r="C25" s="436"/>
      <c r="D25" s="436"/>
      <c r="E25" s="436"/>
      <c r="F25" s="436"/>
      <c r="G25" s="436"/>
      <c r="H25" s="436"/>
      <c r="I25" s="436"/>
      <c r="J25" s="436"/>
      <c r="K25" s="436"/>
      <c r="L25" s="436"/>
      <c r="M25" s="436"/>
      <c r="N25" s="436"/>
      <c r="O25" s="436"/>
      <c r="P25" s="436"/>
      <c r="Q25" s="436"/>
    </row>
    <row r="26" spans="1:18" s="87" customFormat="1" ht="30" customHeight="1" x14ac:dyDescent="0.25">
      <c r="A26" s="1217" t="s">
        <v>365</v>
      </c>
      <c r="B26" s="969"/>
      <c r="C26" s="969"/>
      <c r="D26" s="969"/>
      <c r="E26" s="969"/>
      <c r="F26" s="969"/>
      <c r="G26" s="969"/>
      <c r="H26" s="969"/>
      <c r="I26" s="969"/>
      <c r="J26" s="969"/>
      <c r="K26" s="969"/>
      <c r="L26" s="969"/>
      <c r="M26" s="969"/>
      <c r="N26" s="969"/>
      <c r="O26" s="969"/>
      <c r="P26" s="969"/>
      <c r="Q26" s="969"/>
    </row>
    <row r="27" spans="1:18" s="87" customFormat="1" ht="15" customHeight="1" x14ac:dyDescent="0.25">
      <c r="A27" s="1217" t="s">
        <v>217</v>
      </c>
      <c r="B27" s="969"/>
      <c r="C27" s="969"/>
      <c r="D27" s="969"/>
      <c r="E27" s="969"/>
      <c r="F27" s="969"/>
      <c r="G27" s="969"/>
      <c r="H27" s="969"/>
      <c r="I27" s="969"/>
      <c r="J27" s="969"/>
      <c r="K27" s="969"/>
      <c r="L27" s="969"/>
      <c r="M27" s="969"/>
      <c r="N27" s="969"/>
      <c r="O27" s="969"/>
      <c r="P27" s="969"/>
      <c r="Q27" s="969"/>
    </row>
    <row r="28" spans="1:18" ht="30" customHeight="1" x14ac:dyDescent="0.25">
      <c r="A28" s="1217" t="s">
        <v>218</v>
      </c>
      <c r="B28" s="969"/>
      <c r="C28" s="969"/>
      <c r="D28" s="969"/>
      <c r="E28" s="969"/>
      <c r="F28" s="969"/>
      <c r="G28" s="969"/>
      <c r="H28" s="969"/>
      <c r="I28" s="969"/>
      <c r="J28" s="969"/>
      <c r="K28" s="969"/>
      <c r="L28" s="969"/>
      <c r="M28" s="969"/>
      <c r="N28" s="969"/>
      <c r="O28" s="969"/>
      <c r="P28" s="969"/>
      <c r="Q28" s="969"/>
      <c r="R28" s="182"/>
    </row>
    <row r="29" spans="1:18" ht="14.4" x14ac:dyDescent="0.3">
      <c r="Q29" s="95"/>
      <c r="R29" s="165"/>
    </row>
    <row r="30" spans="1:18" ht="14.4" x14ac:dyDescent="0.3">
      <c r="A30" s="164"/>
      <c r="N30" s="188"/>
      <c r="O30" s="188"/>
      <c r="P30" s="188"/>
      <c r="Q30" s="188"/>
      <c r="R30" s="168"/>
    </row>
    <row r="31" spans="1:18" ht="14.4" x14ac:dyDescent="0.3">
      <c r="A31" s="164"/>
      <c r="N31" s="188"/>
      <c r="O31" s="188"/>
      <c r="P31" s="188"/>
      <c r="Q31" s="188"/>
      <c r="R31" s="167"/>
    </row>
    <row r="32" spans="1:18" ht="14.4" x14ac:dyDescent="0.3">
      <c r="N32" s="188"/>
      <c r="O32" s="188"/>
      <c r="P32" s="188"/>
      <c r="Q32" s="188"/>
      <c r="R32" s="176"/>
    </row>
    <row r="33" spans="14:18" ht="14.4" x14ac:dyDescent="0.3">
      <c r="N33" s="188"/>
      <c r="O33" s="188"/>
      <c r="P33" s="188"/>
      <c r="Q33" s="188"/>
      <c r="R33" s="176"/>
    </row>
    <row r="34" spans="14:18" ht="14.4" x14ac:dyDescent="0.3">
      <c r="N34" s="188"/>
      <c r="O34" s="188"/>
      <c r="P34" s="188"/>
      <c r="R34" s="64"/>
    </row>
    <row r="35" spans="14:18" ht="14.4" x14ac:dyDescent="0.3">
      <c r="N35" s="188"/>
      <c r="O35" s="188"/>
      <c r="P35" s="188"/>
      <c r="R35" s="64"/>
    </row>
    <row r="36" spans="14:18" ht="14.4" x14ac:dyDescent="0.3">
      <c r="N36" s="188"/>
      <c r="O36" s="188"/>
      <c r="P36" s="188"/>
      <c r="R36" s="64"/>
    </row>
    <row r="37" spans="14:18" ht="14.4" x14ac:dyDescent="0.3">
      <c r="N37" s="188"/>
      <c r="O37" s="188"/>
      <c r="P37" s="188"/>
      <c r="R37" s="64"/>
    </row>
    <row r="38" spans="14:18" ht="14.4" x14ac:dyDescent="0.3">
      <c r="N38" s="166"/>
      <c r="O38" s="166"/>
      <c r="P38" s="166"/>
      <c r="R38" s="64"/>
    </row>
    <row r="39" spans="14:18" ht="14.4" x14ac:dyDescent="0.3">
      <c r="N39" s="166"/>
      <c r="O39" s="166"/>
      <c r="P39" s="166"/>
      <c r="R39" s="64"/>
    </row>
    <row r="40" spans="14:18" ht="14.4" x14ac:dyDescent="0.3">
      <c r="N40" s="166"/>
      <c r="O40" s="166"/>
      <c r="P40" s="166"/>
      <c r="R40" s="64"/>
    </row>
    <row r="41" spans="14:18" x14ac:dyDescent="0.25">
      <c r="R41" s="64"/>
    </row>
    <row r="42" spans="14:18" x14ac:dyDescent="0.25">
      <c r="R42" s="64"/>
    </row>
    <row r="43" spans="14:18" x14ac:dyDescent="0.25">
      <c r="R43" s="64"/>
    </row>
    <row r="44" spans="14:18" x14ac:dyDescent="0.25">
      <c r="R44" s="64"/>
    </row>
    <row r="45" spans="14:18" x14ac:dyDescent="0.25">
      <c r="R45" s="64"/>
    </row>
    <row r="46" spans="14:18" x14ac:dyDescent="0.25">
      <c r="R46" s="64"/>
    </row>
  </sheetData>
  <mergeCells count="12">
    <mergeCell ref="A28:Q28"/>
    <mergeCell ref="A3:Q3"/>
    <mergeCell ref="B4:I4"/>
    <mergeCell ref="J4:Q4"/>
    <mergeCell ref="A23:Q23"/>
    <mergeCell ref="A24:Q24"/>
    <mergeCell ref="A26:Q26"/>
    <mergeCell ref="A1:B1"/>
    <mergeCell ref="A2:B2"/>
    <mergeCell ref="J1:K1"/>
    <mergeCell ref="F1:I1"/>
    <mergeCell ref="A27:Q27"/>
  </mergeCells>
  <hyperlinks>
    <hyperlink ref="F1:H1" location="Tabellförteckning!A1" display="Tillbaka till innehållsföreckningen "/>
  </hyperlinks>
  <pageMargins left="0.75" right="0.75" top="1" bottom="1" header="0.5" footer="0.5"/>
  <pageSetup paperSize="9" scale="7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103</vt:i4>
      </vt:variant>
      <vt:variant>
        <vt:lpstr>Namngivna områden</vt:lpstr>
      </vt:variant>
      <vt:variant>
        <vt:i4>105</vt:i4>
      </vt:variant>
    </vt:vector>
  </HeadingPairs>
  <TitlesOfParts>
    <vt:vector size="208" baseType="lpstr">
      <vt:lpstr>Försättsblad</vt:lpstr>
      <vt:lpstr>Förklaringar</vt:lpstr>
      <vt:lpstr>Tabellförteckning</vt:lpstr>
      <vt:lpstr>TK 1-2</vt:lpstr>
      <vt:lpstr>1</vt:lpstr>
      <vt:lpstr>2</vt:lpstr>
      <vt:lpstr>TK 3-18</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TK 19-32</vt:lpstr>
      <vt:lpstr>19</vt:lpstr>
      <vt:lpstr>20</vt:lpstr>
      <vt:lpstr>21</vt:lpstr>
      <vt:lpstr>22</vt:lpstr>
      <vt:lpstr>23</vt:lpstr>
      <vt:lpstr>24</vt:lpstr>
      <vt:lpstr>25</vt:lpstr>
      <vt:lpstr>26</vt:lpstr>
      <vt:lpstr>27</vt:lpstr>
      <vt:lpstr>28</vt:lpstr>
      <vt:lpstr>29</vt:lpstr>
      <vt:lpstr>30</vt:lpstr>
      <vt:lpstr>31</vt:lpstr>
      <vt:lpstr>32</vt:lpstr>
      <vt:lpstr>TK 33-38</vt:lpstr>
      <vt:lpstr>33</vt:lpstr>
      <vt:lpstr>34</vt:lpstr>
      <vt:lpstr>35</vt:lpstr>
      <vt:lpstr>36</vt:lpstr>
      <vt:lpstr>37</vt:lpstr>
      <vt:lpstr>38</vt:lpstr>
      <vt:lpstr>TK 39-47</vt:lpstr>
      <vt:lpstr>39</vt:lpstr>
      <vt:lpstr>40</vt:lpstr>
      <vt:lpstr>41</vt:lpstr>
      <vt:lpstr>42</vt:lpstr>
      <vt:lpstr>43</vt:lpstr>
      <vt:lpstr>44</vt:lpstr>
      <vt:lpstr>45</vt:lpstr>
      <vt:lpstr>46</vt:lpstr>
      <vt:lpstr>47</vt:lpstr>
      <vt:lpstr>TK 48-59</vt:lpstr>
      <vt:lpstr>48</vt:lpstr>
      <vt:lpstr>49</vt:lpstr>
      <vt:lpstr>50</vt:lpstr>
      <vt:lpstr>51</vt:lpstr>
      <vt:lpstr>52</vt:lpstr>
      <vt:lpstr>53</vt:lpstr>
      <vt:lpstr>54</vt:lpstr>
      <vt:lpstr>55</vt:lpstr>
      <vt:lpstr>56</vt:lpstr>
      <vt:lpstr>57</vt:lpstr>
      <vt:lpstr>58</vt:lpstr>
      <vt:lpstr>59</vt:lpstr>
      <vt:lpstr>TK 60-68</vt:lpstr>
      <vt:lpstr>60</vt:lpstr>
      <vt:lpstr>61</vt:lpstr>
      <vt:lpstr>62</vt:lpstr>
      <vt:lpstr>63</vt:lpstr>
      <vt:lpstr>64</vt:lpstr>
      <vt:lpstr>65</vt:lpstr>
      <vt:lpstr>66</vt:lpstr>
      <vt:lpstr>67</vt:lpstr>
      <vt:lpstr>68</vt:lpstr>
      <vt:lpstr>TK 69-71</vt:lpstr>
      <vt:lpstr>69</vt:lpstr>
      <vt:lpstr>70</vt:lpstr>
      <vt:lpstr>71</vt:lpstr>
      <vt:lpstr>TK 72-77</vt:lpstr>
      <vt:lpstr>72</vt:lpstr>
      <vt:lpstr>73</vt:lpstr>
      <vt:lpstr>74</vt:lpstr>
      <vt:lpstr>75</vt:lpstr>
      <vt:lpstr>76</vt:lpstr>
      <vt:lpstr>77</vt:lpstr>
      <vt:lpstr>TK 78-89</vt:lpstr>
      <vt:lpstr>78</vt:lpstr>
      <vt:lpstr>79</vt:lpstr>
      <vt:lpstr>80</vt:lpstr>
      <vt:lpstr>81</vt:lpstr>
      <vt:lpstr>82</vt:lpstr>
      <vt:lpstr>83</vt:lpstr>
      <vt:lpstr>84</vt:lpstr>
      <vt:lpstr>85</vt:lpstr>
      <vt:lpstr>86</vt:lpstr>
      <vt:lpstr>87</vt:lpstr>
      <vt:lpstr>88</vt:lpstr>
      <vt:lpstr>89</vt:lpstr>
      <vt:lpstr>90</vt:lpstr>
      <vt:lpstr>'14'!_GoBack</vt:lpstr>
      <vt:lpstr>'39'!_Toc10438822</vt:lpstr>
      <vt:lpstr>'40'!_Toc10438822</vt:lpstr>
      <vt:lpstr>'69'!_Toc10438822</vt:lpstr>
      <vt:lpstr>'70'!_Toc119136809</vt:lpstr>
      <vt:lpstr>'76'!_Toc277750859</vt:lpstr>
      <vt:lpstr>'77'!_Toc277750860</vt:lpstr>
      <vt:lpstr>'15'!_Toc59250759</vt:lpstr>
      <vt:lpstr>'TK 72-77'!OLE_LINK3</vt:lpstr>
      <vt:lpstr>'48'!TABLE</vt:lpstr>
      <vt:lpstr>'48'!TABLE_2</vt:lpstr>
      <vt:lpstr>'48'!TABLE_3</vt:lpstr>
      <vt:lpstr>'1'!Utskriftsområde</vt:lpstr>
      <vt:lpstr>'10'!Utskriftsområde</vt:lpstr>
      <vt:lpstr>'11'!Utskriftsområde</vt:lpstr>
      <vt:lpstr>'12'!Utskriftsområde</vt:lpstr>
      <vt:lpstr>'13'!Utskriftsområde</vt:lpstr>
      <vt:lpstr>'14'!Utskriftsområde</vt:lpstr>
      <vt:lpstr>'15'!Utskriftsområde</vt:lpstr>
      <vt:lpstr>'16'!Utskriftsområde</vt:lpstr>
      <vt:lpstr>'17'!Utskriftsområde</vt:lpstr>
      <vt:lpstr>'18'!Utskriftsområde</vt:lpstr>
      <vt:lpstr>'19'!Utskriftsområde</vt:lpstr>
      <vt:lpstr>'2'!Utskriftsområde</vt:lpstr>
      <vt:lpstr>'20'!Utskriftsområde</vt:lpstr>
      <vt:lpstr>'21'!Utskriftsområde</vt:lpstr>
      <vt:lpstr>'22'!Utskriftsområde</vt:lpstr>
      <vt:lpstr>'23'!Utskriftsområde</vt:lpstr>
      <vt:lpstr>'24'!Utskriftsområde</vt:lpstr>
      <vt:lpstr>'25'!Utskriftsområde</vt:lpstr>
      <vt:lpstr>'26'!Utskriftsområde</vt:lpstr>
      <vt:lpstr>'27'!Utskriftsområde</vt:lpstr>
      <vt:lpstr>'28'!Utskriftsområde</vt:lpstr>
      <vt:lpstr>'29'!Utskriftsområde</vt:lpstr>
      <vt:lpstr>'3'!Utskriftsområde</vt:lpstr>
      <vt:lpstr>'30'!Utskriftsområde</vt:lpstr>
      <vt:lpstr>'31'!Utskriftsområde</vt:lpstr>
      <vt:lpstr>'32'!Utskriftsområde</vt:lpstr>
      <vt:lpstr>'33'!Utskriftsområde</vt:lpstr>
      <vt:lpstr>'34'!Utskriftsområde</vt:lpstr>
      <vt:lpstr>'35'!Utskriftsområde</vt:lpstr>
      <vt:lpstr>'36'!Utskriftsområde</vt:lpstr>
      <vt:lpstr>'37'!Utskriftsområde</vt:lpstr>
      <vt:lpstr>'38'!Utskriftsområde</vt:lpstr>
      <vt:lpstr>'39'!Utskriftsområde</vt:lpstr>
      <vt:lpstr>'4'!Utskriftsområde</vt:lpstr>
      <vt:lpstr>'40'!Utskriftsområde</vt:lpstr>
      <vt:lpstr>'41'!Utskriftsområde</vt:lpstr>
      <vt:lpstr>'42'!Utskriftsområde</vt:lpstr>
      <vt:lpstr>'43'!Utskriftsområde</vt:lpstr>
      <vt:lpstr>'44'!Utskriftsområde</vt:lpstr>
      <vt:lpstr>'45'!Utskriftsområde</vt:lpstr>
      <vt:lpstr>'46'!Utskriftsområde</vt:lpstr>
      <vt:lpstr>'47'!Utskriftsområde</vt:lpstr>
      <vt:lpstr>'48'!Utskriftsområde</vt:lpstr>
      <vt:lpstr>'49'!Utskriftsområde</vt:lpstr>
      <vt:lpstr>'5'!Utskriftsområde</vt:lpstr>
      <vt:lpstr>'50'!Utskriftsområde</vt:lpstr>
      <vt:lpstr>'51'!Utskriftsområde</vt:lpstr>
      <vt:lpstr>'52'!Utskriftsområde</vt:lpstr>
      <vt:lpstr>'53'!Utskriftsområde</vt:lpstr>
      <vt:lpstr>'54'!Utskriftsområde</vt:lpstr>
      <vt:lpstr>'55'!Utskriftsområde</vt:lpstr>
      <vt:lpstr>'56'!Utskriftsområde</vt:lpstr>
      <vt:lpstr>'57'!Utskriftsområde</vt:lpstr>
      <vt:lpstr>'58'!Utskriftsområde</vt:lpstr>
      <vt:lpstr>'59'!Utskriftsområde</vt:lpstr>
      <vt:lpstr>'6'!Utskriftsområde</vt:lpstr>
      <vt:lpstr>'60'!Utskriftsområde</vt:lpstr>
      <vt:lpstr>'61'!Utskriftsområde</vt:lpstr>
      <vt:lpstr>'62'!Utskriftsområde</vt:lpstr>
      <vt:lpstr>'63'!Utskriftsområde</vt:lpstr>
      <vt:lpstr>'64'!Utskriftsområde</vt:lpstr>
      <vt:lpstr>'65'!Utskriftsområde</vt:lpstr>
      <vt:lpstr>'66'!Utskriftsområde</vt:lpstr>
      <vt:lpstr>'67'!Utskriftsområde</vt:lpstr>
      <vt:lpstr>'68'!Utskriftsområde</vt:lpstr>
      <vt:lpstr>'69'!Utskriftsområde</vt:lpstr>
      <vt:lpstr>'7'!Utskriftsområde</vt:lpstr>
      <vt:lpstr>'70'!Utskriftsområde</vt:lpstr>
      <vt:lpstr>'71'!Utskriftsområde</vt:lpstr>
      <vt:lpstr>'72'!Utskriftsområde</vt:lpstr>
      <vt:lpstr>'73'!Utskriftsområde</vt:lpstr>
      <vt:lpstr>'74'!Utskriftsområde</vt:lpstr>
      <vt:lpstr>'75'!Utskriftsområde</vt:lpstr>
      <vt:lpstr>'76'!Utskriftsområde</vt:lpstr>
      <vt:lpstr>'77'!Utskriftsområde</vt:lpstr>
      <vt:lpstr>'78'!Utskriftsområde</vt:lpstr>
      <vt:lpstr>'79'!Utskriftsområde</vt:lpstr>
      <vt:lpstr>'8'!Utskriftsområde</vt:lpstr>
      <vt:lpstr>'80'!Utskriftsområde</vt:lpstr>
      <vt:lpstr>'81'!Utskriftsområde</vt:lpstr>
      <vt:lpstr>'82'!Utskriftsområde</vt:lpstr>
      <vt:lpstr>'83'!Utskriftsområde</vt:lpstr>
      <vt:lpstr>'84'!Utskriftsområde</vt:lpstr>
      <vt:lpstr>'85'!Utskriftsområde</vt:lpstr>
      <vt:lpstr>'86'!Utskriftsområde</vt:lpstr>
      <vt:lpstr>'87'!Utskriftsområde</vt:lpstr>
      <vt:lpstr>'88'!Utskriftsområde</vt:lpstr>
      <vt:lpstr>'89'!Utskriftsområde</vt:lpstr>
      <vt:lpstr>'9'!Utskriftsområde</vt:lpstr>
      <vt:lpstr>'90'!Utskriftsområde</vt:lpstr>
      <vt:lpstr>Förklaringar!Utskriftsområde</vt:lpstr>
      <vt:lpstr>Försättsblad!Utskriftsområde</vt:lpstr>
      <vt:lpstr>Tabellförteckning!Utskriftsområde</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Ulf Guttormsson</dc:creator>
  <cp:lastModifiedBy>Britta Grönlund</cp:lastModifiedBy>
  <cp:lastPrinted>2016-12-15T13:42:32Z</cp:lastPrinted>
  <dcterms:created xsi:type="dcterms:W3CDTF">1999-02-23T06:47:13Z</dcterms:created>
  <dcterms:modified xsi:type="dcterms:W3CDTF">2017-04-10T09:07:38Z</dcterms:modified>
</cp:coreProperties>
</file>