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M:\Rapporter\Rapportserien\144 - Drogutvecklingen i Sverige 2014\"/>
    </mc:Choice>
  </mc:AlternateContent>
  <bookViews>
    <workbookView xWindow="11175" yWindow="45" windowWidth="9255" windowHeight="7305"/>
  </bookViews>
  <sheets>
    <sheet name="Försättsblad" sheetId="273" r:id="rId1"/>
    <sheet name="Förklaringar" sheetId="276" r:id="rId2"/>
    <sheet name="Tabellförteckning" sheetId="275" r:id="rId3"/>
    <sheet name="1" sheetId="236" r:id="rId4"/>
    <sheet name="2" sheetId="237" r:id="rId5"/>
    <sheet name="3" sheetId="238" r:id="rId6"/>
    <sheet name="4" sheetId="239" r:id="rId7"/>
    <sheet name="5" sheetId="240" r:id="rId8"/>
    <sheet name="6" sheetId="241" r:id="rId9"/>
    <sheet name="7" sheetId="242" r:id="rId10"/>
    <sheet name="8" sheetId="243" r:id="rId11"/>
    <sheet name="9" sheetId="244" r:id="rId12"/>
    <sheet name="10" sheetId="245" r:id="rId13"/>
    <sheet name="11" sheetId="246" r:id="rId14"/>
    <sheet name="12" sheetId="247" r:id="rId15"/>
    <sheet name="13" sheetId="248" r:id="rId16"/>
    <sheet name="14" sheetId="249" r:id="rId17"/>
    <sheet name="15" sheetId="250" r:id="rId18"/>
    <sheet name="16" sheetId="251" r:id="rId19"/>
    <sheet name="17" sheetId="252" r:id="rId20"/>
    <sheet name="18" sheetId="253" r:id="rId21"/>
    <sheet name="19" sheetId="254" r:id="rId22"/>
    <sheet name="20" sheetId="255" r:id="rId23"/>
    <sheet name="21" sheetId="256" r:id="rId24"/>
    <sheet name="22" sheetId="270" r:id="rId25"/>
    <sheet name="23" sheetId="271" r:id="rId26"/>
    <sheet name="24" sheetId="272" r:id="rId27"/>
    <sheet name="25" sheetId="260" r:id="rId28"/>
    <sheet name="26" sheetId="261" r:id="rId29"/>
    <sheet name="27" sheetId="262" r:id="rId30"/>
    <sheet name="28" sheetId="263" r:id="rId31"/>
    <sheet name="29" sheetId="264" r:id="rId32"/>
    <sheet name="30" sheetId="265" r:id="rId33"/>
    <sheet name="31" sheetId="266" r:id="rId34"/>
    <sheet name="32" sheetId="211" r:id="rId35"/>
    <sheet name="33" sheetId="179" r:id="rId36"/>
    <sheet name="34" sheetId="176" r:id="rId37"/>
    <sheet name="35" sheetId="177" r:id="rId38"/>
    <sheet name="36" sheetId="178" r:id="rId39"/>
    <sheet name="37" sheetId="64" r:id="rId40"/>
    <sheet name="38" sheetId="232" r:id="rId41"/>
    <sheet name="39" sheetId="233" r:id="rId42"/>
    <sheet name="40" sheetId="167" r:id="rId43"/>
    <sheet name="41" sheetId="234" r:id="rId44"/>
    <sheet name="42" sheetId="67" r:id="rId45"/>
    <sheet name="43" sheetId="118" r:id="rId46"/>
    <sheet name="44" sheetId="119" r:id="rId47"/>
    <sheet name="45" sheetId="120" r:id="rId48"/>
    <sheet name="46" sheetId="71" r:id="rId49"/>
    <sheet name="47" sheetId="73" r:id="rId50"/>
    <sheet name="48" sheetId="74" r:id="rId51"/>
    <sheet name="49" sheetId="75" r:id="rId52"/>
    <sheet name="50" sheetId="76" r:id="rId53"/>
    <sheet name="51" sheetId="205" r:id="rId54"/>
    <sheet name="52" sheetId="206" r:id="rId55"/>
    <sheet name="53" sheetId="78" r:id="rId56"/>
    <sheet name="54" sheetId="79" r:id="rId57"/>
    <sheet name="55" sheetId="80" r:id="rId58"/>
    <sheet name="56" sheetId="81" r:id="rId59"/>
    <sheet name="57" sheetId="82" r:id="rId60"/>
    <sheet name="58" sheetId="195" r:id="rId61"/>
    <sheet name="59" sheetId="268" r:id="rId62"/>
    <sheet name="60" sheetId="269" r:id="rId63"/>
    <sheet name="61" sheetId="146" r:id="rId64"/>
    <sheet name="62" sheetId="91" r:id="rId65"/>
    <sheet name="63" sheetId="92" r:id="rId66"/>
    <sheet name="64" sheetId="231" r:id="rId67"/>
    <sheet name="65" sheetId="153" r:id="rId68"/>
    <sheet name="66" sheetId="220" r:id="rId69"/>
    <sheet name="67" sheetId="210" r:id="rId70"/>
    <sheet name="68" sheetId="221" r:id="rId71"/>
    <sheet name="69" sheetId="99" r:id="rId72"/>
    <sheet name="70" sheetId="100" r:id="rId73"/>
    <sheet name="71" sheetId="101" r:id="rId74"/>
    <sheet name="72" sheetId="198" r:id="rId75"/>
    <sheet name="73" sheetId="207" r:id="rId76"/>
    <sheet name="74" sheetId="208" r:id="rId77"/>
    <sheet name="75" sheetId="222" r:id="rId78"/>
    <sheet name="76" sheetId="223" r:id="rId79"/>
    <sheet name="77" sheetId="224" r:id="rId80"/>
    <sheet name="78" sheetId="225" r:id="rId81"/>
    <sheet name="79" sheetId="226" r:id="rId82"/>
    <sheet name="80" sheetId="227" r:id="rId83"/>
    <sheet name="81" sheetId="228" r:id="rId84"/>
    <sheet name="82" sheetId="229" r:id="rId85"/>
    <sheet name="83" sheetId="230" r:id="rId86"/>
    <sheet name="84" sheetId="156" r:id="rId87"/>
  </sheets>
  <definedNames>
    <definedName name="_GoBack" localSheetId="16">'14'!$L$14</definedName>
    <definedName name="_Toc10438822" localSheetId="40">'38'!$A$3</definedName>
    <definedName name="_Toc10438822" localSheetId="41">'39'!$A$3</definedName>
    <definedName name="_Toc10438822" localSheetId="68">'66'!$A$3</definedName>
    <definedName name="_Toc119136809" localSheetId="69">'67'!$A$3</definedName>
    <definedName name="_Toc277750859" localSheetId="75">'73'!$A$3</definedName>
    <definedName name="_Toc277750860" localSheetId="76">'74'!$A$3</definedName>
    <definedName name="TABLE" localSheetId="49">'47'!$G$40:$G$40</definedName>
    <definedName name="TABLE_2" localSheetId="49">'47'!$G$40:$G$40</definedName>
    <definedName name="TABLE_3" localSheetId="49">'47'!$F$40:$F$40</definedName>
    <definedName name="_xlnm.Print_Area" localSheetId="3">'1'!$A$1:$H$42</definedName>
    <definedName name="_xlnm.Print_Area" localSheetId="12">'10'!$A$1:$Q$52</definedName>
    <definedName name="_xlnm.Print_Area" localSheetId="13">'11'!$A$1:$S$11</definedName>
    <definedName name="_xlnm.Print_Area" localSheetId="14">'12'!$A$1:$Q$19</definedName>
    <definedName name="_xlnm.Print_Area" localSheetId="15">'13'!$A$1:$S$11</definedName>
    <definedName name="_xlnm.Print_Area" localSheetId="16">'14'!$A$1:$L$21</definedName>
    <definedName name="_xlnm.Print_Area" localSheetId="17">'15'!$A$1:$G$94</definedName>
    <definedName name="_xlnm.Print_Area" localSheetId="18">'16'!$A$1:$E$53</definedName>
    <definedName name="_xlnm.Print_Area" localSheetId="19">'17'!$A$1:$H$48</definedName>
    <definedName name="_xlnm.Print_Area" localSheetId="20">'18'!$A$1:$J$59</definedName>
    <definedName name="_xlnm.Print_Area" localSheetId="21">'19'!$A$1:$C$74</definedName>
    <definedName name="_xlnm.Print_Area" localSheetId="4">'2'!$A$1:$H$46</definedName>
    <definedName name="_xlnm.Print_Area" localSheetId="22">'20'!$A$1:$E$40</definedName>
    <definedName name="_xlnm.Print_Area" localSheetId="23">'21'!$A$1:$B$20</definedName>
    <definedName name="_xlnm.Print_Area" localSheetId="24">'22'!$A$1:$J$36</definedName>
    <definedName name="_xlnm.Print_Area" localSheetId="25">'23'!$A$1:$M$37</definedName>
    <definedName name="_xlnm.Print_Area" localSheetId="26">'24'!$A$1:$K$38</definedName>
    <definedName name="_xlnm.Print_Area" localSheetId="27">'25'!$A$1:$L$55</definedName>
    <definedName name="_xlnm.Print_Area" localSheetId="28">'26'!$A$1:$W$35</definedName>
    <definedName name="_xlnm.Print_Area" localSheetId="29">'27'!$A$1:$F$67</definedName>
    <definedName name="_xlnm.Print_Area" localSheetId="30">'28'!$A$1:$F$67</definedName>
    <definedName name="_xlnm.Print_Area" localSheetId="31">'29'!$A$1:$F$67</definedName>
    <definedName name="_xlnm.Print_Area" localSheetId="5">'3'!$A$1:$N$161</definedName>
    <definedName name="_xlnm.Print_Area" localSheetId="32">'30'!$A$1:$F$67</definedName>
    <definedName name="_xlnm.Print_Area" localSheetId="33">'31'!$A$1:$F$68</definedName>
    <definedName name="_xlnm.Print_Area" localSheetId="34">'32'!$A$1:$K$61</definedName>
    <definedName name="_xlnm.Print_Area" localSheetId="35">'33'!$A$1:$J$55</definedName>
    <definedName name="_xlnm.Print_Area" localSheetId="36">'34'!$A$1:$M$56</definedName>
    <definedName name="_xlnm.Print_Area" localSheetId="37">'35'!$A$1:$G$50</definedName>
    <definedName name="_xlnm.Print_Area" localSheetId="38">'36'!$A$1:$G$54</definedName>
    <definedName name="_xlnm.Print_Area" localSheetId="39">'37'!$A$1:$K$34</definedName>
    <definedName name="_xlnm.Print_Area" localSheetId="40">'38'!$A$1:$K$55</definedName>
    <definedName name="_xlnm.Print_Area" localSheetId="41">'39'!$A$1:$K$21</definedName>
    <definedName name="_xlnm.Print_Area" localSheetId="6">'4'!$A$1:$E$44</definedName>
    <definedName name="_xlnm.Print_Area" localSheetId="42">'40'!$A$1:$K$37</definedName>
    <definedName name="_xlnm.Print_Area" localSheetId="43">'41'!$A$1:$K$20</definedName>
    <definedName name="_xlnm.Print_Area" localSheetId="44">'42'!$A$1:$G$44</definedName>
    <definedName name="_xlnm.Print_Area" localSheetId="45">'43'!$A$1:$L$20</definedName>
    <definedName name="_xlnm.Print_Area" localSheetId="46">'44'!$A$1:$L$21</definedName>
    <definedName name="_xlnm.Print_Area" localSheetId="47">'45'!$A$1:$L$21</definedName>
    <definedName name="_xlnm.Print_Area" localSheetId="48">'46'!$A$1:$G$22</definedName>
    <definedName name="_xlnm.Print_Area" localSheetId="49">'47'!$A$1:$H$60</definedName>
    <definedName name="_xlnm.Print_Area" localSheetId="50">'48'!$A$1:$H$53</definedName>
    <definedName name="_xlnm.Print_Area" localSheetId="51">'49'!$A$1:$K$46</definedName>
    <definedName name="_xlnm.Print_Area" localSheetId="7">'5'!$A$1:$J$22</definedName>
    <definedName name="_xlnm.Print_Area" localSheetId="52">'50'!$A$1:$K$46</definedName>
    <definedName name="_xlnm.Print_Area" localSheetId="53">'51'!$A$1:$N$49</definedName>
    <definedName name="_xlnm.Print_Area" localSheetId="54">'52'!$A$1:$H$30</definedName>
    <definedName name="_xlnm.Print_Area" localSheetId="55">'53'!$A$1:$H$43</definedName>
    <definedName name="_xlnm.Print_Area" localSheetId="56">'54'!$A$1:$M$43</definedName>
    <definedName name="_xlnm.Print_Area" localSheetId="57">'55'!$A$1:$M$43</definedName>
    <definedName name="_xlnm.Print_Area" localSheetId="58">'56'!$A$1:$M$43</definedName>
    <definedName name="_xlnm.Print_Area" localSheetId="59">'57'!$A$1:$I$45</definedName>
    <definedName name="_xlnm.Print_Area" localSheetId="60">'58'!$A$1:$K$37</definedName>
    <definedName name="_xlnm.Print_Area" localSheetId="61">'59'!$A$1:$M$37</definedName>
    <definedName name="_xlnm.Print_Area" localSheetId="8">'6'!$A$1:$Q$22</definedName>
    <definedName name="_xlnm.Print_Area" localSheetId="62">'60'!$A$1:$K$38</definedName>
    <definedName name="_xlnm.Print_Area" localSheetId="63">'61'!$A$1:$H$35</definedName>
    <definedName name="_xlnm.Print_Area" localSheetId="64">'62'!$A$1:$F$39</definedName>
    <definedName name="_xlnm.Print_Area" localSheetId="65">'63'!$A$1:$F$36</definedName>
    <definedName name="_xlnm.Print_Area" localSheetId="66">'64'!$A$1:$L$55</definedName>
    <definedName name="_xlnm.Print_Area" localSheetId="67">'65'!$A$1:$K$37</definedName>
    <definedName name="_xlnm.Print_Area" localSheetId="68">'66'!$A$1:$K$56</definedName>
    <definedName name="_xlnm.Print_Area" localSheetId="69">'67'!$A$1:$K$22</definedName>
    <definedName name="_xlnm.Print_Area" localSheetId="70">'68'!$A$1:$I$20</definedName>
    <definedName name="_xlnm.Print_Area" localSheetId="71">'69'!$A$1:$J$33</definedName>
    <definedName name="_xlnm.Print_Area" localSheetId="9">'7'!$A$1:$Y$51</definedName>
    <definedName name="_xlnm.Print_Area" localSheetId="72">'70'!$A$1:$G$31</definedName>
    <definedName name="_xlnm.Print_Area" localSheetId="73">'71'!$A$1:$K$29</definedName>
    <definedName name="_xlnm.Print_Area" localSheetId="74">'72'!$A$1:$K$25</definedName>
    <definedName name="_xlnm.Print_Area" localSheetId="75">'73'!$A$1:$K$33</definedName>
    <definedName name="_xlnm.Print_Area" localSheetId="76">'74'!$A$1:$K$20</definedName>
    <definedName name="_xlnm.Print_Area" localSheetId="77">'75'!$A$1:$F$52</definedName>
    <definedName name="_xlnm.Print_Area" localSheetId="78">'76'!$A$1:$F$20</definedName>
    <definedName name="_xlnm.Print_Area" localSheetId="79">'77'!$A$1:$S$55</definedName>
    <definedName name="_xlnm.Print_Area" localSheetId="80">'78'!$A$1:$N$22</definedName>
    <definedName name="_xlnm.Print_Area" localSheetId="81">'79'!$A$1:$S$31</definedName>
    <definedName name="_xlnm.Print_Area" localSheetId="10">'8'!$A$1:$Y$21</definedName>
    <definedName name="_xlnm.Print_Area" localSheetId="82">'80'!$A$1:$Q$31</definedName>
    <definedName name="_xlnm.Print_Area" localSheetId="83">'81'!$A$1:$S$26</definedName>
    <definedName name="_xlnm.Print_Area" localSheetId="84">'82'!$A$1:$Q$27</definedName>
    <definedName name="_xlnm.Print_Area" localSheetId="85">'83'!$A$1:$S$27</definedName>
    <definedName name="_xlnm.Print_Area" localSheetId="86">'84'!$A$1:$C$66</definedName>
    <definedName name="_xlnm.Print_Area" localSheetId="11">'9'!$A$1:$G$17</definedName>
    <definedName name="_xlnm.Print_Area" localSheetId="1">Förklaringar!$A$1:$B$14</definedName>
    <definedName name="_xlnm.Print_Area" localSheetId="0">Försättsblad!$A$1:$I$22</definedName>
    <definedName name="_xlnm.Print_Area" localSheetId="2">Tabellförteckning!$A$1:$B$86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44" i="75" l="1"/>
  <c r="F54" i="266" l="1"/>
  <c r="F53" i="266"/>
  <c r="F52" i="266"/>
  <c r="F51" i="266"/>
  <c r="F50" i="266"/>
  <c r="F49" i="266"/>
  <c r="F48" i="266"/>
  <c r="F47" i="266"/>
  <c r="F46" i="266"/>
  <c r="F45" i="266"/>
  <c r="F44" i="266"/>
  <c r="F43" i="266"/>
  <c r="F42" i="266"/>
  <c r="F41" i="266"/>
  <c r="F40" i="266"/>
  <c r="F39" i="266"/>
  <c r="F38" i="266"/>
  <c r="F37" i="266"/>
  <c r="F36" i="266"/>
  <c r="F35" i="266"/>
  <c r="F34" i="266"/>
  <c r="F33" i="266"/>
  <c r="F32" i="266"/>
  <c r="F31" i="266"/>
  <c r="F30" i="266"/>
  <c r="F29" i="266"/>
  <c r="F28" i="266"/>
  <c r="F27" i="266"/>
  <c r="F26" i="266"/>
  <c r="F25" i="266"/>
  <c r="F24" i="266"/>
  <c r="F23" i="266"/>
  <c r="F22" i="266"/>
  <c r="F21" i="266"/>
  <c r="F20" i="266"/>
  <c r="F19" i="266"/>
  <c r="F18" i="266"/>
  <c r="F17" i="266"/>
  <c r="F16" i="266"/>
  <c r="F15" i="266"/>
  <c r="F14" i="266"/>
  <c r="F13" i="266"/>
  <c r="F12" i="266"/>
  <c r="F11" i="266"/>
  <c r="F10" i="266"/>
  <c r="F9" i="266"/>
  <c r="F8" i="266"/>
  <c r="F7" i="266"/>
  <c r="F6" i="266"/>
  <c r="F46" i="265"/>
  <c r="F45" i="265"/>
  <c r="F44" i="265"/>
  <c r="F43" i="265"/>
  <c r="F42" i="265"/>
  <c r="F41" i="265"/>
  <c r="F40" i="265"/>
  <c r="F39" i="265"/>
  <c r="F38" i="265"/>
  <c r="F37" i="265"/>
  <c r="F36" i="265"/>
  <c r="F35" i="265"/>
  <c r="F34" i="265"/>
  <c r="F33" i="265"/>
  <c r="F32" i="265"/>
  <c r="F31" i="265"/>
  <c r="F30" i="265"/>
  <c r="F29" i="265"/>
  <c r="F28" i="265"/>
  <c r="F27" i="265"/>
  <c r="F26" i="265"/>
  <c r="F25" i="265"/>
  <c r="F24" i="265"/>
  <c r="F23" i="265"/>
  <c r="F22" i="265"/>
  <c r="F21" i="265"/>
  <c r="F20" i="265"/>
  <c r="F19" i="265"/>
  <c r="F18" i="265"/>
  <c r="F17" i="265"/>
  <c r="F16" i="265"/>
  <c r="F15" i="265"/>
  <c r="F46" i="264"/>
  <c r="F45" i="264"/>
  <c r="F44" i="264"/>
  <c r="F43" i="264"/>
  <c r="F42" i="264"/>
  <c r="F41" i="264"/>
  <c r="F40" i="264"/>
  <c r="F39" i="264"/>
  <c r="F38" i="264"/>
  <c r="F37" i="264"/>
  <c r="F36" i="264"/>
  <c r="F35" i="264"/>
  <c r="F34" i="264"/>
  <c r="F33" i="264"/>
  <c r="F32" i="264"/>
  <c r="F31" i="264"/>
  <c r="F30" i="264"/>
  <c r="F29" i="264"/>
  <c r="F28" i="264"/>
  <c r="F27" i="264"/>
  <c r="F26" i="264"/>
  <c r="F25" i="264"/>
  <c r="F24" i="264"/>
  <c r="F23" i="264"/>
  <c r="F22" i="264"/>
  <c r="F21" i="264"/>
  <c r="F20" i="264"/>
  <c r="F19" i="264"/>
  <c r="F18" i="264"/>
  <c r="F17" i="264"/>
  <c r="F16" i="264"/>
  <c r="F15" i="264"/>
  <c r="F46" i="263"/>
  <c r="F45" i="263"/>
  <c r="F44" i="263"/>
  <c r="F43" i="263"/>
  <c r="F42" i="263"/>
  <c r="F41" i="263"/>
  <c r="F40" i="263"/>
  <c r="F39" i="263"/>
  <c r="F38" i="263"/>
  <c r="F37" i="263"/>
  <c r="F36" i="263"/>
  <c r="F35" i="263"/>
  <c r="F34" i="263"/>
  <c r="F33" i="263"/>
  <c r="F32" i="263"/>
  <c r="F31" i="263"/>
  <c r="F30" i="263"/>
  <c r="F29" i="263"/>
  <c r="F28" i="263"/>
  <c r="F27" i="263"/>
  <c r="F26" i="263"/>
  <c r="F25" i="263"/>
  <c r="F24" i="263"/>
  <c r="F23" i="263"/>
  <c r="F22" i="263"/>
  <c r="F21" i="263"/>
  <c r="F20" i="263"/>
  <c r="F19" i="263"/>
  <c r="F18" i="263"/>
  <c r="F17" i="263"/>
  <c r="F16" i="263"/>
  <c r="F46" i="262"/>
  <c r="F45" i="262"/>
  <c r="F44" i="262"/>
  <c r="F43" i="262"/>
  <c r="F42" i="262"/>
  <c r="F41" i="262"/>
  <c r="F40" i="262"/>
  <c r="F39" i="262"/>
  <c r="F38" i="262"/>
  <c r="F37" i="262"/>
  <c r="F36" i="262"/>
  <c r="F35" i="262"/>
  <c r="F34" i="262"/>
  <c r="F33" i="262"/>
  <c r="F32" i="262"/>
  <c r="F31" i="262"/>
  <c r="F30" i="262"/>
  <c r="F29" i="262"/>
  <c r="F28" i="262"/>
  <c r="F27" i="262"/>
  <c r="F26" i="262"/>
  <c r="F25" i="262"/>
  <c r="F24" i="262"/>
  <c r="F23" i="262"/>
  <c r="F22" i="262"/>
  <c r="F21" i="262"/>
  <c r="F20" i="262"/>
  <c r="F19" i="262"/>
  <c r="F18" i="262"/>
  <c r="F17" i="262"/>
  <c r="F16" i="262"/>
  <c r="F15" i="262"/>
  <c r="K45" i="260"/>
  <c r="K44" i="260"/>
  <c r="K43" i="260"/>
  <c r="K42" i="260"/>
  <c r="K41" i="260"/>
  <c r="K40" i="260"/>
  <c r="K39" i="260"/>
  <c r="K38" i="260"/>
  <c r="K37" i="260"/>
  <c r="K36" i="260"/>
  <c r="K35" i="260"/>
  <c r="K34" i="260"/>
  <c r="K33" i="260"/>
  <c r="K32" i="260"/>
  <c r="K31" i="260"/>
  <c r="K30" i="260"/>
  <c r="K29" i="260"/>
  <c r="K28" i="260"/>
  <c r="K27" i="260"/>
  <c r="K26" i="260"/>
  <c r="K25" i="260"/>
  <c r="K24" i="260"/>
  <c r="K23" i="260"/>
  <c r="K22" i="260"/>
  <c r="K21" i="260"/>
  <c r="K20" i="260"/>
  <c r="K19" i="260"/>
  <c r="K18" i="260"/>
  <c r="K17" i="260"/>
  <c r="K16" i="260"/>
  <c r="K15" i="260"/>
  <c r="K14" i="260"/>
  <c r="K13" i="260"/>
  <c r="K12" i="260"/>
  <c r="K11" i="260"/>
  <c r="K10" i="260"/>
  <c r="K9" i="260"/>
  <c r="K8" i="260"/>
  <c r="K7" i="260"/>
  <c r="J54" i="253"/>
  <c r="E54" i="253"/>
  <c r="C54" i="253"/>
  <c r="J53" i="253"/>
  <c r="E53" i="253"/>
  <c r="C53" i="253"/>
  <c r="J52" i="253"/>
  <c r="E52" i="253"/>
  <c r="C52" i="253"/>
  <c r="J51" i="253"/>
  <c r="E51" i="253"/>
  <c r="C51" i="253"/>
  <c r="J50" i="253"/>
  <c r="E50" i="253"/>
  <c r="C50" i="253"/>
  <c r="J49" i="253"/>
  <c r="E49" i="253"/>
  <c r="C49" i="253"/>
  <c r="J48" i="253"/>
  <c r="F48" i="253"/>
  <c r="E48" i="253" s="1"/>
  <c r="J47" i="253"/>
  <c r="F47" i="253"/>
  <c r="E47" i="253"/>
  <c r="C47" i="253"/>
  <c r="J46" i="253"/>
  <c r="F46" i="253"/>
  <c r="E46" i="253"/>
  <c r="J45" i="253"/>
  <c r="F45" i="253"/>
  <c r="E45" i="253" s="1"/>
  <c r="C45" i="253"/>
  <c r="J44" i="253"/>
  <c r="F44" i="253"/>
  <c r="E44" i="253" s="1"/>
  <c r="J43" i="253"/>
  <c r="F43" i="253"/>
  <c r="E43" i="253"/>
  <c r="C43" i="253"/>
  <c r="J42" i="253"/>
  <c r="F42" i="253"/>
  <c r="E42" i="253"/>
  <c r="J41" i="253"/>
  <c r="F41" i="253"/>
  <c r="E41" i="253" s="1"/>
  <c r="C41" i="253"/>
  <c r="J40" i="253"/>
  <c r="F40" i="253"/>
  <c r="E40" i="253" s="1"/>
  <c r="J39" i="253"/>
  <c r="F39" i="253"/>
  <c r="E39" i="253"/>
  <c r="C39" i="253"/>
  <c r="J38" i="253"/>
  <c r="F38" i="253"/>
  <c r="E38" i="253"/>
  <c r="J37" i="253"/>
  <c r="F37" i="253"/>
  <c r="E37" i="253" s="1"/>
  <c r="C37" i="253"/>
  <c r="J36" i="253"/>
  <c r="F36" i="253"/>
  <c r="E36" i="253" s="1"/>
  <c r="J35" i="253"/>
  <c r="F35" i="253"/>
  <c r="E35" i="253"/>
  <c r="C35" i="253"/>
  <c r="J34" i="253"/>
  <c r="F34" i="253"/>
  <c r="E34" i="253"/>
  <c r="J33" i="253"/>
  <c r="F33" i="253"/>
  <c r="E33" i="253" s="1"/>
  <c r="C33" i="253"/>
  <c r="J32" i="253"/>
  <c r="F32" i="253"/>
  <c r="E32" i="253" s="1"/>
  <c r="J31" i="253"/>
  <c r="F31" i="253"/>
  <c r="E31" i="253"/>
  <c r="C31" i="253"/>
  <c r="J30" i="253"/>
  <c r="F30" i="253"/>
  <c r="E30" i="253"/>
  <c r="J29" i="253"/>
  <c r="F29" i="253"/>
  <c r="E29" i="253" s="1"/>
  <c r="C29" i="253"/>
  <c r="J28" i="253"/>
  <c r="F28" i="253"/>
  <c r="E28" i="253" s="1"/>
  <c r="C28" i="253"/>
  <c r="J27" i="253"/>
  <c r="F27" i="253"/>
  <c r="E27" i="253" s="1"/>
  <c r="C27" i="253"/>
  <c r="J26" i="253"/>
  <c r="F26" i="253"/>
  <c r="E26" i="253" s="1"/>
  <c r="C26" i="253"/>
  <c r="J25" i="253"/>
  <c r="F25" i="253"/>
  <c r="E25" i="253" s="1"/>
  <c r="C25" i="253"/>
  <c r="J24" i="253"/>
  <c r="F24" i="253"/>
  <c r="E24" i="253" s="1"/>
  <c r="C24" i="253"/>
  <c r="J23" i="253"/>
  <c r="F23" i="253"/>
  <c r="E23" i="253" s="1"/>
  <c r="C23" i="253"/>
  <c r="J22" i="253"/>
  <c r="F22" i="253"/>
  <c r="E22" i="253" s="1"/>
  <c r="C22" i="253"/>
  <c r="J21" i="253"/>
  <c r="F21" i="253"/>
  <c r="E21" i="253" s="1"/>
  <c r="C21" i="253"/>
  <c r="J20" i="253"/>
  <c r="F20" i="253"/>
  <c r="E20" i="253" s="1"/>
  <c r="C20" i="253"/>
  <c r="J19" i="253"/>
  <c r="F19" i="253"/>
  <c r="E19" i="253" s="1"/>
  <c r="C19" i="253"/>
  <c r="J18" i="253"/>
  <c r="F18" i="253"/>
  <c r="E18" i="253" s="1"/>
  <c r="C18" i="253"/>
  <c r="J17" i="253"/>
  <c r="F17" i="253"/>
  <c r="E17" i="253" s="1"/>
  <c r="C17" i="253"/>
  <c r="J16" i="253"/>
  <c r="F16" i="253"/>
  <c r="E16" i="253" s="1"/>
  <c r="C16" i="253"/>
  <c r="J15" i="253"/>
  <c r="F15" i="253"/>
  <c r="E15" i="253" s="1"/>
  <c r="C15" i="253"/>
  <c r="J14" i="253"/>
  <c r="F14" i="253"/>
  <c r="E14" i="253" s="1"/>
  <c r="C14" i="253"/>
  <c r="J13" i="253"/>
  <c r="F13" i="253"/>
  <c r="E13" i="253" s="1"/>
  <c r="C13" i="253"/>
  <c r="J12" i="253"/>
  <c r="F12" i="253"/>
  <c r="E12" i="253" s="1"/>
  <c r="C12" i="253"/>
  <c r="J11" i="253"/>
  <c r="F11" i="253"/>
  <c r="E11" i="253" s="1"/>
  <c r="C11" i="253"/>
  <c r="J10" i="253"/>
  <c r="F10" i="253"/>
  <c r="E10" i="253" s="1"/>
  <c r="C10" i="253"/>
  <c r="J9" i="253"/>
  <c r="F9" i="253"/>
  <c r="E9" i="253" s="1"/>
  <c r="C9" i="253"/>
  <c r="J8" i="253"/>
  <c r="F8" i="253"/>
  <c r="E8" i="253" s="1"/>
  <c r="J7" i="253"/>
  <c r="F7" i="253"/>
  <c r="E7" i="253" s="1"/>
  <c r="O15" i="247"/>
  <c r="N15" i="247"/>
  <c r="O14" i="247"/>
  <c r="N14" i="247"/>
  <c r="O13" i="247"/>
  <c r="N13" i="247"/>
  <c r="O12" i="247"/>
  <c r="N12" i="247"/>
  <c r="O11" i="247"/>
  <c r="N11" i="247"/>
  <c r="O10" i="247"/>
  <c r="N10" i="247"/>
  <c r="O9" i="247"/>
  <c r="N9" i="247"/>
  <c r="O8" i="247"/>
  <c r="N8" i="247"/>
  <c r="O7" i="247"/>
  <c r="N7" i="247"/>
  <c r="O23" i="245"/>
  <c r="N23" i="245"/>
  <c r="O22" i="245"/>
  <c r="N22" i="245"/>
  <c r="O21" i="245"/>
  <c r="N21" i="245"/>
  <c r="O17" i="245"/>
  <c r="N17" i="245"/>
  <c r="O16" i="245"/>
  <c r="N16" i="245"/>
  <c r="O15" i="245"/>
  <c r="N15" i="245"/>
  <c r="O14" i="245"/>
  <c r="N14" i="245"/>
  <c r="O13" i="245"/>
  <c r="N13" i="245"/>
  <c r="O12" i="245"/>
  <c r="N12" i="245"/>
  <c r="O11" i="245"/>
  <c r="N11" i="245"/>
  <c r="O10" i="245"/>
  <c r="N10" i="245"/>
  <c r="O9" i="245"/>
  <c r="N9" i="245"/>
  <c r="O8" i="245"/>
  <c r="N8" i="245"/>
  <c r="O7" i="245"/>
  <c r="N7" i="245"/>
  <c r="N159" i="238"/>
  <c r="K159" i="238"/>
  <c r="G159" i="238"/>
  <c r="E159" i="238"/>
  <c r="C159" i="238"/>
  <c r="N158" i="238"/>
  <c r="K158" i="238"/>
  <c r="G158" i="238"/>
  <c r="E158" i="238"/>
  <c r="C158" i="238"/>
  <c r="N157" i="238"/>
  <c r="K157" i="238"/>
  <c r="G157" i="238"/>
  <c r="E157" i="238"/>
  <c r="C157" i="238"/>
  <c r="N156" i="238"/>
  <c r="K156" i="238"/>
  <c r="G156" i="238"/>
  <c r="E156" i="238"/>
  <c r="C156" i="238"/>
  <c r="L155" i="238"/>
  <c r="K155" i="238" s="1"/>
  <c r="G155" i="238"/>
  <c r="N154" i="238"/>
  <c r="K154" i="238"/>
  <c r="G154" i="238"/>
  <c r="E154" i="238"/>
  <c r="C154" i="238"/>
  <c r="N153" i="238"/>
  <c r="K153" i="238"/>
  <c r="G153" i="238"/>
  <c r="E153" i="238"/>
  <c r="C153" i="238"/>
  <c r="N152" i="238"/>
  <c r="G152" i="238"/>
  <c r="E152" i="238"/>
  <c r="C152" i="238"/>
  <c r="N151" i="238"/>
  <c r="K151" i="238"/>
  <c r="G151" i="238"/>
  <c r="E151" i="238"/>
  <c r="C151" i="238"/>
  <c r="N150" i="238"/>
  <c r="K150" i="238"/>
  <c r="G150" i="238"/>
  <c r="E150" i="238"/>
  <c r="C150" i="238"/>
  <c r="N149" i="238"/>
  <c r="K149" i="238"/>
  <c r="G149" i="238"/>
  <c r="E149" i="238"/>
  <c r="C149" i="238"/>
  <c r="N148" i="238"/>
  <c r="K148" i="238"/>
  <c r="G148" i="238"/>
  <c r="E148" i="238"/>
  <c r="C148" i="238"/>
  <c r="N147" i="238"/>
  <c r="K147" i="238"/>
  <c r="G147" i="238"/>
  <c r="E147" i="238"/>
  <c r="C147" i="238"/>
  <c r="N146" i="238"/>
  <c r="K146" i="238"/>
  <c r="G146" i="238"/>
  <c r="E146" i="238"/>
  <c r="C146" i="238"/>
  <c r="N145" i="238"/>
  <c r="K145" i="238"/>
  <c r="G145" i="238"/>
  <c r="E145" i="238"/>
  <c r="C145" i="238"/>
  <c r="N144" i="238"/>
  <c r="K144" i="238"/>
  <c r="G144" i="238"/>
  <c r="E144" i="238"/>
  <c r="C144" i="238"/>
  <c r="N143" i="238"/>
  <c r="K143" i="238"/>
  <c r="G143" i="238"/>
  <c r="E143" i="238"/>
  <c r="C143" i="238"/>
  <c r="N142" i="238"/>
  <c r="K142" i="238"/>
  <c r="G142" i="238"/>
  <c r="E142" i="238"/>
  <c r="C142" i="238"/>
  <c r="N141" i="238"/>
  <c r="K141" i="238"/>
  <c r="G141" i="238"/>
  <c r="E141" i="238"/>
  <c r="C141" i="238"/>
  <c r="N140" i="238"/>
  <c r="K140" i="238"/>
  <c r="G140" i="238"/>
  <c r="E140" i="238"/>
  <c r="C140" i="238"/>
  <c r="N139" i="238"/>
  <c r="K139" i="238"/>
  <c r="G139" i="238"/>
  <c r="E139" i="238"/>
  <c r="C139" i="238"/>
  <c r="N138" i="238"/>
  <c r="K138" i="238"/>
  <c r="G138" i="238"/>
  <c r="E138" i="238"/>
  <c r="C138" i="238"/>
  <c r="N137" i="238"/>
  <c r="K137" i="238"/>
  <c r="G137" i="238"/>
  <c r="E137" i="238"/>
  <c r="C137" i="238"/>
  <c r="N136" i="238"/>
  <c r="K136" i="238"/>
  <c r="G136" i="238"/>
  <c r="E136" i="238"/>
  <c r="C136" i="238"/>
  <c r="N135" i="238"/>
  <c r="K135" i="238"/>
  <c r="G135" i="238"/>
  <c r="E135" i="238"/>
  <c r="C135" i="238"/>
  <c r="N134" i="238"/>
  <c r="K134" i="238"/>
  <c r="G134" i="238"/>
  <c r="E134" i="238"/>
  <c r="C134" i="238"/>
  <c r="N133" i="238"/>
  <c r="K133" i="238"/>
  <c r="G133" i="238"/>
  <c r="E133" i="238"/>
  <c r="C133" i="238"/>
  <c r="N132" i="238"/>
  <c r="K132" i="238"/>
  <c r="G132" i="238"/>
  <c r="E132" i="238"/>
  <c r="C132" i="238"/>
  <c r="N131" i="238"/>
  <c r="K131" i="238"/>
  <c r="G131" i="238"/>
  <c r="E131" i="238"/>
  <c r="C131" i="238"/>
  <c r="N130" i="238"/>
  <c r="K130" i="238"/>
  <c r="G130" i="238"/>
  <c r="E130" i="238"/>
  <c r="C130" i="238"/>
  <c r="N129" i="238"/>
  <c r="K129" i="238"/>
  <c r="G129" i="238"/>
  <c r="E129" i="238"/>
  <c r="C129" i="238"/>
  <c r="N128" i="238"/>
  <c r="K128" i="238"/>
  <c r="G128" i="238"/>
  <c r="E128" i="238"/>
  <c r="C128" i="238"/>
  <c r="N127" i="238"/>
  <c r="K127" i="238"/>
  <c r="G127" i="238"/>
  <c r="E127" i="238"/>
  <c r="C127" i="238"/>
  <c r="N126" i="238"/>
  <c r="K126" i="238"/>
  <c r="G126" i="238"/>
  <c r="E126" i="238"/>
  <c r="C126" i="238"/>
  <c r="N125" i="238"/>
  <c r="K125" i="238"/>
  <c r="G125" i="238"/>
  <c r="E125" i="238"/>
  <c r="C125" i="238"/>
  <c r="N124" i="238"/>
  <c r="K124" i="238"/>
  <c r="G124" i="238"/>
  <c r="E124" i="238"/>
  <c r="C124" i="238"/>
  <c r="N123" i="238"/>
  <c r="K123" i="238"/>
  <c r="I123" i="238"/>
  <c r="G123" i="238"/>
  <c r="E123" i="238"/>
  <c r="C123" i="238"/>
  <c r="N122" i="238"/>
  <c r="K122" i="238"/>
  <c r="I122" i="238"/>
  <c r="G122" i="238"/>
  <c r="E122" i="238"/>
  <c r="C122" i="238"/>
  <c r="N121" i="238"/>
  <c r="K121" i="238"/>
  <c r="I121" i="238"/>
  <c r="G121" i="238"/>
  <c r="E121" i="238"/>
  <c r="C121" i="238"/>
  <c r="N120" i="238"/>
  <c r="K120" i="238"/>
  <c r="I120" i="238"/>
  <c r="G120" i="238"/>
  <c r="E120" i="238"/>
  <c r="C120" i="238"/>
  <c r="N119" i="238"/>
  <c r="K119" i="238"/>
  <c r="I119" i="238"/>
  <c r="G119" i="238"/>
  <c r="E119" i="238"/>
  <c r="C119" i="238"/>
  <c r="N118" i="238"/>
  <c r="K118" i="238"/>
  <c r="I118" i="238"/>
  <c r="G118" i="238"/>
  <c r="E118" i="238"/>
  <c r="C118" i="238"/>
  <c r="N117" i="238"/>
  <c r="K117" i="238"/>
  <c r="I117" i="238"/>
  <c r="G117" i="238"/>
  <c r="E117" i="238"/>
  <c r="C117" i="238"/>
  <c r="N116" i="238"/>
  <c r="K116" i="238"/>
  <c r="I116" i="238"/>
  <c r="G116" i="238"/>
  <c r="E116" i="238"/>
  <c r="C116" i="238"/>
  <c r="N115" i="238"/>
  <c r="K115" i="238"/>
  <c r="I115" i="238"/>
  <c r="G115" i="238"/>
  <c r="E115" i="238"/>
  <c r="C115" i="238"/>
  <c r="N114" i="238"/>
  <c r="K114" i="238"/>
  <c r="I114" i="238"/>
  <c r="G114" i="238"/>
  <c r="E114" i="238"/>
  <c r="C114" i="238"/>
  <c r="N113" i="238"/>
  <c r="K113" i="238"/>
  <c r="I113" i="238"/>
  <c r="G113" i="238"/>
  <c r="E113" i="238"/>
  <c r="C113" i="238"/>
  <c r="N112" i="238"/>
  <c r="K112" i="238"/>
  <c r="I112" i="238"/>
  <c r="G112" i="238"/>
  <c r="E112" i="238"/>
  <c r="C112" i="238"/>
  <c r="N111" i="238"/>
  <c r="K111" i="238"/>
  <c r="I111" i="238"/>
  <c r="G111" i="238"/>
  <c r="E111" i="238"/>
  <c r="C111" i="238"/>
  <c r="N110" i="238"/>
  <c r="K110" i="238"/>
  <c r="G110" i="238"/>
  <c r="E110" i="238"/>
  <c r="C110" i="238"/>
  <c r="N109" i="238"/>
  <c r="K109" i="238"/>
  <c r="G109" i="238"/>
  <c r="E109" i="238"/>
  <c r="C109" i="238"/>
  <c r="N108" i="238"/>
  <c r="K108" i="238"/>
  <c r="G108" i="238"/>
  <c r="E108" i="238"/>
  <c r="C108" i="238"/>
  <c r="N107" i="238"/>
  <c r="K107" i="238"/>
  <c r="G107" i="238"/>
  <c r="E107" i="238"/>
  <c r="C107" i="238"/>
  <c r="N106" i="238"/>
  <c r="K106" i="238"/>
  <c r="G106" i="238"/>
  <c r="E106" i="238"/>
  <c r="C106" i="238"/>
  <c r="N105" i="238"/>
  <c r="K105" i="238"/>
  <c r="G105" i="238"/>
  <c r="E105" i="238"/>
  <c r="C105" i="238"/>
  <c r="N104" i="238"/>
  <c r="K104" i="238"/>
  <c r="G104" i="238"/>
  <c r="E104" i="238"/>
  <c r="C104" i="238"/>
  <c r="N103" i="238"/>
  <c r="K103" i="238"/>
  <c r="G103" i="238"/>
  <c r="E103" i="238"/>
  <c r="C103" i="238"/>
  <c r="N102" i="238"/>
  <c r="K102" i="238"/>
  <c r="G102" i="238"/>
  <c r="E102" i="238"/>
  <c r="C102" i="238"/>
  <c r="N101" i="238"/>
  <c r="K101" i="238"/>
  <c r="G101" i="238"/>
  <c r="E101" i="238"/>
  <c r="C101" i="238"/>
  <c r="N100" i="238"/>
  <c r="K100" i="238"/>
  <c r="E100" i="238"/>
  <c r="C100" i="238"/>
  <c r="N99" i="238"/>
  <c r="K99" i="238"/>
  <c r="E99" i="238"/>
  <c r="C99" i="238"/>
  <c r="N98" i="238"/>
  <c r="K98" i="238"/>
  <c r="E98" i="238"/>
  <c r="C98" i="238"/>
  <c r="N97" i="238"/>
  <c r="K97" i="238"/>
  <c r="E97" i="238"/>
  <c r="C97" i="238"/>
  <c r="N96" i="238"/>
  <c r="K96" i="238"/>
  <c r="E96" i="238"/>
  <c r="C96" i="238"/>
  <c r="N95" i="238"/>
  <c r="K95" i="238"/>
  <c r="E95" i="238"/>
  <c r="C95" i="238"/>
  <c r="N94" i="238"/>
  <c r="K94" i="238"/>
  <c r="E94" i="238"/>
  <c r="C94" i="238"/>
  <c r="N93" i="238"/>
  <c r="K93" i="238"/>
  <c r="E93" i="238"/>
  <c r="C93" i="238"/>
  <c r="N92" i="238"/>
  <c r="K92" i="238"/>
  <c r="E92" i="238"/>
  <c r="C92" i="238"/>
  <c r="N91" i="238"/>
  <c r="K91" i="238"/>
  <c r="E91" i="238"/>
  <c r="C91" i="238"/>
  <c r="N90" i="238"/>
  <c r="K90" i="238"/>
  <c r="E90" i="238"/>
  <c r="C90" i="238"/>
  <c r="N89" i="238"/>
  <c r="K89" i="238"/>
  <c r="E89" i="238"/>
  <c r="C89" i="238"/>
  <c r="N88" i="238"/>
  <c r="K88" i="238"/>
  <c r="E88" i="238"/>
  <c r="C88" i="238"/>
  <c r="N87" i="238"/>
  <c r="K87" i="238"/>
  <c r="E87" i="238"/>
  <c r="C87" i="238"/>
  <c r="N86" i="238"/>
  <c r="K86" i="238"/>
  <c r="E86" i="238"/>
  <c r="C86" i="238"/>
  <c r="N85" i="238"/>
  <c r="K85" i="238"/>
  <c r="E85" i="238"/>
  <c r="C85" i="238"/>
  <c r="N84" i="238"/>
  <c r="K84" i="238"/>
  <c r="E84" i="238"/>
  <c r="C84" i="238"/>
  <c r="N83" i="238"/>
  <c r="K83" i="238"/>
  <c r="E83" i="238"/>
  <c r="C83" i="238"/>
  <c r="N82" i="238"/>
  <c r="K82" i="238"/>
  <c r="E82" i="238"/>
  <c r="C82" i="238"/>
  <c r="N81" i="238"/>
  <c r="K81" i="238"/>
  <c r="E81" i="238"/>
  <c r="C81" i="238"/>
  <c r="N80" i="238"/>
  <c r="K80" i="238"/>
  <c r="E80" i="238"/>
  <c r="C80" i="238"/>
  <c r="N79" i="238"/>
  <c r="K79" i="238"/>
  <c r="E79" i="238"/>
  <c r="C79" i="238"/>
  <c r="N78" i="238"/>
  <c r="K78" i="238"/>
  <c r="E78" i="238"/>
  <c r="C78" i="238"/>
  <c r="N77" i="238"/>
  <c r="K77" i="238"/>
  <c r="E77" i="238"/>
  <c r="C77" i="238"/>
  <c r="N76" i="238"/>
  <c r="K76" i="238"/>
  <c r="E76" i="238"/>
  <c r="C76" i="238"/>
  <c r="N75" i="238"/>
  <c r="K75" i="238"/>
  <c r="E75" i="238"/>
  <c r="C75" i="238"/>
  <c r="N74" i="238"/>
  <c r="K74" i="238"/>
  <c r="E74" i="238"/>
  <c r="C74" i="238"/>
  <c r="N73" i="238"/>
  <c r="K73" i="238"/>
  <c r="E73" i="238"/>
  <c r="C73" i="238"/>
  <c r="N72" i="238"/>
  <c r="K72" i="238"/>
  <c r="E72" i="238"/>
  <c r="C72" i="238"/>
  <c r="N71" i="238"/>
  <c r="K71" i="238"/>
  <c r="E71" i="238"/>
  <c r="C71" i="238"/>
  <c r="N70" i="238"/>
  <c r="K70" i="238"/>
  <c r="E70" i="238"/>
  <c r="C70" i="238"/>
  <c r="N69" i="238"/>
  <c r="K69" i="238"/>
  <c r="E69" i="238"/>
  <c r="C69" i="238"/>
  <c r="N68" i="238"/>
  <c r="K68" i="238"/>
  <c r="E68" i="238"/>
  <c r="C68" i="238"/>
  <c r="N67" i="238"/>
  <c r="K67" i="238"/>
  <c r="E67" i="238"/>
  <c r="C67" i="238"/>
  <c r="N66" i="238"/>
  <c r="K66" i="238"/>
  <c r="E66" i="238"/>
  <c r="C66" i="238"/>
  <c r="N65" i="238"/>
  <c r="K65" i="238"/>
  <c r="E65" i="238"/>
  <c r="C65" i="238"/>
  <c r="N64" i="238"/>
  <c r="K64" i="238"/>
  <c r="E64" i="238"/>
  <c r="C64" i="238"/>
  <c r="N63" i="238"/>
  <c r="K63" i="238"/>
  <c r="E63" i="238"/>
  <c r="C63" i="238"/>
  <c r="N62" i="238"/>
  <c r="K62" i="238"/>
  <c r="E62" i="238"/>
  <c r="C62" i="238"/>
  <c r="N61" i="238"/>
  <c r="K61" i="238"/>
  <c r="E61" i="238"/>
  <c r="C61" i="238"/>
  <c r="N60" i="238"/>
  <c r="K60" i="238"/>
  <c r="E60" i="238"/>
  <c r="C60" i="238"/>
  <c r="N59" i="238"/>
  <c r="K59" i="238"/>
  <c r="E59" i="238"/>
  <c r="C59" i="238"/>
  <c r="N58" i="238"/>
  <c r="K58" i="238"/>
  <c r="E58" i="238"/>
  <c r="C58" i="238"/>
  <c r="N57" i="238"/>
  <c r="K57" i="238"/>
  <c r="E57" i="238"/>
  <c r="C57" i="238"/>
  <c r="N56" i="238"/>
  <c r="K56" i="238"/>
  <c r="E56" i="238"/>
  <c r="C56" i="238"/>
  <c r="N55" i="238"/>
  <c r="K55" i="238"/>
  <c r="E55" i="238"/>
  <c r="C55" i="238"/>
  <c r="N54" i="238"/>
  <c r="K54" i="238"/>
  <c r="E54" i="238"/>
  <c r="C54" i="238"/>
  <c r="N53" i="238"/>
  <c r="K53" i="238"/>
  <c r="E53" i="238"/>
  <c r="C53" i="238"/>
  <c r="N52" i="238"/>
  <c r="K52" i="238"/>
  <c r="E52" i="238"/>
  <c r="C52" i="238"/>
  <c r="N51" i="238"/>
  <c r="K51" i="238"/>
  <c r="E51" i="238"/>
  <c r="C51" i="238"/>
  <c r="N50" i="238"/>
  <c r="K50" i="238"/>
  <c r="E50" i="238"/>
  <c r="C50" i="238"/>
  <c r="N49" i="238"/>
  <c r="K49" i="238"/>
  <c r="E49" i="238"/>
  <c r="C49" i="238"/>
  <c r="N48" i="238"/>
  <c r="K48" i="238"/>
  <c r="E48" i="238"/>
  <c r="C48" i="238"/>
  <c r="N47" i="238"/>
  <c r="K47" i="238"/>
  <c r="E47" i="238"/>
  <c r="C47" i="238"/>
  <c r="N46" i="238"/>
  <c r="K46" i="238"/>
  <c r="E46" i="238"/>
  <c r="C46" i="238"/>
  <c r="N45" i="238"/>
  <c r="K45" i="238"/>
  <c r="E45" i="238"/>
  <c r="C45" i="238"/>
  <c r="N44" i="238"/>
  <c r="K44" i="238"/>
  <c r="E44" i="238"/>
  <c r="C44" i="238"/>
  <c r="N43" i="238"/>
  <c r="K43" i="238"/>
  <c r="E43" i="238"/>
  <c r="C43" i="238"/>
  <c r="N42" i="238"/>
  <c r="K42" i="238"/>
  <c r="E42" i="238"/>
  <c r="C42" i="238"/>
  <c r="N41" i="238"/>
  <c r="K41" i="238"/>
  <c r="E41" i="238"/>
  <c r="C41" i="238"/>
  <c r="N40" i="238"/>
  <c r="K40" i="238"/>
  <c r="E40" i="238"/>
  <c r="C40" i="238"/>
  <c r="N39" i="238"/>
  <c r="K39" i="238"/>
  <c r="E39" i="238"/>
  <c r="C39" i="238"/>
  <c r="N38" i="238"/>
  <c r="K38" i="238"/>
  <c r="E38" i="238"/>
  <c r="C38" i="238"/>
  <c r="N37" i="238"/>
  <c r="K37" i="238"/>
  <c r="E37" i="238"/>
  <c r="C37" i="238"/>
  <c r="N36" i="238"/>
  <c r="K36" i="238"/>
  <c r="E36" i="238"/>
  <c r="C36" i="238"/>
  <c r="N35" i="238"/>
  <c r="K35" i="238"/>
  <c r="E35" i="238"/>
  <c r="C35" i="238"/>
  <c r="N34" i="238"/>
  <c r="K34" i="238"/>
  <c r="E34" i="238"/>
  <c r="C34" i="238"/>
  <c r="N33" i="238"/>
  <c r="K33" i="238"/>
  <c r="E33" i="238"/>
  <c r="C33" i="238"/>
  <c r="N32" i="238"/>
  <c r="K32" i="238"/>
  <c r="E32" i="238"/>
  <c r="C32" i="238"/>
  <c r="N31" i="238"/>
  <c r="K31" i="238"/>
  <c r="E31" i="238"/>
  <c r="C31" i="238"/>
  <c r="N30" i="238"/>
  <c r="K30" i="238"/>
  <c r="E30" i="238"/>
  <c r="C30" i="238"/>
  <c r="N29" i="238"/>
  <c r="K29" i="238"/>
  <c r="E29" i="238"/>
  <c r="C29" i="238"/>
  <c r="N28" i="238"/>
  <c r="K28" i="238"/>
  <c r="E28" i="238"/>
  <c r="C28" i="238"/>
  <c r="N27" i="238"/>
  <c r="K27" i="238"/>
  <c r="E27" i="238"/>
  <c r="C27" i="238"/>
  <c r="N26" i="238"/>
  <c r="K26" i="238"/>
  <c r="E26" i="238"/>
  <c r="C26" i="238"/>
  <c r="N25" i="238"/>
  <c r="K25" i="238"/>
  <c r="E25" i="238"/>
  <c r="C25" i="238"/>
  <c r="N24" i="238"/>
  <c r="K24" i="238"/>
  <c r="E24" i="238"/>
  <c r="C24" i="238"/>
  <c r="N23" i="238"/>
  <c r="K23" i="238"/>
  <c r="E23" i="238"/>
  <c r="C23" i="238"/>
  <c r="N22" i="238"/>
  <c r="K22" i="238"/>
  <c r="E22" i="238"/>
  <c r="C22" i="238"/>
  <c r="N21" i="238"/>
  <c r="K21" i="238"/>
  <c r="E21" i="238"/>
  <c r="C21" i="238"/>
  <c r="N20" i="238"/>
  <c r="K20" i="238"/>
  <c r="E20" i="238"/>
  <c r="C20" i="238"/>
  <c r="N19" i="238"/>
  <c r="K19" i="238"/>
  <c r="E19" i="238"/>
  <c r="C19" i="238"/>
  <c r="N18" i="238"/>
  <c r="K18" i="238"/>
  <c r="E18" i="238"/>
  <c r="C18" i="238"/>
  <c r="N17" i="238"/>
  <c r="K17" i="238"/>
  <c r="E17" i="238"/>
  <c r="C17" i="238"/>
  <c r="N16" i="238"/>
  <c r="K16" i="238"/>
  <c r="E16" i="238"/>
  <c r="C16" i="238"/>
  <c r="N15" i="238"/>
  <c r="K15" i="238"/>
  <c r="E15" i="238"/>
  <c r="C15" i="238"/>
  <c r="N14" i="238"/>
  <c r="K14" i="238"/>
  <c r="E14" i="238"/>
  <c r="C14" i="238"/>
  <c r="N13" i="238"/>
  <c r="K13" i="238"/>
  <c r="E13" i="238"/>
  <c r="C13" i="238"/>
  <c r="N12" i="238"/>
  <c r="K12" i="238"/>
  <c r="E12" i="238"/>
  <c r="C12" i="238"/>
  <c r="N11" i="238"/>
  <c r="K11" i="238"/>
  <c r="E11" i="238"/>
  <c r="C11" i="238"/>
  <c r="N10" i="238"/>
  <c r="K10" i="238"/>
  <c r="E10" i="238"/>
  <c r="C10" i="238"/>
  <c r="N9" i="238"/>
  <c r="K9" i="238"/>
  <c r="E9" i="238"/>
  <c r="C9" i="238"/>
  <c r="N8" i="238"/>
  <c r="K8" i="238"/>
  <c r="E8" i="238"/>
  <c r="C8" i="238"/>
  <c r="N7" i="238"/>
  <c r="K7" i="238"/>
  <c r="E7" i="238"/>
  <c r="C7" i="238"/>
  <c r="H39" i="237"/>
  <c r="H38" i="237"/>
  <c r="F37" i="237"/>
  <c r="H37" i="237"/>
  <c r="F36" i="237"/>
  <c r="F35" i="237"/>
  <c r="F34" i="237"/>
  <c r="F33" i="237"/>
  <c r="N155" i="238"/>
  <c r="C30" i="253"/>
  <c r="C34" i="253"/>
  <c r="C38" i="253"/>
  <c r="C42" i="253"/>
  <c r="C46" i="253"/>
  <c r="D37" i="91"/>
  <c r="F37" i="91" s="1"/>
  <c r="D36" i="91"/>
  <c r="D35" i="91"/>
  <c r="D34" i="91"/>
  <c r="E27" i="146"/>
  <c r="H32" i="153"/>
  <c r="I32" i="153"/>
  <c r="G32" i="153"/>
  <c r="E32" i="153"/>
  <c r="C32" i="153"/>
  <c r="H31" i="153"/>
  <c r="I31" i="153"/>
  <c r="G31" i="153"/>
  <c r="E31" i="153"/>
  <c r="C31" i="153"/>
  <c r="G17" i="153"/>
  <c r="G18" i="153"/>
  <c r="G19" i="153"/>
  <c r="G20" i="153"/>
  <c r="G21" i="153"/>
  <c r="G22" i="153"/>
  <c r="G23" i="153"/>
  <c r="G24" i="153"/>
  <c r="G25" i="153"/>
  <c r="G26" i="153"/>
  <c r="G27" i="153"/>
  <c r="G28" i="153"/>
  <c r="G29" i="153"/>
  <c r="G30" i="153"/>
  <c r="G33" i="153"/>
  <c r="K20" i="231"/>
  <c r="K21" i="231"/>
  <c r="K22" i="231"/>
  <c r="K23" i="231"/>
  <c r="K24" i="231"/>
  <c r="K25" i="231"/>
  <c r="K26" i="231"/>
  <c r="K27" i="231"/>
  <c r="K28" i="231"/>
  <c r="K29" i="231"/>
  <c r="K30" i="231"/>
  <c r="K31" i="231"/>
  <c r="K32" i="231"/>
  <c r="K33" i="231"/>
  <c r="K34" i="231"/>
  <c r="K35" i="231"/>
  <c r="K36" i="231"/>
  <c r="K37" i="231"/>
  <c r="K38" i="231"/>
  <c r="K39" i="231"/>
  <c r="K40" i="231"/>
  <c r="K41" i="231"/>
  <c r="K42" i="231"/>
  <c r="K43" i="231"/>
  <c r="K44" i="231"/>
  <c r="K45" i="231"/>
  <c r="K46" i="231"/>
  <c r="K47" i="231"/>
  <c r="K48" i="231"/>
  <c r="K49" i="231"/>
  <c r="K50" i="231"/>
  <c r="K51" i="231"/>
  <c r="K19" i="231"/>
  <c r="K18" i="231"/>
  <c r="K17" i="231"/>
  <c r="K16" i="231"/>
  <c r="K15" i="231"/>
  <c r="K14" i="231"/>
  <c r="K13" i="231"/>
  <c r="K12" i="231"/>
  <c r="K11" i="231"/>
  <c r="K10" i="231"/>
  <c r="K9" i="231"/>
  <c r="K8" i="231"/>
  <c r="K7" i="231"/>
  <c r="G21" i="230"/>
  <c r="G20" i="230"/>
  <c r="G19" i="230"/>
  <c r="G18" i="230"/>
  <c r="G17" i="230"/>
  <c r="F17" i="230"/>
  <c r="F16" i="230"/>
  <c r="F12" i="230"/>
  <c r="F8" i="230"/>
  <c r="S20" i="228"/>
  <c r="M20" i="228"/>
  <c r="G20" i="228"/>
  <c r="S19" i="228"/>
  <c r="M19" i="228"/>
  <c r="G19" i="228"/>
  <c r="S18" i="228"/>
  <c r="M18" i="228"/>
  <c r="G18" i="228"/>
  <c r="S17" i="228"/>
  <c r="M17" i="228"/>
  <c r="G17" i="228"/>
  <c r="S16" i="228"/>
  <c r="R16" i="228"/>
  <c r="M16" i="228"/>
  <c r="L16" i="228"/>
  <c r="G16" i="228"/>
  <c r="F16" i="228"/>
  <c r="R15" i="228"/>
  <c r="L15" i="228"/>
  <c r="F15" i="228"/>
  <c r="R11" i="228"/>
  <c r="L11" i="228"/>
  <c r="F11" i="228"/>
  <c r="R7" i="228"/>
  <c r="L7" i="228"/>
  <c r="F7" i="228"/>
  <c r="G25" i="226"/>
  <c r="G24" i="226"/>
  <c r="G23" i="226"/>
  <c r="G22" i="226"/>
  <c r="R21" i="226"/>
  <c r="L21" i="226"/>
  <c r="G21" i="226"/>
  <c r="F21" i="226"/>
  <c r="R20" i="226"/>
  <c r="L20" i="226"/>
  <c r="F20" i="226"/>
  <c r="R19" i="226"/>
  <c r="L19" i="226"/>
  <c r="F19" i="226"/>
  <c r="R18" i="226"/>
  <c r="L18" i="226"/>
  <c r="F18" i="226"/>
  <c r="R17" i="226"/>
  <c r="L17" i="226"/>
  <c r="F17" i="226"/>
  <c r="R16" i="226"/>
  <c r="L16" i="226"/>
  <c r="F16" i="226"/>
  <c r="R15" i="226"/>
  <c r="L15" i="226"/>
  <c r="F15" i="226"/>
  <c r="R14" i="226"/>
  <c r="L14" i="226"/>
  <c r="F14" i="226"/>
  <c r="R13" i="226"/>
  <c r="L13" i="226"/>
  <c r="F13" i="226"/>
  <c r="R12" i="226"/>
  <c r="L12" i="226"/>
  <c r="F12" i="226"/>
  <c r="E8" i="64"/>
  <c r="E9" i="64"/>
  <c r="E10" i="64"/>
  <c r="E11" i="64"/>
  <c r="E12" i="64"/>
  <c r="E13" i="64"/>
  <c r="E14" i="64"/>
  <c r="E15" i="64"/>
  <c r="E16" i="64"/>
  <c r="E17" i="64"/>
  <c r="E18" i="64"/>
  <c r="E19" i="64"/>
  <c r="E20" i="64"/>
  <c r="E21" i="64"/>
  <c r="E22" i="64"/>
  <c r="E23" i="64"/>
  <c r="E24" i="64"/>
  <c r="E25" i="64"/>
  <c r="E26" i="64"/>
  <c r="E27" i="64"/>
  <c r="E28" i="64"/>
  <c r="E29" i="64"/>
  <c r="E30" i="64"/>
  <c r="E31" i="64"/>
  <c r="E32" i="64"/>
  <c r="E7" i="64"/>
  <c r="I53" i="211"/>
  <c r="G45" i="211"/>
  <c r="I47" i="211"/>
  <c r="I48" i="211"/>
  <c r="I49" i="211"/>
  <c r="I50" i="211"/>
  <c r="I51" i="211"/>
  <c r="I52" i="211"/>
  <c r="I54" i="211"/>
  <c r="I55" i="211"/>
  <c r="G21" i="198"/>
  <c r="G22" i="198"/>
  <c r="G23" i="198"/>
  <c r="E21" i="198"/>
  <c r="E22" i="198"/>
  <c r="E23" i="198"/>
  <c r="C21" i="198"/>
  <c r="C22" i="198"/>
  <c r="C23" i="198"/>
  <c r="H21" i="198"/>
  <c r="I21" i="198"/>
  <c r="H22" i="198"/>
  <c r="I22" i="198"/>
  <c r="H23" i="198"/>
  <c r="I23" i="198"/>
  <c r="H20" i="198"/>
  <c r="I20" i="198"/>
  <c r="G20" i="198"/>
  <c r="E20" i="198"/>
  <c r="C20" i="198"/>
  <c r="I25" i="99"/>
  <c r="I26" i="99"/>
  <c r="I27" i="99"/>
  <c r="H26" i="99"/>
  <c r="G45" i="177"/>
  <c r="F45" i="177"/>
  <c r="G49" i="178"/>
  <c r="F49" i="178"/>
  <c r="I50" i="179"/>
  <c r="H50" i="179"/>
  <c r="K50" i="176"/>
  <c r="J50" i="176"/>
  <c r="K49" i="176"/>
  <c r="J49" i="176"/>
  <c r="J27" i="101"/>
  <c r="E27" i="101"/>
  <c r="C27" i="101"/>
  <c r="J26" i="101"/>
  <c r="G26" i="101"/>
  <c r="J25" i="101"/>
  <c r="I25" i="101" s="1"/>
  <c r="E25" i="101"/>
  <c r="J24" i="101"/>
  <c r="G24" i="101"/>
  <c r="C25" i="101"/>
  <c r="C26" i="101"/>
  <c r="I26" i="101"/>
  <c r="E26" i="101"/>
  <c r="G25" i="101"/>
  <c r="I27" i="101"/>
  <c r="G27" i="101"/>
  <c r="C24" i="101"/>
  <c r="I24" i="101"/>
  <c r="E24" i="101"/>
  <c r="K44" i="205"/>
  <c r="I44" i="205"/>
  <c r="G44" i="205"/>
  <c r="E44" i="205"/>
  <c r="C44" i="205"/>
  <c r="C41" i="76"/>
  <c r="H44" i="76"/>
  <c r="I44" i="76"/>
  <c r="H43" i="76"/>
  <c r="I43" i="76"/>
  <c r="G43" i="76"/>
  <c r="E43" i="76"/>
  <c r="C43" i="76"/>
  <c r="C44" i="76"/>
  <c r="E44" i="76"/>
  <c r="G44" i="76"/>
  <c r="G44" i="75"/>
  <c r="H44" i="75"/>
  <c r="I44" i="75" s="1"/>
  <c r="H43" i="75"/>
  <c r="I43" i="75" s="1"/>
  <c r="G43" i="75"/>
  <c r="E43" i="75"/>
  <c r="C43" i="75"/>
  <c r="M44" i="205"/>
  <c r="F50" i="74"/>
  <c r="D50" i="74"/>
  <c r="E55" i="73"/>
  <c r="H55" i="73"/>
  <c r="H54" i="73"/>
  <c r="E54" i="73"/>
  <c r="K31" i="64"/>
  <c r="I31" i="64"/>
  <c r="G31" i="64"/>
  <c r="C31" i="64"/>
  <c r="H42" i="76"/>
  <c r="I42" i="76"/>
  <c r="G42" i="76"/>
  <c r="E42" i="76"/>
  <c r="C42" i="76"/>
  <c r="E44" i="75"/>
  <c r="H42" i="75"/>
  <c r="I42" i="75"/>
  <c r="C42" i="75"/>
  <c r="E42" i="75"/>
  <c r="G42" i="75"/>
  <c r="K45" i="205"/>
  <c r="I45" i="205"/>
  <c r="G45" i="205"/>
  <c r="E45" i="205"/>
  <c r="C45" i="205"/>
  <c r="K43" i="205"/>
  <c r="I43" i="205"/>
  <c r="G43" i="205"/>
  <c r="E43" i="205"/>
  <c r="C43" i="205"/>
  <c r="F51" i="74"/>
  <c r="F49" i="74"/>
  <c r="D51" i="74"/>
  <c r="D49" i="74"/>
  <c r="H53" i="73"/>
  <c r="E53" i="73"/>
  <c r="K8" i="64"/>
  <c r="K9" i="64"/>
  <c r="K10" i="64"/>
  <c r="K11" i="64"/>
  <c r="K12" i="64"/>
  <c r="K13" i="64"/>
  <c r="K14" i="64"/>
  <c r="K15" i="64"/>
  <c r="K16" i="64"/>
  <c r="K17" i="64"/>
  <c r="K18" i="64"/>
  <c r="K19" i="64"/>
  <c r="K20" i="64"/>
  <c r="K21" i="64"/>
  <c r="K22" i="64"/>
  <c r="K23" i="64"/>
  <c r="K24" i="64"/>
  <c r="K25" i="64"/>
  <c r="K26" i="64"/>
  <c r="K27" i="64"/>
  <c r="K28" i="64"/>
  <c r="K29" i="64"/>
  <c r="K30" i="64"/>
  <c r="K32" i="64"/>
  <c r="I8" i="64"/>
  <c r="I9" i="64"/>
  <c r="I10" i="64"/>
  <c r="I11" i="64"/>
  <c r="I12" i="64"/>
  <c r="I13" i="64"/>
  <c r="I14" i="64"/>
  <c r="I15" i="64"/>
  <c r="I16" i="64"/>
  <c r="I17" i="64"/>
  <c r="I18" i="64"/>
  <c r="I19" i="64"/>
  <c r="I20" i="64"/>
  <c r="I21" i="64"/>
  <c r="I22" i="64"/>
  <c r="I23" i="64"/>
  <c r="I24" i="64"/>
  <c r="I25" i="64"/>
  <c r="I26" i="64"/>
  <c r="I27" i="64"/>
  <c r="I28" i="64"/>
  <c r="I29" i="64"/>
  <c r="I30" i="64"/>
  <c r="I32" i="64"/>
  <c r="G8" i="64"/>
  <c r="G9" i="64"/>
  <c r="G10" i="64"/>
  <c r="G11" i="64"/>
  <c r="G12" i="64"/>
  <c r="G13" i="64"/>
  <c r="G14" i="64"/>
  <c r="G15" i="64"/>
  <c r="G16" i="64"/>
  <c r="G17" i="64"/>
  <c r="G18" i="64"/>
  <c r="G19" i="64"/>
  <c r="G20" i="64"/>
  <c r="G21" i="64"/>
  <c r="G22" i="64"/>
  <c r="G23" i="64"/>
  <c r="G24" i="64"/>
  <c r="G25" i="64"/>
  <c r="G26" i="64"/>
  <c r="G27" i="64"/>
  <c r="G28" i="64"/>
  <c r="G29" i="64"/>
  <c r="G30" i="64"/>
  <c r="G32" i="64"/>
  <c r="C8" i="64"/>
  <c r="C9" i="64"/>
  <c r="C10" i="64"/>
  <c r="C11" i="64"/>
  <c r="C12" i="64"/>
  <c r="C13" i="64"/>
  <c r="C14" i="64"/>
  <c r="C15" i="64"/>
  <c r="C16" i="64"/>
  <c r="C17" i="64"/>
  <c r="C18" i="64"/>
  <c r="C19" i="64"/>
  <c r="C20" i="64"/>
  <c r="C21" i="64"/>
  <c r="C22" i="64"/>
  <c r="C23" i="64"/>
  <c r="C24" i="64"/>
  <c r="C25" i="64"/>
  <c r="C26" i="64"/>
  <c r="C27" i="64"/>
  <c r="C28" i="64"/>
  <c r="C29" i="64"/>
  <c r="C30" i="64"/>
  <c r="C32" i="64"/>
  <c r="M45" i="205"/>
  <c r="M43" i="205"/>
  <c r="H25" i="99"/>
  <c r="G44" i="177"/>
  <c r="F44" i="177"/>
  <c r="F50" i="178"/>
  <c r="G48" i="178"/>
  <c r="F48" i="178"/>
  <c r="I51" i="179"/>
  <c r="H51" i="179"/>
  <c r="I49" i="179"/>
  <c r="H49" i="179"/>
  <c r="K48" i="176"/>
  <c r="J48" i="176"/>
  <c r="C33" i="153"/>
  <c r="H30" i="153"/>
  <c r="I30" i="153"/>
  <c r="E30" i="153"/>
  <c r="C30" i="153"/>
  <c r="H52" i="73"/>
  <c r="E52" i="73"/>
  <c r="J24" i="99"/>
  <c r="I24" i="99"/>
  <c r="H24" i="99"/>
  <c r="G43" i="177"/>
  <c r="F43" i="177"/>
  <c r="G47" i="178"/>
  <c r="F47" i="178"/>
  <c r="I48" i="179"/>
  <c r="H48" i="179"/>
  <c r="K47" i="176"/>
  <c r="J47" i="176"/>
  <c r="K42" i="205"/>
  <c r="I42" i="205"/>
  <c r="G42" i="205"/>
  <c r="E42" i="205"/>
  <c r="C42" i="205"/>
  <c r="K41" i="205"/>
  <c r="I41" i="205"/>
  <c r="G41" i="205"/>
  <c r="E41" i="205"/>
  <c r="C41" i="205"/>
  <c r="K40" i="205"/>
  <c r="I40" i="205"/>
  <c r="G40" i="205"/>
  <c r="E40" i="205"/>
  <c r="C40" i="205"/>
  <c r="K39" i="205"/>
  <c r="I39" i="205"/>
  <c r="G39" i="205"/>
  <c r="E39" i="205"/>
  <c r="C39" i="205"/>
  <c r="K38" i="205"/>
  <c r="I38" i="205"/>
  <c r="G38" i="205"/>
  <c r="E38" i="205"/>
  <c r="C38" i="205"/>
  <c r="K37" i="205"/>
  <c r="I37" i="205"/>
  <c r="G37" i="205"/>
  <c r="E37" i="205"/>
  <c r="C37" i="205"/>
  <c r="K36" i="205"/>
  <c r="I36" i="205"/>
  <c r="G36" i="205"/>
  <c r="E36" i="205"/>
  <c r="C36" i="205"/>
  <c r="K35" i="205"/>
  <c r="I35" i="205"/>
  <c r="G35" i="205"/>
  <c r="E35" i="205"/>
  <c r="C35" i="205"/>
  <c r="K34" i="205"/>
  <c r="I34" i="205"/>
  <c r="G34" i="205"/>
  <c r="E34" i="205"/>
  <c r="C34" i="205"/>
  <c r="K33" i="205"/>
  <c r="I33" i="205"/>
  <c r="G33" i="205"/>
  <c r="E33" i="205"/>
  <c r="C33" i="205"/>
  <c r="K32" i="205"/>
  <c r="I32" i="205"/>
  <c r="G32" i="205"/>
  <c r="E32" i="205"/>
  <c r="C32" i="205"/>
  <c r="K31" i="205"/>
  <c r="I31" i="205"/>
  <c r="G31" i="205"/>
  <c r="E31" i="205"/>
  <c r="C31" i="205"/>
  <c r="K30" i="205"/>
  <c r="I30" i="205"/>
  <c r="G30" i="205"/>
  <c r="E30" i="205"/>
  <c r="C30" i="205"/>
  <c r="K29" i="205"/>
  <c r="I29" i="205"/>
  <c r="G29" i="205"/>
  <c r="E29" i="205"/>
  <c r="C29" i="205"/>
  <c r="K28" i="205"/>
  <c r="I28" i="205"/>
  <c r="G28" i="205"/>
  <c r="E28" i="205"/>
  <c r="C28" i="205"/>
  <c r="K27" i="205"/>
  <c r="I27" i="205"/>
  <c r="G27" i="205"/>
  <c r="E27" i="205"/>
  <c r="C27" i="205"/>
  <c r="K26" i="205"/>
  <c r="I26" i="205"/>
  <c r="G26" i="205"/>
  <c r="E26" i="205"/>
  <c r="C26" i="205"/>
  <c r="K25" i="205"/>
  <c r="I25" i="205"/>
  <c r="G25" i="205"/>
  <c r="E25" i="205"/>
  <c r="C25" i="205"/>
  <c r="K24" i="205"/>
  <c r="I24" i="205"/>
  <c r="G24" i="205"/>
  <c r="E24" i="205"/>
  <c r="C24" i="205"/>
  <c r="K23" i="205"/>
  <c r="I23" i="205"/>
  <c r="G23" i="205"/>
  <c r="E23" i="205"/>
  <c r="C23" i="205"/>
  <c r="K22" i="205"/>
  <c r="I22" i="205"/>
  <c r="G22" i="205"/>
  <c r="E22" i="205"/>
  <c r="C22" i="205"/>
  <c r="K21" i="205"/>
  <c r="I21" i="205"/>
  <c r="G21" i="205"/>
  <c r="E21" i="205"/>
  <c r="C21" i="205"/>
  <c r="K20" i="205"/>
  <c r="I20" i="205"/>
  <c r="G20" i="205"/>
  <c r="E20" i="205"/>
  <c r="C20" i="205"/>
  <c r="K19" i="205"/>
  <c r="I19" i="205"/>
  <c r="G19" i="205"/>
  <c r="E19" i="205"/>
  <c r="C19" i="205"/>
  <c r="K18" i="205"/>
  <c r="I18" i="205"/>
  <c r="G18" i="205"/>
  <c r="E18" i="205"/>
  <c r="C18" i="205"/>
  <c r="K17" i="205"/>
  <c r="I17" i="205"/>
  <c r="G17" i="205"/>
  <c r="E17" i="205"/>
  <c r="C17" i="205"/>
  <c r="K16" i="205"/>
  <c r="I16" i="205"/>
  <c r="G16" i="205"/>
  <c r="E16" i="205"/>
  <c r="C16" i="205"/>
  <c r="K15" i="205"/>
  <c r="I15" i="205"/>
  <c r="G15" i="205"/>
  <c r="E15" i="205"/>
  <c r="C15" i="205"/>
  <c r="K14" i="205"/>
  <c r="I14" i="205"/>
  <c r="G14" i="205"/>
  <c r="E14" i="205"/>
  <c r="C14" i="205"/>
  <c r="K13" i="205"/>
  <c r="I13" i="205"/>
  <c r="G13" i="205"/>
  <c r="E13" i="205"/>
  <c r="C13" i="205"/>
  <c r="K12" i="205"/>
  <c r="I12" i="205"/>
  <c r="G12" i="205"/>
  <c r="E12" i="205"/>
  <c r="C12" i="205"/>
  <c r="K11" i="205"/>
  <c r="I11" i="205"/>
  <c r="G11" i="205"/>
  <c r="E11" i="205"/>
  <c r="C11" i="205"/>
  <c r="K10" i="205"/>
  <c r="I10" i="205"/>
  <c r="G10" i="205"/>
  <c r="E10" i="205"/>
  <c r="C10" i="205"/>
  <c r="K9" i="205"/>
  <c r="I9" i="205"/>
  <c r="G9" i="205"/>
  <c r="E9" i="205"/>
  <c r="C9" i="205"/>
  <c r="K8" i="205"/>
  <c r="I8" i="205"/>
  <c r="G8" i="205"/>
  <c r="E8" i="205"/>
  <c r="C8" i="205"/>
  <c r="K7" i="205"/>
  <c r="I7" i="205"/>
  <c r="G7" i="205"/>
  <c r="E7" i="205"/>
  <c r="C7" i="205"/>
  <c r="C7" i="198"/>
  <c r="H8" i="198"/>
  <c r="I8" i="198"/>
  <c r="H9" i="198"/>
  <c r="I9" i="198"/>
  <c r="H10" i="198"/>
  <c r="I10" i="198"/>
  <c r="H11" i="198"/>
  <c r="I11" i="198"/>
  <c r="H12" i="198"/>
  <c r="I12" i="198"/>
  <c r="H13" i="198"/>
  <c r="I13" i="198"/>
  <c r="H14" i="198"/>
  <c r="I14" i="198"/>
  <c r="H15" i="198"/>
  <c r="I15" i="198"/>
  <c r="H16" i="198"/>
  <c r="I16" i="198"/>
  <c r="H17" i="198"/>
  <c r="I17" i="198"/>
  <c r="H18" i="198"/>
  <c r="I18" i="198"/>
  <c r="H19" i="198"/>
  <c r="I19" i="198"/>
  <c r="G7" i="198"/>
  <c r="G8" i="198"/>
  <c r="G9" i="198"/>
  <c r="G10" i="198"/>
  <c r="G11" i="198"/>
  <c r="G12" i="198"/>
  <c r="G13" i="198"/>
  <c r="G14" i="198"/>
  <c r="G15" i="198"/>
  <c r="G16" i="198"/>
  <c r="G17" i="198"/>
  <c r="G18" i="198"/>
  <c r="G19" i="198"/>
  <c r="E8" i="198"/>
  <c r="E9" i="198"/>
  <c r="E10" i="198"/>
  <c r="E11" i="198"/>
  <c r="E12" i="198"/>
  <c r="E13" i="198"/>
  <c r="E14" i="198"/>
  <c r="E15" i="198"/>
  <c r="E16" i="198"/>
  <c r="E17" i="198"/>
  <c r="E18" i="198"/>
  <c r="E19" i="198"/>
  <c r="C8" i="198"/>
  <c r="C9" i="198"/>
  <c r="C10" i="198"/>
  <c r="C11" i="198"/>
  <c r="C12" i="198"/>
  <c r="C13" i="198"/>
  <c r="C14" i="198"/>
  <c r="C15" i="198"/>
  <c r="C16" i="198"/>
  <c r="C17" i="198"/>
  <c r="C18" i="198"/>
  <c r="C19" i="198"/>
  <c r="H33" i="153"/>
  <c r="I33" i="153"/>
  <c r="H29" i="153"/>
  <c r="I29" i="153"/>
  <c r="E29" i="153"/>
  <c r="C29" i="153"/>
  <c r="J23" i="101"/>
  <c r="C23" i="101" s="1"/>
  <c r="J23" i="99"/>
  <c r="I23" i="99"/>
  <c r="H23" i="99"/>
  <c r="E41" i="75"/>
  <c r="I47" i="179"/>
  <c r="H47" i="179"/>
  <c r="I46" i="179"/>
  <c r="H46" i="179"/>
  <c r="I45" i="179"/>
  <c r="H45" i="179"/>
  <c r="I44" i="179"/>
  <c r="H44" i="179"/>
  <c r="I43" i="179"/>
  <c r="H43" i="179"/>
  <c r="I42" i="179"/>
  <c r="H42" i="179"/>
  <c r="F41" i="179"/>
  <c r="E41" i="179"/>
  <c r="F40" i="179"/>
  <c r="E40" i="179"/>
  <c r="F39" i="179"/>
  <c r="E39" i="179"/>
  <c r="F38" i="179"/>
  <c r="E38" i="179"/>
  <c r="F37" i="179"/>
  <c r="E37" i="179"/>
  <c r="H36" i="179"/>
  <c r="H35" i="179"/>
  <c r="H34" i="179"/>
  <c r="H33" i="179"/>
  <c r="H32" i="179"/>
  <c r="H31" i="179"/>
  <c r="H30" i="179"/>
  <c r="H29" i="179"/>
  <c r="H28" i="179"/>
  <c r="H27" i="179"/>
  <c r="H26" i="179"/>
  <c r="H25" i="179"/>
  <c r="H24" i="179"/>
  <c r="H23" i="179"/>
  <c r="H22" i="179"/>
  <c r="H21" i="179"/>
  <c r="H20" i="179"/>
  <c r="H19" i="179"/>
  <c r="H18" i="179"/>
  <c r="H17" i="179"/>
  <c r="H16" i="179"/>
  <c r="H15" i="179"/>
  <c r="H14" i="179"/>
  <c r="H13" i="179"/>
  <c r="H12" i="179"/>
  <c r="H11" i="179"/>
  <c r="H10" i="179"/>
  <c r="H9" i="179"/>
  <c r="G50" i="178"/>
  <c r="G46" i="178"/>
  <c r="F46" i="178"/>
  <c r="G45" i="178"/>
  <c r="F45" i="178"/>
  <c r="G44" i="178"/>
  <c r="F44" i="178"/>
  <c r="E40" i="178"/>
  <c r="D40" i="178"/>
  <c r="E39" i="178"/>
  <c r="D39" i="178"/>
  <c r="E38" i="178"/>
  <c r="D38" i="178"/>
  <c r="E37" i="178"/>
  <c r="D37" i="178"/>
  <c r="G35" i="178"/>
  <c r="F35" i="178"/>
  <c r="G34" i="178"/>
  <c r="F34" i="178"/>
  <c r="G33" i="178"/>
  <c r="F33" i="178"/>
  <c r="G32" i="178"/>
  <c r="F32" i="178"/>
  <c r="G31" i="178"/>
  <c r="F31" i="178"/>
  <c r="G30" i="178"/>
  <c r="F30" i="178"/>
  <c r="G29" i="178"/>
  <c r="F29" i="178"/>
  <c r="G28" i="178"/>
  <c r="F28" i="178"/>
  <c r="G27" i="178"/>
  <c r="F27" i="178"/>
  <c r="G26" i="178"/>
  <c r="F26" i="178"/>
  <c r="G25" i="178"/>
  <c r="F25" i="178"/>
  <c r="G24" i="178"/>
  <c r="F24" i="178"/>
  <c r="G23" i="178"/>
  <c r="F23" i="178"/>
  <c r="G22" i="178"/>
  <c r="F22" i="178"/>
  <c r="G21" i="178"/>
  <c r="F21" i="178"/>
  <c r="G20" i="178"/>
  <c r="F20" i="178"/>
  <c r="G19" i="178"/>
  <c r="F19" i="178"/>
  <c r="G18" i="178"/>
  <c r="F18" i="178"/>
  <c r="G17" i="178"/>
  <c r="F17" i="178"/>
  <c r="G16" i="178"/>
  <c r="F16" i="178"/>
  <c r="G15" i="178"/>
  <c r="F15" i="178"/>
  <c r="G14" i="178"/>
  <c r="F14" i="178"/>
  <c r="G13" i="178"/>
  <c r="F13" i="178"/>
  <c r="G12" i="178"/>
  <c r="F12" i="178"/>
  <c r="G11" i="178"/>
  <c r="F11" i="178"/>
  <c r="G10" i="178"/>
  <c r="F10" i="178"/>
  <c r="G9" i="178"/>
  <c r="F9" i="178"/>
  <c r="G8" i="178"/>
  <c r="F8" i="178"/>
  <c r="G7" i="178"/>
  <c r="G46" i="177"/>
  <c r="F46" i="177"/>
  <c r="G42" i="177"/>
  <c r="F42" i="177"/>
  <c r="G41" i="177"/>
  <c r="F41" i="177"/>
  <c r="G40" i="177"/>
  <c r="F40" i="177"/>
  <c r="F39" i="177"/>
  <c r="F38" i="177"/>
  <c r="F37" i="177"/>
  <c r="E36" i="177"/>
  <c r="D36" i="177"/>
  <c r="E35" i="177"/>
  <c r="D35" i="177"/>
  <c r="E34" i="177"/>
  <c r="D34" i="177"/>
  <c r="E33" i="177"/>
  <c r="D33" i="177"/>
  <c r="E32" i="177"/>
  <c r="D32" i="177"/>
  <c r="G31" i="177"/>
  <c r="F31" i="177"/>
  <c r="G30" i="177"/>
  <c r="F30" i="177"/>
  <c r="G29" i="177"/>
  <c r="F29" i="177"/>
  <c r="G28" i="177"/>
  <c r="F28" i="177"/>
  <c r="G27" i="177"/>
  <c r="F27" i="177"/>
  <c r="G26" i="177"/>
  <c r="F26" i="177"/>
  <c r="G25" i="177"/>
  <c r="F25" i="177"/>
  <c r="G24" i="177"/>
  <c r="F24" i="177"/>
  <c r="G23" i="177"/>
  <c r="F23" i="177"/>
  <c r="G22" i="177"/>
  <c r="F22" i="177"/>
  <c r="G21" i="177"/>
  <c r="F21" i="177"/>
  <c r="G20" i="177"/>
  <c r="F20" i="177"/>
  <c r="G19" i="177"/>
  <c r="F19" i="177"/>
  <c r="G18" i="177"/>
  <c r="F18" i="177"/>
  <c r="G17" i="177"/>
  <c r="F17" i="177"/>
  <c r="G16" i="177"/>
  <c r="F16" i="177"/>
  <c r="G15" i="177"/>
  <c r="F15" i="177"/>
  <c r="G14" i="177"/>
  <c r="F14" i="177"/>
  <c r="G13" i="177"/>
  <c r="F13" i="177"/>
  <c r="G12" i="177"/>
  <c r="F12" i="177"/>
  <c r="G11" i="177"/>
  <c r="F11" i="177"/>
  <c r="G10" i="177"/>
  <c r="F10" i="177"/>
  <c r="G9" i="177"/>
  <c r="F9" i="177"/>
  <c r="G8" i="177"/>
  <c r="F8" i="177"/>
  <c r="G7" i="177"/>
  <c r="F7" i="177"/>
  <c r="K46" i="176"/>
  <c r="J46" i="176"/>
  <c r="K45" i="176"/>
  <c r="J45" i="176"/>
  <c r="K44" i="176"/>
  <c r="J44" i="176"/>
  <c r="K43" i="176"/>
  <c r="J43" i="176"/>
  <c r="K42" i="176"/>
  <c r="J42" i="176"/>
  <c r="K41" i="176"/>
  <c r="J41" i="176"/>
  <c r="G40" i="176"/>
  <c r="F40" i="176"/>
  <c r="G39" i="176"/>
  <c r="F39" i="176"/>
  <c r="G38" i="176"/>
  <c r="F38" i="176"/>
  <c r="I37" i="176"/>
  <c r="H37" i="176"/>
  <c r="G37" i="176"/>
  <c r="F37" i="176"/>
  <c r="I36" i="176"/>
  <c r="H36" i="176"/>
  <c r="G36" i="176"/>
  <c r="F36" i="176"/>
  <c r="M35" i="176"/>
  <c r="L35" i="176"/>
  <c r="K35" i="176"/>
  <c r="J35" i="176"/>
  <c r="M34" i="176"/>
  <c r="L34" i="176"/>
  <c r="K34" i="176"/>
  <c r="J34" i="176"/>
  <c r="M33" i="176"/>
  <c r="L33" i="176"/>
  <c r="K33" i="176"/>
  <c r="J33" i="176"/>
  <c r="M32" i="176"/>
  <c r="L32" i="176"/>
  <c r="K32" i="176"/>
  <c r="J32" i="176"/>
  <c r="M31" i="176"/>
  <c r="L31" i="176"/>
  <c r="K31" i="176"/>
  <c r="J31" i="176"/>
  <c r="M30" i="176"/>
  <c r="L30" i="176"/>
  <c r="K30" i="176"/>
  <c r="J30" i="176"/>
  <c r="M29" i="176"/>
  <c r="L29" i="176"/>
  <c r="K29" i="176"/>
  <c r="J29" i="176"/>
  <c r="M28" i="176"/>
  <c r="L28" i="176"/>
  <c r="K28" i="176"/>
  <c r="J28" i="176"/>
  <c r="M27" i="176"/>
  <c r="L27" i="176"/>
  <c r="K27" i="176"/>
  <c r="J27" i="176"/>
  <c r="M26" i="176"/>
  <c r="L26" i="176"/>
  <c r="K26" i="176"/>
  <c r="J26" i="176"/>
  <c r="M25" i="176"/>
  <c r="L25" i="176"/>
  <c r="K25" i="176"/>
  <c r="J25" i="176"/>
  <c r="M24" i="176"/>
  <c r="L24" i="176"/>
  <c r="K24" i="176"/>
  <c r="J24" i="176"/>
  <c r="M23" i="176"/>
  <c r="L23" i="176"/>
  <c r="K23" i="176"/>
  <c r="J23" i="176"/>
  <c r="M22" i="176"/>
  <c r="L22" i="176"/>
  <c r="K22" i="176"/>
  <c r="J22" i="176"/>
  <c r="M21" i="176"/>
  <c r="L21" i="176"/>
  <c r="K21" i="176"/>
  <c r="J21" i="176"/>
  <c r="M20" i="176"/>
  <c r="L20" i="176"/>
  <c r="K20" i="176"/>
  <c r="J20" i="176"/>
  <c r="M19" i="176"/>
  <c r="L19" i="176"/>
  <c r="K19" i="176"/>
  <c r="J19" i="176"/>
  <c r="M18" i="176"/>
  <c r="L18" i="176"/>
  <c r="K18" i="176"/>
  <c r="J18" i="176"/>
  <c r="M17" i="176"/>
  <c r="L17" i="176"/>
  <c r="K17" i="176"/>
  <c r="J17" i="176"/>
  <c r="M16" i="176"/>
  <c r="L16" i="176"/>
  <c r="K16" i="176"/>
  <c r="J16" i="176"/>
  <c r="M15" i="176"/>
  <c r="L15" i="176"/>
  <c r="K15" i="176"/>
  <c r="J15" i="176"/>
  <c r="M14" i="176"/>
  <c r="L14" i="176"/>
  <c r="K14" i="176"/>
  <c r="J14" i="176"/>
  <c r="M13" i="176"/>
  <c r="L13" i="176"/>
  <c r="K13" i="176"/>
  <c r="J13" i="176"/>
  <c r="M12" i="176"/>
  <c r="L12" i="176"/>
  <c r="K12" i="176"/>
  <c r="J12" i="176"/>
  <c r="M11" i="176"/>
  <c r="L11" i="176"/>
  <c r="K11" i="176"/>
  <c r="J11" i="176"/>
  <c r="M10" i="176"/>
  <c r="L10" i="176"/>
  <c r="K10" i="176"/>
  <c r="J10" i="176"/>
  <c r="M9" i="176"/>
  <c r="L9" i="176"/>
  <c r="K9" i="176"/>
  <c r="J9" i="176"/>
  <c r="M8" i="176"/>
  <c r="L8" i="176"/>
  <c r="K8" i="176"/>
  <c r="J8" i="176"/>
  <c r="M7" i="176"/>
  <c r="L7" i="176"/>
  <c r="K7" i="176"/>
  <c r="I7" i="64"/>
  <c r="E33" i="153"/>
  <c r="E41" i="76"/>
  <c r="G41" i="76"/>
  <c r="H41" i="76"/>
  <c r="I41" i="76"/>
  <c r="H41" i="75"/>
  <c r="I41" i="75" s="1"/>
  <c r="C41" i="75"/>
  <c r="G41" i="75"/>
  <c r="D48" i="74"/>
  <c r="F48" i="74"/>
  <c r="G41" i="82"/>
  <c r="E41" i="82"/>
  <c r="C41" i="82"/>
  <c r="M41" i="81"/>
  <c r="K41" i="81"/>
  <c r="I41" i="81"/>
  <c r="G41" i="81"/>
  <c r="E41" i="81"/>
  <c r="C41" i="81"/>
  <c r="M41" i="80"/>
  <c r="K41" i="80"/>
  <c r="I41" i="80"/>
  <c r="G41" i="80"/>
  <c r="E41" i="80"/>
  <c r="C41" i="80"/>
  <c r="M41" i="79"/>
  <c r="K41" i="79"/>
  <c r="I41" i="79"/>
  <c r="G41" i="79"/>
  <c r="E41" i="79"/>
  <c r="C41" i="79"/>
  <c r="C41" i="78"/>
  <c r="C38" i="78"/>
  <c r="H8" i="153"/>
  <c r="I8" i="153"/>
  <c r="H9" i="153"/>
  <c r="I9" i="153"/>
  <c r="H10" i="153"/>
  <c r="I10" i="153"/>
  <c r="H11" i="153"/>
  <c r="I11" i="153"/>
  <c r="H12" i="153"/>
  <c r="I12" i="153"/>
  <c r="H13" i="153"/>
  <c r="I13" i="153"/>
  <c r="H14" i="153"/>
  <c r="I14" i="153"/>
  <c r="H15" i="153"/>
  <c r="I15" i="153"/>
  <c r="H16" i="153"/>
  <c r="I16" i="153"/>
  <c r="H17" i="153"/>
  <c r="I17" i="153"/>
  <c r="H18" i="153"/>
  <c r="I18" i="153"/>
  <c r="H19" i="153"/>
  <c r="I19" i="153"/>
  <c r="H20" i="153"/>
  <c r="I20" i="153"/>
  <c r="H21" i="153"/>
  <c r="I21" i="153"/>
  <c r="H22" i="153"/>
  <c r="I22" i="153"/>
  <c r="H23" i="153"/>
  <c r="I23" i="153"/>
  <c r="H24" i="153"/>
  <c r="I24" i="153"/>
  <c r="H25" i="153"/>
  <c r="I25" i="153"/>
  <c r="H26" i="153"/>
  <c r="I26" i="153"/>
  <c r="H27" i="153"/>
  <c r="I27" i="153"/>
  <c r="H28" i="153"/>
  <c r="I28" i="153"/>
  <c r="H7" i="153"/>
  <c r="I7" i="153"/>
  <c r="C26" i="153"/>
  <c r="E24" i="153"/>
  <c r="C22" i="153"/>
  <c r="E20" i="153"/>
  <c r="C18" i="153"/>
  <c r="E16" i="153"/>
  <c r="G14" i="153"/>
  <c r="E14" i="153"/>
  <c r="C14" i="153"/>
  <c r="C13" i="153"/>
  <c r="G12" i="153"/>
  <c r="E12" i="153"/>
  <c r="C12" i="153"/>
  <c r="E10" i="153"/>
  <c r="C10" i="153"/>
  <c r="C9" i="153"/>
  <c r="G8" i="153"/>
  <c r="C8" i="153"/>
  <c r="E26" i="146"/>
  <c r="H26" i="146"/>
  <c r="E9" i="146"/>
  <c r="E10" i="146"/>
  <c r="E11" i="146"/>
  <c r="E12" i="146"/>
  <c r="E13" i="146"/>
  <c r="E15" i="146"/>
  <c r="E16" i="146"/>
  <c r="E17" i="146"/>
  <c r="E18" i="146"/>
  <c r="E19" i="146"/>
  <c r="E20" i="146"/>
  <c r="E21" i="146"/>
  <c r="E22" i="146"/>
  <c r="E23" i="146"/>
  <c r="E24" i="146"/>
  <c r="E25" i="146"/>
  <c r="E8" i="146"/>
  <c r="H25" i="146"/>
  <c r="H24" i="146"/>
  <c r="H23" i="146"/>
  <c r="H22" i="146"/>
  <c r="H21" i="146"/>
  <c r="H20" i="146"/>
  <c r="H19" i="146"/>
  <c r="H18" i="146"/>
  <c r="H17" i="146"/>
  <c r="H16" i="146"/>
  <c r="H15" i="146"/>
  <c r="H14" i="146"/>
  <c r="H13" i="146"/>
  <c r="H12" i="146"/>
  <c r="H11" i="146"/>
  <c r="H10" i="146"/>
  <c r="H9" i="146"/>
  <c r="H8" i="146"/>
  <c r="H7" i="146"/>
  <c r="D33" i="91"/>
  <c r="H40" i="75"/>
  <c r="I40" i="75"/>
  <c r="C40" i="76"/>
  <c r="H39" i="76"/>
  <c r="I39" i="76"/>
  <c r="G39" i="76"/>
  <c r="E39" i="76"/>
  <c r="C39" i="76"/>
  <c r="H39" i="75"/>
  <c r="I39" i="75"/>
  <c r="G39" i="75"/>
  <c r="E39" i="75"/>
  <c r="C39" i="75"/>
  <c r="J22" i="101"/>
  <c r="I22" i="101" s="1"/>
  <c r="H50" i="73"/>
  <c r="E50" i="73"/>
  <c r="F46" i="74"/>
  <c r="D46" i="74"/>
  <c r="J22" i="99"/>
  <c r="I22" i="99"/>
  <c r="H22" i="99"/>
  <c r="J7" i="101"/>
  <c r="E7" i="101" s="1"/>
  <c r="J8" i="101"/>
  <c r="C8" i="101"/>
  <c r="J9" i="101"/>
  <c r="I9" i="101" s="1"/>
  <c r="J10" i="101"/>
  <c r="G10" i="101"/>
  <c r="J11" i="101"/>
  <c r="G11" i="101" s="1"/>
  <c r="J12" i="101"/>
  <c r="J13" i="101"/>
  <c r="I13" i="101"/>
  <c r="J14" i="101"/>
  <c r="E14" i="101" s="1"/>
  <c r="J15" i="101"/>
  <c r="C15" i="101"/>
  <c r="J16" i="101"/>
  <c r="C16" i="101" s="1"/>
  <c r="J17" i="101"/>
  <c r="I17" i="101"/>
  <c r="J18" i="101"/>
  <c r="I18" i="101" s="1"/>
  <c r="J19" i="101"/>
  <c r="E19" i="101"/>
  <c r="J20" i="101"/>
  <c r="G20" i="101" s="1"/>
  <c r="J21" i="101"/>
  <c r="E21" i="101" s="1"/>
  <c r="G21" i="101"/>
  <c r="H7" i="99"/>
  <c r="I7" i="99"/>
  <c r="J7" i="99"/>
  <c r="H8" i="99"/>
  <c r="I8" i="99"/>
  <c r="J8" i="99"/>
  <c r="H9" i="99"/>
  <c r="I9" i="99"/>
  <c r="J9" i="99"/>
  <c r="H10" i="99"/>
  <c r="I10" i="99"/>
  <c r="J10" i="99"/>
  <c r="H11" i="99"/>
  <c r="I11" i="99"/>
  <c r="J11" i="99"/>
  <c r="E12" i="99"/>
  <c r="F12" i="99"/>
  <c r="G12" i="99"/>
  <c r="E13" i="99"/>
  <c r="F13" i="99"/>
  <c r="G13" i="99"/>
  <c r="E14" i="99"/>
  <c r="F14" i="99"/>
  <c r="G14" i="99"/>
  <c r="E15" i="99"/>
  <c r="F15" i="99"/>
  <c r="G15" i="99"/>
  <c r="E16" i="99"/>
  <c r="F16" i="99"/>
  <c r="G16" i="99"/>
  <c r="E17" i="99"/>
  <c r="F17" i="99"/>
  <c r="G17" i="99"/>
  <c r="H18" i="99"/>
  <c r="I18" i="99"/>
  <c r="J18" i="99"/>
  <c r="H19" i="99"/>
  <c r="I19" i="99"/>
  <c r="J19" i="99"/>
  <c r="H20" i="99"/>
  <c r="I20" i="99"/>
  <c r="J20" i="99"/>
  <c r="H21" i="99"/>
  <c r="I21" i="99"/>
  <c r="J21" i="99"/>
  <c r="H27" i="99"/>
  <c r="F6" i="92"/>
  <c r="F7" i="92"/>
  <c r="F8" i="92"/>
  <c r="F9" i="92"/>
  <c r="F10" i="92"/>
  <c r="F11" i="92"/>
  <c r="F12" i="92"/>
  <c r="F13" i="92"/>
  <c r="F14" i="92"/>
  <c r="F15" i="92"/>
  <c r="F16" i="92"/>
  <c r="F17" i="92"/>
  <c r="F18" i="92"/>
  <c r="F19" i="92"/>
  <c r="F20" i="92"/>
  <c r="D9" i="91"/>
  <c r="D10" i="91"/>
  <c r="D11" i="91"/>
  <c r="D12" i="91"/>
  <c r="F12" i="91" s="1"/>
  <c r="D13" i="91"/>
  <c r="D14" i="91"/>
  <c r="F14" i="91" s="1"/>
  <c r="D15" i="91"/>
  <c r="D16" i="91"/>
  <c r="F16" i="91"/>
  <c r="D17" i="91"/>
  <c r="D18" i="91"/>
  <c r="D19" i="91"/>
  <c r="D20" i="91"/>
  <c r="F20" i="91" s="1"/>
  <c r="D21" i="91"/>
  <c r="D22" i="91"/>
  <c r="F22" i="91" s="1"/>
  <c r="D23" i="91"/>
  <c r="D24" i="91"/>
  <c r="F24" i="91" s="1"/>
  <c r="D25" i="91"/>
  <c r="D26" i="91"/>
  <c r="D27" i="91"/>
  <c r="D28" i="91"/>
  <c r="F28" i="91" s="1"/>
  <c r="D29" i="91"/>
  <c r="D30" i="91"/>
  <c r="F30" i="91"/>
  <c r="D31" i="91"/>
  <c r="D32" i="91"/>
  <c r="F32" i="91" s="1"/>
  <c r="C7" i="82"/>
  <c r="E7" i="82"/>
  <c r="G7" i="82"/>
  <c r="C8" i="82"/>
  <c r="E8" i="82"/>
  <c r="G8" i="82"/>
  <c r="C9" i="82"/>
  <c r="E9" i="82"/>
  <c r="G9" i="82"/>
  <c r="C10" i="82"/>
  <c r="E10" i="82"/>
  <c r="G10" i="82"/>
  <c r="C11" i="82"/>
  <c r="E11" i="82"/>
  <c r="G11" i="82"/>
  <c r="C12" i="82"/>
  <c r="E12" i="82"/>
  <c r="G12" i="82"/>
  <c r="C13" i="82"/>
  <c r="E13" i="82"/>
  <c r="G13" i="82"/>
  <c r="C14" i="82"/>
  <c r="E14" i="82"/>
  <c r="G14" i="82"/>
  <c r="C15" i="82"/>
  <c r="E15" i="82"/>
  <c r="G15" i="82"/>
  <c r="C16" i="82"/>
  <c r="E16" i="82"/>
  <c r="G16" i="82"/>
  <c r="C17" i="82"/>
  <c r="E17" i="82"/>
  <c r="G17" i="82"/>
  <c r="C18" i="82"/>
  <c r="E18" i="82"/>
  <c r="G18" i="82"/>
  <c r="C19" i="82"/>
  <c r="E19" i="82"/>
  <c r="G19" i="82"/>
  <c r="C20" i="82"/>
  <c r="E20" i="82"/>
  <c r="G20" i="82"/>
  <c r="C21" i="82"/>
  <c r="E21" i="82"/>
  <c r="G21" i="82"/>
  <c r="C22" i="82"/>
  <c r="E22" i="82"/>
  <c r="G22" i="82"/>
  <c r="C23" i="82"/>
  <c r="E23" i="82"/>
  <c r="G23" i="82"/>
  <c r="C24" i="82"/>
  <c r="E24" i="82"/>
  <c r="G24" i="82"/>
  <c r="C25" i="82"/>
  <c r="E25" i="82"/>
  <c r="G25" i="82"/>
  <c r="C26" i="82"/>
  <c r="E26" i="82"/>
  <c r="G26" i="82"/>
  <c r="C27" i="82"/>
  <c r="E27" i="82"/>
  <c r="G27" i="82"/>
  <c r="C28" i="82"/>
  <c r="E28" i="82"/>
  <c r="G28" i="82"/>
  <c r="C29" i="82"/>
  <c r="E29" i="82"/>
  <c r="G29" i="82"/>
  <c r="C30" i="82"/>
  <c r="E30" i="82"/>
  <c r="G30" i="82"/>
  <c r="C31" i="82"/>
  <c r="E31" i="82"/>
  <c r="G31" i="82"/>
  <c r="C32" i="82"/>
  <c r="E32" i="82"/>
  <c r="G32" i="82"/>
  <c r="C33" i="82"/>
  <c r="E33" i="82"/>
  <c r="G33" i="82"/>
  <c r="C34" i="82"/>
  <c r="E34" i="82"/>
  <c r="G34" i="82"/>
  <c r="C35" i="82"/>
  <c r="E35" i="82"/>
  <c r="G35" i="82"/>
  <c r="C36" i="82"/>
  <c r="E36" i="82"/>
  <c r="G36" i="82"/>
  <c r="C37" i="82"/>
  <c r="E37" i="82"/>
  <c r="G37" i="82"/>
  <c r="C38" i="82"/>
  <c r="E38" i="82"/>
  <c r="G38" i="82"/>
  <c r="L7" i="81"/>
  <c r="M7" i="81" s="1"/>
  <c r="E7" i="81"/>
  <c r="L8" i="81"/>
  <c r="C8" i="81" s="1"/>
  <c r="L9" i="81"/>
  <c r="I9" i="81" s="1"/>
  <c r="L10" i="81"/>
  <c r="E10" i="81" s="1"/>
  <c r="L11" i="81"/>
  <c r="I11" i="81" s="1"/>
  <c r="L12" i="81"/>
  <c r="E12" i="81" s="1"/>
  <c r="L13" i="81"/>
  <c r="L14" i="81"/>
  <c r="C14" i="81" s="1"/>
  <c r="L15" i="81"/>
  <c r="M15" i="81" s="1"/>
  <c r="L16" i="81"/>
  <c r="E16" i="81" s="1"/>
  <c r="L17" i="81"/>
  <c r="C17" i="81" s="1"/>
  <c r="L18" i="81"/>
  <c r="C18" i="81"/>
  <c r="L19" i="81"/>
  <c r="C19" i="81" s="1"/>
  <c r="M19" i="81"/>
  <c r="L20" i="81"/>
  <c r="C20" i="81" s="1"/>
  <c r="L21" i="81"/>
  <c r="G21" i="81" s="1"/>
  <c r="L22" i="81"/>
  <c r="I22" i="81"/>
  <c r="L23" i="81"/>
  <c r="L24" i="81"/>
  <c r="I24" i="81" s="1"/>
  <c r="L25" i="81"/>
  <c r="E25" i="81" s="1"/>
  <c r="L26" i="81"/>
  <c r="C26" i="81" s="1"/>
  <c r="L27" i="81"/>
  <c r="E27" i="81" s="1"/>
  <c r="L28" i="81"/>
  <c r="G28" i="81"/>
  <c r="L29" i="81"/>
  <c r="M29" i="81"/>
  <c r="L30" i="81"/>
  <c r="C30" i="81"/>
  <c r="L31" i="81"/>
  <c r="E31" i="81"/>
  <c r="L32" i="81"/>
  <c r="M32" i="81"/>
  <c r="L33" i="81"/>
  <c r="M33" i="81" s="1"/>
  <c r="C33" i="81"/>
  <c r="L34" i="81"/>
  <c r="I34" i="81" s="1"/>
  <c r="L35" i="81"/>
  <c r="C35" i="81" s="1"/>
  <c r="L36" i="81"/>
  <c r="E36" i="81" s="1"/>
  <c r="C37" i="81"/>
  <c r="E37" i="81"/>
  <c r="G37" i="81"/>
  <c r="I37" i="81"/>
  <c r="K37" i="81"/>
  <c r="M37" i="81"/>
  <c r="C38" i="81"/>
  <c r="E38" i="81"/>
  <c r="G38" i="81"/>
  <c r="I38" i="81"/>
  <c r="K38" i="81"/>
  <c r="M38" i="81"/>
  <c r="L7" i="80"/>
  <c r="M7" i="80" s="1"/>
  <c r="L8" i="80"/>
  <c r="L9" i="80"/>
  <c r="C9" i="80"/>
  <c r="E9" i="80"/>
  <c r="G9" i="80"/>
  <c r="I9" i="80"/>
  <c r="M9" i="80"/>
  <c r="L10" i="80"/>
  <c r="K10" i="80" s="1"/>
  <c r="L11" i="80"/>
  <c r="K11" i="80" s="1"/>
  <c r="L12" i="80"/>
  <c r="K12" i="80" s="1"/>
  <c r="L13" i="80"/>
  <c r="E13" i="80" s="1"/>
  <c r="L14" i="80"/>
  <c r="C14" i="80" s="1"/>
  <c r="L15" i="80"/>
  <c r="I15" i="80" s="1"/>
  <c r="L16" i="80"/>
  <c r="C16" i="80"/>
  <c r="L17" i="80"/>
  <c r="C17" i="80" s="1"/>
  <c r="L18" i="80"/>
  <c r="G18" i="80"/>
  <c r="L19" i="80"/>
  <c r="K19" i="80" s="1"/>
  <c r="L20" i="80"/>
  <c r="E20" i="80" s="1"/>
  <c r="C20" i="80"/>
  <c r="G20" i="80"/>
  <c r="I20" i="80"/>
  <c r="K20" i="80"/>
  <c r="L21" i="80"/>
  <c r="I21" i="80" s="1"/>
  <c r="C21" i="80"/>
  <c r="L22" i="80"/>
  <c r="I22" i="80"/>
  <c r="L23" i="80"/>
  <c r="E23" i="80" s="1"/>
  <c r="L24" i="80"/>
  <c r="L25" i="80"/>
  <c r="M25" i="80"/>
  <c r="E25" i="80"/>
  <c r="L26" i="80"/>
  <c r="L27" i="80"/>
  <c r="C27" i="80"/>
  <c r="I27" i="80"/>
  <c r="L28" i="80"/>
  <c r="C28" i="80" s="1"/>
  <c r="L29" i="80"/>
  <c r="I29" i="80" s="1"/>
  <c r="M29" i="80"/>
  <c r="L30" i="80"/>
  <c r="G30" i="80"/>
  <c r="L31" i="80"/>
  <c r="C31" i="80" s="1"/>
  <c r="L32" i="80"/>
  <c r="I32" i="80" s="1"/>
  <c r="C32" i="80"/>
  <c r="L33" i="80"/>
  <c r="C33" i="80" s="1"/>
  <c r="L34" i="80"/>
  <c r="G34" i="80" s="1"/>
  <c r="L35" i="80"/>
  <c r="K35" i="80"/>
  <c r="L36" i="80"/>
  <c r="I36" i="80" s="1"/>
  <c r="C37" i="80"/>
  <c r="E37" i="80"/>
  <c r="G37" i="80"/>
  <c r="I37" i="80"/>
  <c r="K37" i="80"/>
  <c r="M37" i="80"/>
  <c r="C38" i="80"/>
  <c r="E38" i="80"/>
  <c r="G38" i="80"/>
  <c r="I38" i="80"/>
  <c r="K38" i="80"/>
  <c r="M38" i="80"/>
  <c r="L7" i="79"/>
  <c r="C7" i="79" s="1"/>
  <c r="M7" i="79"/>
  <c r="L8" i="79"/>
  <c r="L9" i="79"/>
  <c r="L10" i="79"/>
  <c r="M10" i="79" s="1"/>
  <c r="C10" i="79"/>
  <c r="L11" i="79"/>
  <c r="M11" i="79"/>
  <c r="L12" i="79"/>
  <c r="C12" i="79" s="1"/>
  <c r="L13" i="79"/>
  <c r="K13" i="79" s="1"/>
  <c r="L14" i="79"/>
  <c r="E14" i="79" s="1"/>
  <c r="G14" i="79"/>
  <c r="L15" i="79"/>
  <c r="C15" i="79" s="1"/>
  <c r="G15" i="79"/>
  <c r="L16" i="79"/>
  <c r="I16" i="79" s="1"/>
  <c r="L17" i="79"/>
  <c r="G17" i="79" s="1"/>
  <c r="C17" i="79"/>
  <c r="L18" i="79"/>
  <c r="I18" i="79" s="1"/>
  <c r="L19" i="79"/>
  <c r="I19" i="79" s="1"/>
  <c r="L20" i="79"/>
  <c r="E20" i="79" s="1"/>
  <c r="L21" i="79"/>
  <c r="K21" i="79" s="1"/>
  <c r="L22" i="79"/>
  <c r="I22" i="79" s="1"/>
  <c r="G22" i="79"/>
  <c r="L23" i="79"/>
  <c r="E23" i="79" s="1"/>
  <c r="L24" i="79"/>
  <c r="M24" i="79" s="1"/>
  <c r="L25" i="79"/>
  <c r="M25" i="79" s="1"/>
  <c r="L26" i="79"/>
  <c r="C26" i="79" s="1"/>
  <c r="E26" i="79"/>
  <c r="G26" i="79"/>
  <c r="I26" i="79"/>
  <c r="M26" i="79"/>
  <c r="L27" i="79"/>
  <c r="C27" i="79" s="1"/>
  <c r="L28" i="79"/>
  <c r="L29" i="79"/>
  <c r="E29" i="79" s="1"/>
  <c r="C29" i="79"/>
  <c r="L30" i="79"/>
  <c r="K30" i="79" s="1"/>
  <c r="L31" i="79"/>
  <c r="G31" i="79" s="1"/>
  <c r="C31" i="79"/>
  <c r="M31" i="79"/>
  <c r="L32" i="79"/>
  <c r="I32" i="79" s="1"/>
  <c r="L33" i="79"/>
  <c r="C33" i="79"/>
  <c r="K33" i="79"/>
  <c r="L34" i="79"/>
  <c r="C34" i="79" s="1"/>
  <c r="G34" i="79"/>
  <c r="I34" i="79"/>
  <c r="M34" i="79"/>
  <c r="L35" i="79"/>
  <c r="I35" i="79"/>
  <c r="C36" i="79"/>
  <c r="E36" i="79"/>
  <c r="G36" i="79"/>
  <c r="I36" i="79"/>
  <c r="K36" i="79"/>
  <c r="M36" i="79"/>
  <c r="C37" i="79"/>
  <c r="E37" i="79"/>
  <c r="G37" i="79"/>
  <c r="I37" i="79"/>
  <c r="K37" i="79"/>
  <c r="M37" i="79"/>
  <c r="C38" i="79"/>
  <c r="E38" i="79"/>
  <c r="G38" i="79"/>
  <c r="I38" i="79"/>
  <c r="K38" i="79"/>
  <c r="M38" i="79"/>
  <c r="C7" i="78"/>
  <c r="G7" i="78"/>
  <c r="C8" i="78"/>
  <c r="G8" i="78"/>
  <c r="C9" i="78"/>
  <c r="G9" i="78"/>
  <c r="C10" i="78"/>
  <c r="G10" i="78"/>
  <c r="C11" i="78"/>
  <c r="G11" i="78"/>
  <c r="C12" i="78"/>
  <c r="G12" i="78"/>
  <c r="C13" i="78"/>
  <c r="G13" i="78"/>
  <c r="C14" i="78"/>
  <c r="G14" i="78"/>
  <c r="C15" i="78"/>
  <c r="G15" i="78"/>
  <c r="C16" i="78"/>
  <c r="G16" i="78"/>
  <c r="C17" i="78"/>
  <c r="G17" i="78"/>
  <c r="C18" i="78"/>
  <c r="G18" i="78"/>
  <c r="C19" i="78"/>
  <c r="G19" i="78"/>
  <c r="C20" i="78"/>
  <c r="G20" i="78"/>
  <c r="C21" i="78"/>
  <c r="G21" i="78"/>
  <c r="C22" i="78"/>
  <c r="G22" i="78"/>
  <c r="C23" i="78"/>
  <c r="G23" i="78"/>
  <c r="C24" i="78"/>
  <c r="G24" i="78"/>
  <c r="C25" i="78"/>
  <c r="G25" i="78"/>
  <c r="C26" i="78"/>
  <c r="G26" i="78"/>
  <c r="C27" i="78"/>
  <c r="G27" i="78"/>
  <c r="C28" i="78"/>
  <c r="G28" i="78"/>
  <c r="C29" i="78"/>
  <c r="G29" i="78"/>
  <c r="C30" i="78"/>
  <c r="G30" i="78"/>
  <c r="C31" i="78"/>
  <c r="G31" i="78"/>
  <c r="C32" i="78"/>
  <c r="G32" i="78"/>
  <c r="C33" i="78"/>
  <c r="C34" i="78"/>
  <c r="C35" i="78"/>
  <c r="G35" i="78"/>
  <c r="C36" i="78"/>
  <c r="C37" i="78"/>
  <c r="C8" i="76"/>
  <c r="E8" i="76"/>
  <c r="G8" i="76"/>
  <c r="H8" i="76"/>
  <c r="I8" i="76"/>
  <c r="C9" i="76"/>
  <c r="E9" i="76"/>
  <c r="G9" i="76"/>
  <c r="H9" i="76"/>
  <c r="I9" i="76"/>
  <c r="C10" i="76"/>
  <c r="E10" i="76"/>
  <c r="G10" i="76"/>
  <c r="H10" i="76"/>
  <c r="I10" i="76"/>
  <c r="C11" i="76"/>
  <c r="E11" i="76"/>
  <c r="G11" i="76"/>
  <c r="H11" i="76"/>
  <c r="I11" i="76"/>
  <c r="C12" i="76"/>
  <c r="E12" i="76"/>
  <c r="G12" i="76"/>
  <c r="H12" i="76"/>
  <c r="I12" i="76"/>
  <c r="C13" i="76"/>
  <c r="E13" i="76"/>
  <c r="G13" i="76"/>
  <c r="H13" i="76"/>
  <c r="I13" i="76"/>
  <c r="C14" i="76"/>
  <c r="E14" i="76"/>
  <c r="G14" i="76"/>
  <c r="H14" i="76"/>
  <c r="I14" i="76"/>
  <c r="C15" i="76"/>
  <c r="E15" i="76"/>
  <c r="G15" i="76"/>
  <c r="H15" i="76"/>
  <c r="I15" i="76"/>
  <c r="C16" i="76"/>
  <c r="E16" i="76"/>
  <c r="G16" i="76"/>
  <c r="H16" i="76"/>
  <c r="I16" i="76"/>
  <c r="C17" i="76"/>
  <c r="E17" i="76"/>
  <c r="G17" i="76"/>
  <c r="H17" i="76"/>
  <c r="I17" i="76"/>
  <c r="C18" i="76"/>
  <c r="E18" i="76"/>
  <c r="G18" i="76"/>
  <c r="H18" i="76"/>
  <c r="I18" i="76"/>
  <c r="C19" i="76"/>
  <c r="E19" i="76"/>
  <c r="G19" i="76"/>
  <c r="H19" i="76"/>
  <c r="I19" i="76"/>
  <c r="C20" i="76"/>
  <c r="E20" i="76"/>
  <c r="G20" i="76"/>
  <c r="H20" i="76"/>
  <c r="I20" i="76"/>
  <c r="C21" i="76"/>
  <c r="E21" i="76"/>
  <c r="G21" i="76"/>
  <c r="H21" i="76"/>
  <c r="I21" i="76"/>
  <c r="C22" i="76"/>
  <c r="E22" i="76"/>
  <c r="G22" i="76"/>
  <c r="H22" i="76"/>
  <c r="I22" i="76"/>
  <c r="C23" i="76"/>
  <c r="E23" i="76"/>
  <c r="G23" i="76"/>
  <c r="H23" i="76"/>
  <c r="I23" i="76"/>
  <c r="C24" i="76"/>
  <c r="E24" i="76"/>
  <c r="G24" i="76"/>
  <c r="H24" i="76"/>
  <c r="I24" i="76"/>
  <c r="C25" i="76"/>
  <c r="E25" i="76"/>
  <c r="G25" i="76"/>
  <c r="H25" i="76"/>
  <c r="I25" i="76"/>
  <c r="C26" i="76"/>
  <c r="E26" i="76"/>
  <c r="G26" i="76"/>
  <c r="H26" i="76"/>
  <c r="I26" i="76"/>
  <c r="C27" i="76"/>
  <c r="D27" i="76"/>
  <c r="E27" i="76"/>
  <c r="G27" i="76"/>
  <c r="C28" i="76"/>
  <c r="E28" i="76"/>
  <c r="G28" i="76"/>
  <c r="H28" i="76"/>
  <c r="I28" i="76"/>
  <c r="C29" i="76"/>
  <c r="E29" i="76"/>
  <c r="G29" i="76"/>
  <c r="H29" i="76"/>
  <c r="I29" i="76"/>
  <c r="C30" i="76"/>
  <c r="E30" i="76"/>
  <c r="G30" i="76"/>
  <c r="H30" i="76"/>
  <c r="I30" i="76"/>
  <c r="C31" i="76"/>
  <c r="E31" i="76"/>
  <c r="G31" i="76"/>
  <c r="H31" i="76"/>
  <c r="I31" i="76"/>
  <c r="C32" i="76"/>
  <c r="E32" i="76"/>
  <c r="G32" i="76"/>
  <c r="H32" i="76"/>
  <c r="I32" i="76"/>
  <c r="C33" i="76"/>
  <c r="E33" i="76"/>
  <c r="G33" i="76"/>
  <c r="H33" i="76"/>
  <c r="I33" i="76"/>
  <c r="C34" i="76"/>
  <c r="E34" i="76"/>
  <c r="G34" i="76"/>
  <c r="H34" i="76"/>
  <c r="I34" i="76"/>
  <c r="C35" i="76"/>
  <c r="E35" i="76"/>
  <c r="G35" i="76"/>
  <c r="H35" i="76"/>
  <c r="I35" i="76"/>
  <c r="C36" i="76"/>
  <c r="E36" i="76"/>
  <c r="G36" i="76"/>
  <c r="H36" i="76"/>
  <c r="I36" i="76"/>
  <c r="C37" i="76"/>
  <c r="E37" i="76"/>
  <c r="G37" i="76"/>
  <c r="H37" i="76"/>
  <c r="I37" i="76"/>
  <c r="C38" i="76"/>
  <c r="E38" i="76"/>
  <c r="G38" i="76"/>
  <c r="H38" i="76"/>
  <c r="I38" i="76"/>
  <c r="E40" i="76"/>
  <c r="G40" i="76"/>
  <c r="H40" i="76"/>
  <c r="I40" i="76"/>
  <c r="B8" i="75"/>
  <c r="D8" i="75"/>
  <c r="E8" i="75"/>
  <c r="F8" i="75"/>
  <c r="G8" i="75"/>
  <c r="B9" i="75"/>
  <c r="D9" i="75"/>
  <c r="E9" i="75" s="1"/>
  <c r="F9" i="75"/>
  <c r="G9" i="75" s="1"/>
  <c r="B10" i="75"/>
  <c r="C10" i="75" s="1"/>
  <c r="D10" i="75"/>
  <c r="E10" i="75"/>
  <c r="F10" i="75"/>
  <c r="G10" i="75"/>
  <c r="B11" i="75"/>
  <c r="D11" i="75"/>
  <c r="E11" i="75" s="1"/>
  <c r="F11" i="75"/>
  <c r="H11" i="75" s="1"/>
  <c r="I11" i="75" s="1"/>
  <c r="B12" i="75"/>
  <c r="D12" i="75"/>
  <c r="E12" i="75"/>
  <c r="F12" i="75"/>
  <c r="G12" i="75"/>
  <c r="B13" i="75"/>
  <c r="D13" i="75"/>
  <c r="E13" i="75" s="1"/>
  <c r="F13" i="75"/>
  <c r="G13" i="75" s="1"/>
  <c r="B14" i="75"/>
  <c r="H14" i="75" s="1"/>
  <c r="I14" i="75" s="1"/>
  <c r="D14" i="75"/>
  <c r="E14" i="75"/>
  <c r="F14" i="75"/>
  <c r="G14" i="75"/>
  <c r="B15" i="75"/>
  <c r="C15" i="75"/>
  <c r="D15" i="75"/>
  <c r="E15" i="75"/>
  <c r="F15" i="75"/>
  <c r="G15" i="75"/>
  <c r="B16" i="75"/>
  <c r="C16" i="75"/>
  <c r="D16" i="75"/>
  <c r="E16" i="75"/>
  <c r="F16" i="75"/>
  <c r="G16" i="75"/>
  <c r="B17" i="75"/>
  <c r="C17" i="75"/>
  <c r="D17" i="75"/>
  <c r="E17" i="75"/>
  <c r="F17" i="75"/>
  <c r="G17" i="75"/>
  <c r="B18" i="75"/>
  <c r="C18" i="75"/>
  <c r="D18" i="75"/>
  <c r="E18" i="75"/>
  <c r="F18" i="75"/>
  <c r="G18" i="75"/>
  <c r="C19" i="75"/>
  <c r="D19" i="75"/>
  <c r="E19" i="75" s="1"/>
  <c r="F19" i="75"/>
  <c r="H19" i="75" s="1"/>
  <c r="I19" i="75" s="1"/>
  <c r="C20" i="75"/>
  <c r="D20" i="75"/>
  <c r="E20" i="75" s="1"/>
  <c r="F20" i="75"/>
  <c r="G20" i="75" s="1"/>
  <c r="C21" i="75"/>
  <c r="D21" i="75"/>
  <c r="E21" i="75"/>
  <c r="F21" i="75"/>
  <c r="G21" i="75"/>
  <c r="C22" i="75"/>
  <c r="D22" i="75"/>
  <c r="E22" i="75" s="1"/>
  <c r="F22" i="75"/>
  <c r="G22" i="75" s="1"/>
  <c r="C23" i="75"/>
  <c r="D23" i="75"/>
  <c r="E23" i="75"/>
  <c r="F23" i="75"/>
  <c r="C24" i="75"/>
  <c r="D24" i="75"/>
  <c r="E24" i="75"/>
  <c r="F24" i="75"/>
  <c r="G24" i="75"/>
  <c r="C25" i="75"/>
  <c r="D25" i="75"/>
  <c r="E25" i="75" s="1"/>
  <c r="F25" i="75"/>
  <c r="H25" i="75" s="1"/>
  <c r="I25" i="75" s="1"/>
  <c r="C26" i="75"/>
  <c r="D26" i="75"/>
  <c r="E26" i="75"/>
  <c r="F26" i="75"/>
  <c r="G26" i="75"/>
  <c r="C27" i="75"/>
  <c r="E27" i="75"/>
  <c r="F27" i="75"/>
  <c r="C28" i="75"/>
  <c r="D28" i="75"/>
  <c r="H28" i="75"/>
  <c r="I28" i="75" s="1"/>
  <c r="G28" i="75"/>
  <c r="C29" i="75"/>
  <c r="E29" i="75"/>
  <c r="G29" i="75"/>
  <c r="H29" i="75"/>
  <c r="I29" i="75" s="1"/>
  <c r="C30" i="75"/>
  <c r="E30" i="75"/>
  <c r="G30" i="75"/>
  <c r="H30" i="75"/>
  <c r="I30" i="75"/>
  <c r="C31" i="75"/>
  <c r="E31" i="75"/>
  <c r="G31" i="75"/>
  <c r="H31" i="75"/>
  <c r="I31" i="75" s="1"/>
  <c r="C32" i="75"/>
  <c r="E32" i="75"/>
  <c r="G32" i="75"/>
  <c r="H32" i="75"/>
  <c r="I32" i="75"/>
  <c r="C33" i="75"/>
  <c r="E33" i="75"/>
  <c r="G33" i="75"/>
  <c r="H33" i="75"/>
  <c r="I33" i="75" s="1"/>
  <c r="C34" i="75"/>
  <c r="E34" i="75"/>
  <c r="G34" i="75"/>
  <c r="H34" i="75"/>
  <c r="I34" i="75"/>
  <c r="C35" i="75"/>
  <c r="E35" i="75"/>
  <c r="G35" i="75"/>
  <c r="H35" i="75"/>
  <c r="I35" i="75" s="1"/>
  <c r="C36" i="75"/>
  <c r="E36" i="75"/>
  <c r="G36" i="75"/>
  <c r="H36" i="75"/>
  <c r="I36" i="75"/>
  <c r="C37" i="75"/>
  <c r="E37" i="75"/>
  <c r="G37" i="75"/>
  <c r="H37" i="75"/>
  <c r="I37" i="75" s="1"/>
  <c r="C38" i="75"/>
  <c r="E38" i="75"/>
  <c r="G38" i="75"/>
  <c r="H38" i="75"/>
  <c r="I38" i="75"/>
  <c r="C40" i="75"/>
  <c r="E40" i="75"/>
  <c r="G40" i="75"/>
  <c r="F8" i="74"/>
  <c r="F9" i="74"/>
  <c r="F10" i="74"/>
  <c r="F11" i="74"/>
  <c r="F12" i="74"/>
  <c r="D13" i="74"/>
  <c r="F13" i="74"/>
  <c r="D14" i="74"/>
  <c r="F14" i="74"/>
  <c r="D15" i="74"/>
  <c r="F15" i="74"/>
  <c r="D16" i="74"/>
  <c r="F16" i="74"/>
  <c r="D17" i="74"/>
  <c r="F17" i="74"/>
  <c r="D18" i="74"/>
  <c r="F18" i="74"/>
  <c r="D19" i="74"/>
  <c r="F19" i="74"/>
  <c r="D20" i="74"/>
  <c r="F20" i="74"/>
  <c r="D21" i="74"/>
  <c r="F21" i="74"/>
  <c r="D22" i="74"/>
  <c r="F22" i="74"/>
  <c r="D23" i="74"/>
  <c r="F23" i="74"/>
  <c r="D24" i="74"/>
  <c r="F24" i="74"/>
  <c r="D25" i="74"/>
  <c r="F25" i="74"/>
  <c r="D26" i="74"/>
  <c r="F26" i="74"/>
  <c r="D27" i="74"/>
  <c r="F27" i="74"/>
  <c r="D28" i="74"/>
  <c r="F28" i="74"/>
  <c r="D29" i="74"/>
  <c r="F29" i="74"/>
  <c r="D30" i="74"/>
  <c r="F30" i="74"/>
  <c r="D31" i="74"/>
  <c r="F31" i="74"/>
  <c r="D32" i="74"/>
  <c r="F32" i="74"/>
  <c r="D33" i="74"/>
  <c r="F33" i="74"/>
  <c r="D34" i="74"/>
  <c r="F34" i="74"/>
  <c r="D35" i="74"/>
  <c r="F35" i="74"/>
  <c r="D36" i="74"/>
  <c r="F36" i="74"/>
  <c r="D37" i="74"/>
  <c r="F37" i="74"/>
  <c r="D38" i="74"/>
  <c r="F38" i="74"/>
  <c r="D39" i="74"/>
  <c r="F39" i="74"/>
  <c r="D40" i="74"/>
  <c r="F40" i="74"/>
  <c r="D41" i="74"/>
  <c r="F41" i="74"/>
  <c r="D42" i="74"/>
  <c r="F42" i="74"/>
  <c r="D43" i="74"/>
  <c r="F43" i="74"/>
  <c r="D44" i="74"/>
  <c r="F44" i="74"/>
  <c r="D45" i="74"/>
  <c r="F45" i="74"/>
  <c r="D47" i="74"/>
  <c r="F47" i="74"/>
  <c r="H7" i="73"/>
  <c r="H8" i="73"/>
  <c r="H9" i="73"/>
  <c r="H10" i="73"/>
  <c r="H11" i="73"/>
  <c r="H12" i="73"/>
  <c r="H13" i="73"/>
  <c r="H14" i="73"/>
  <c r="H15" i="73"/>
  <c r="E16" i="73"/>
  <c r="H16" i="73"/>
  <c r="E17" i="73"/>
  <c r="H17" i="73"/>
  <c r="E18" i="73"/>
  <c r="H18" i="73"/>
  <c r="E19" i="73"/>
  <c r="H19" i="73"/>
  <c r="E20" i="73"/>
  <c r="H20" i="73"/>
  <c r="E21" i="73"/>
  <c r="H21" i="73"/>
  <c r="E22" i="73"/>
  <c r="H22" i="73"/>
  <c r="E23" i="73"/>
  <c r="H23" i="73"/>
  <c r="E24" i="73"/>
  <c r="H24" i="73"/>
  <c r="E25" i="73"/>
  <c r="H25" i="73"/>
  <c r="E26" i="73"/>
  <c r="H26" i="73"/>
  <c r="E27" i="73"/>
  <c r="H27" i="73"/>
  <c r="E28" i="73"/>
  <c r="H28" i="73"/>
  <c r="E29" i="73"/>
  <c r="H29" i="73"/>
  <c r="E30" i="73"/>
  <c r="H30" i="73"/>
  <c r="E31" i="73"/>
  <c r="H31" i="73"/>
  <c r="E32" i="73"/>
  <c r="H32" i="73"/>
  <c r="E33" i="73"/>
  <c r="H33" i="73"/>
  <c r="E34" i="73"/>
  <c r="H34" i="73"/>
  <c r="E35" i="73"/>
  <c r="H35" i="73"/>
  <c r="E36" i="73"/>
  <c r="H36" i="73"/>
  <c r="E37" i="73"/>
  <c r="H37" i="73"/>
  <c r="E38" i="73"/>
  <c r="H38" i="73"/>
  <c r="E39" i="73"/>
  <c r="H39" i="73"/>
  <c r="E40" i="73"/>
  <c r="H40" i="73"/>
  <c r="E41" i="73"/>
  <c r="H41" i="73"/>
  <c r="E42" i="73"/>
  <c r="H42" i="73"/>
  <c r="E43" i="73"/>
  <c r="H43" i="73"/>
  <c r="E44" i="73"/>
  <c r="H44" i="73"/>
  <c r="E45" i="73"/>
  <c r="H45" i="73"/>
  <c r="E46" i="73"/>
  <c r="H46" i="73"/>
  <c r="E47" i="73"/>
  <c r="H47" i="73"/>
  <c r="E48" i="73"/>
  <c r="H48" i="73"/>
  <c r="E49" i="73"/>
  <c r="H49" i="73"/>
  <c r="E51" i="73"/>
  <c r="H51" i="73"/>
  <c r="C7" i="64"/>
  <c r="G7" i="64"/>
  <c r="K7" i="64"/>
  <c r="C7" i="153"/>
  <c r="C16" i="153"/>
  <c r="G16" i="153"/>
  <c r="C17" i="153"/>
  <c r="C20" i="153"/>
  <c r="C21" i="153"/>
  <c r="C24" i="153"/>
  <c r="C25" i="153"/>
  <c r="E28" i="153"/>
  <c r="G10" i="153"/>
  <c r="C11" i="153"/>
  <c r="C15" i="153"/>
  <c r="E18" i="153"/>
  <c r="C19" i="153"/>
  <c r="E22" i="153"/>
  <c r="C23" i="153"/>
  <c r="E26" i="153"/>
  <c r="C27" i="153"/>
  <c r="C28" i="153"/>
  <c r="E8" i="153"/>
  <c r="G7" i="153"/>
  <c r="G9" i="153"/>
  <c r="G11" i="153"/>
  <c r="G13" i="153"/>
  <c r="G15" i="153"/>
  <c r="E7" i="153"/>
  <c r="E9" i="153"/>
  <c r="E11" i="153"/>
  <c r="E13" i="153"/>
  <c r="E15" i="153"/>
  <c r="E17" i="153"/>
  <c r="E19" i="153"/>
  <c r="E21" i="153"/>
  <c r="E23" i="153"/>
  <c r="E25" i="153"/>
  <c r="E27" i="153"/>
  <c r="I36" i="81"/>
  <c r="I30" i="81"/>
  <c r="E30" i="81"/>
  <c r="E26" i="81"/>
  <c r="I18" i="81"/>
  <c r="E18" i="81"/>
  <c r="I16" i="81"/>
  <c r="I14" i="81"/>
  <c r="C7" i="81"/>
  <c r="G36" i="81"/>
  <c r="I33" i="81"/>
  <c r="M30" i="81"/>
  <c r="K30" i="81"/>
  <c r="G30" i="81"/>
  <c r="M26" i="81"/>
  <c r="G26" i="81"/>
  <c r="I19" i="81"/>
  <c r="M18" i="81"/>
  <c r="K18" i="81"/>
  <c r="G18" i="81"/>
  <c r="M16" i="81"/>
  <c r="G16" i="81"/>
  <c r="G12" i="81"/>
  <c r="I7" i="81"/>
  <c r="I8" i="101"/>
  <c r="C10" i="101"/>
  <c r="M14" i="81"/>
  <c r="E24" i="81"/>
  <c r="I15" i="79"/>
  <c r="K27" i="80"/>
  <c r="M16" i="80"/>
  <c r="E16" i="80"/>
  <c r="M31" i="81"/>
  <c r="M24" i="81"/>
  <c r="I16" i="80"/>
  <c r="K16" i="80"/>
  <c r="I20" i="81"/>
  <c r="E34" i="79"/>
  <c r="M15" i="79"/>
  <c r="I14" i="79"/>
  <c r="I11" i="79"/>
  <c r="G16" i="80"/>
  <c r="I21" i="101"/>
  <c r="G19" i="101"/>
  <c r="G8" i="81"/>
  <c r="G14" i="81"/>
  <c r="I8" i="81"/>
  <c r="K8" i="81"/>
  <c r="K14" i="81"/>
  <c r="E14" i="81"/>
  <c r="E19" i="81"/>
  <c r="M17" i="81"/>
  <c r="M28" i="80"/>
  <c r="I33" i="80"/>
  <c r="K32" i="80"/>
  <c r="I30" i="80"/>
  <c r="E28" i="80"/>
  <c r="M21" i="80"/>
  <c r="M20" i="80"/>
  <c r="I18" i="80"/>
  <c r="E33" i="80"/>
  <c r="I28" i="80"/>
  <c r="G28" i="80"/>
  <c r="M23" i="79"/>
  <c r="M14" i="79"/>
  <c r="I13" i="79"/>
  <c r="G10" i="79"/>
  <c r="G32" i="79"/>
  <c r="G18" i="79"/>
  <c r="K14" i="79"/>
  <c r="C14" i="79"/>
  <c r="C13" i="79"/>
  <c r="I33" i="79"/>
  <c r="M27" i="79"/>
  <c r="I10" i="79"/>
  <c r="G7" i="79"/>
  <c r="M10" i="205"/>
  <c r="M14" i="205"/>
  <c r="M18" i="205"/>
  <c r="M22" i="205"/>
  <c r="M26" i="205"/>
  <c r="M30" i="205"/>
  <c r="M34" i="205"/>
  <c r="M38" i="205"/>
  <c r="H27" i="76"/>
  <c r="I27" i="76"/>
  <c r="E15" i="101"/>
  <c r="E13" i="101"/>
  <c r="C19" i="101"/>
  <c r="E10" i="101"/>
  <c r="C13" i="101"/>
  <c r="G13" i="101"/>
  <c r="E17" i="101"/>
  <c r="G17" i="101"/>
  <c r="C18" i="101"/>
  <c r="I19" i="101"/>
  <c r="I10" i="101"/>
  <c r="M42" i="205"/>
  <c r="C19" i="79"/>
  <c r="G19" i="79"/>
  <c r="E8" i="80"/>
  <c r="M8" i="80"/>
  <c r="G8" i="80"/>
  <c r="C12" i="101"/>
  <c r="G12" i="101"/>
  <c r="I12" i="101"/>
  <c r="K10" i="81"/>
  <c r="G27" i="75"/>
  <c r="H27" i="75"/>
  <c r="I27" i="75"/>
  <c r="C35" i="79"/>
  <c r="E35" i="79"/>
  <c r="G35" i="79"/>
  <c r="I20" i="79"/>
  <c r="E29" i="80"/>
  <c r="G29" i="80"/>
  <c r="C25" i="80"/>
  <c r="G25" i="80"/>
  <c r="I25" i="80"/>
  <c r="C15" i="80"/>
  <c r="I13" i="80"/>
  <c r="K8" i="80"/>
  <c r="C32" i="81"/>
  <c r="I32" i="81"/>
  <c r="K32" i="81"/>
  <c r="E32" i="81"/>
  <c r="G32" i="81"/>
  <c r="E23" i="81"/>
  <c r="M23" i="81"/>
  <c r="I12" i="81"/>
  <c r="M12" i="81"/>
  <c r="C11" i="101"/>
  <c r="E30" i="79"/>
  <c r="M30" i="79"/>
  <c r="G30" i="79"/>
  <c r="C24" i="80"/>
  <c r="K24" i="80"/>
  <c r="E24" i="80"/>
  <c r="M24" i="80"/>
  <c r="C12" i="80"/>
  <c r="M12" i="80"/>
  <c r="C10" i="81"/>
  <c r="I10" i="81"/>
  <c r="I30" i="79"/>
  <c r="I29" i="79"/>
  <c r="K29" i="79"/>
  <c r="E22" i="79"/>
  <c r="M22" i="79"/>
  <c r="I24" i="80"/>
  <c r="I19" i="80"/>
  <c r="I14" i="80"/>
  <c r="I12" i="80"/>
  <c r="C11" i="80"/>
  <c r="I11" i="80"/>
  <c r="I8" i="80"/>
  <c r="K34" i="81"/>
  <c r="C28" i="81"/>
  <c r="I28" i="81"/>
  <c r="E28" i="81"/>
  <c r="M28" i="81"/>
  <c r="C22" i="81"/>
  <c r="M22" i="81"/>
  <c r="K22" i="81"/>
  <c r="G22" i="81"/>
  <c r="K28" i="81"/>
  <c r="E22" i="81"/>
  <c r="E34" i="81"/>
  <c r="M35" i="79"/>
  <c r="C30" i="79"/>
  <c r="C23" i="79"/>
  <c r="G23" i="79"/>
  <c r="I23" i="79"/>
  <c r="C18" i="79"/>
  <c r="K18" i="79"/>
  <c r="E18" i="79"/>
  <c r="M18" i="79"/>
  <c r="C11" i="79"/>
  <c r="E11" i="79"/>
  <c r="G11" i="79"/>
  <c r="G36" i="80"/>
  <c r="E32" i="80"/>
  <c r="M32" i="80"/>
  <c r="G32" i="80"/>
  <c r="G24" i="80"/>
  <c r="C8" i="80"/>
  <c r="C25" i="81"/>
  <c r="I25" i="81"/>
  <c r="E12" i="101"/>
  <c r="G23" i="101"/>
  <c r="K34" i="79"/>
  <c r="I17" i="79"/>
  <c r="E15" i="79"/>
  <c r="K28" i="80"/>
  <c r="E33" i="81"/>
  <c r="E11" i="81"/>
  <c r="E9" i="81"/>
  <c r="M9" i="205"/>
  <c r="M13" i="205"/>
  <c r="M17" i="205"/>
  <c r="M21" i="205"/>
  <c r="M25" i="205"/>
  <c r="M29" i="205"/>
  <c r="M33" i="205"/>
  <c r="M37" i="205"/>
  <c r="M41" i="205"/>
  <c r="H23" i="75"/>
  <c r="I23" i="75"/>
  <c r="H24" i="75"/>
  <c r="I24" i="75"/>
  <c r="H21" i="75"/>
  <c r="I21" i="75"/>
  <c r="C9" i="75"/>
  <c r="H9" i="75"/>
  <c r="I9" i="75" s="1"/>
  <c r="C28" i="79"/>
  <c r="K28" i="79"/>
  <c r="E28" i="79"/>
  <c r="M28" i="79"/>
  <c r="G25" i="79"/>
  <c r="M12" i="79"/>
  <c r="E9" i="79"/>
  <c r="M9" i="79"/>
  <c r="G9" i="79"/>
  <c r="C26" i="80"/>
  <c r="K26" i="80"/>
  <c r="E26" i="80"/>
  <c r="M26" i="80"/>
  <c r="C10" i="80"/>
  <c r="E7" i="80"/>
  <c r="K21" i="81"/>
  <c r="G13" i="81"/>
  <c r="K13" i="81"/>
  <c r="K24" i="79"/>
  <c r="E24" i="79"/>
  <c r="E21" i="79"/>
  <c r="M21" i="79"/>
  <c r="G21" i="79"/>
  <c r="C8" i="79"/>
  <c r="K8" i="79"/>
  <c r="E8" i="79"/>
  <c r="M8" i="79"/>
  <c r="E35" i="80"/>
  <c r="M35" i="80"/>
  <c r="G35" i="80"/>
  <c r="K15" i="81"/>
  <c r="E22" i="101"/>
  <c r="C12" i="75"/>
  <c r="H12" i="75"/>
  <c r="I12" i="75"/>
  <c r="C8" i="75"/>
  <c r="H8" i="75"/>
  <c r="I8" i="75"/>
  <c r="M32" i="79"/>
  <c r="G29" i="79"/>
  <c r="C16" i="79"/>
  <c r="E13" i="79"/>
  <c r="M13" i="79"/>
  <c r="G13" i="79"/>
  <c r="C30" i="80"/>
  <c r="K30" i="80"/>
  <c r="E30" i="80"/>
  <c r="M30" i="80"/>
  <c r="E27" i="80"/>
  <c r="M27" i="80"/>
  <c r="G27" i="80"/>
  <c r="E14" i="80"/>
  <c r="M14" i="80"/>
  <c r="E11" i="80"/>
  <c r="M11" i="80"/>
  <c r="G11" i="80"/>
  <c r="G35" i="81"/>
  <c r="G27" i="81"/>
  <c r="G19" i="81"/>
  <c r="K19" i="81"/>
  <c r="G11" i="81"/>
  <c r="G15" i="101"/>
  <c r="I15" i="101"/>
  <c r="E28" i="75"/>
  <c r="G23" i="75"/>
  <c r="G19" i="75"/>
  <c r="C29" i="81"/>
  <c r="C21" i="81"/>
  <c r="G9" i="101"/>
  <c r="C17" i="101"/>
  <c r="I13" i="81"/>
  <c r="I15" i="81"/>
  <c r="I23" i="81"/>
  <c r="I29" i="81"/>
  <c r="I31" i="81"/>
  <c r="H26" i="75"/>
  <c r="I26" i="75" s="1"/>
  <c r="H22" i="75"/>
  <c r="I22" i="75" s="1"/>
  <c r="H18" i="75"/>
  <c r="I18" i="75" s="1"/>
  <c r="H17" i="75"/>
  <c r="I17" i="75" s="1"/>
  <c r="H15" i="75"/>
  <c r="I15" i="75" s="1"/>
  <c r="I24" i="79"/>
  <c r="I21" i="79"/>
  <c r="K9" i="79"/>
  <c r="I8" i="79"/>
  <c r="I35" i="80"/>
  <c r="E15" i="81"/>
  <c r="M13" i="81"/>
  <c r="M7" i="205"/>
  <c r="M11" i="205"/>
  <c r="M15" i="205"/>
  <c r="M19" i="205"/>
  <c r="M23" i="205"/>
  <c r="M27" i="205"/>
  <c r="M31" i="205"/>
  <c r="M35" i="205"/>
  <c r="M39" i="205"/>
  <c r="G29" i="81"/>
  <c r="K29" i="81"/>
  <c r="C22" i="80"/>
  <c r="K22" i="80"/>
  <c r="E22" i="80"/>
  <c r="M22" i="80"/>
  <c r="G19" i="80"/>
  <c r="G31" i="81"/>
  <c r="K31" i="81"/>
  <c r="G23" i="81"/>
  <c r="K23" i="81"/>
  <c r="C11" i="75"/>
  <c r="E33" i="79"/>
  <c r="M33" i="79"/>
  <c r="G33" i="79"/>
  <c r="K20" i="79"/>
  <c r="E17" i="79"/>
  <c r="M17" i="79"/>
  <c r="C34" i="80"/>
  <c r="E31" i="80"/>
  <c r="C18" i="80"/>
  <c r="K18" i="80"/>
  <c r="E18" i="80"/>
  <c r="M18" i="80"/>
  <c r="M15" i="80"/>
  <c r="G33" i="81"/>
  <c r="K33" i="81"/>
  <c r="G25" i="81"/>
  <c r="G17" i="81"/>
  <c r="G9" i="81"/>
  <c r="K9" i="81"/>
  <c r="G7" i="81"/>
  <c r="K7" i="81"/>
  <c r="G14" i="101"/>
  <c r="E8" i="101"/>
  <c r="G8" i="101"/>
  <c r="G28" i="79"/>
  <c r="C9" i="79"/>
  <c r="G26" i="80"/>
  <c r="C13" i="81"/>
  <c r="H16" i="75"/>
  <c r="I16" i="75" s="1"/>
  <c r="C13" i="75"/>
  <c r="I28" i="79"/>
  <c r="I25" i="79"/>
  <c r="C21" i="79"/>
  <c r="I9" i="79"/>
  <c r="G8" i="79"/>
  <c r="C35" i="80"/>
  <c r="I26" i="80"/>
  <c r="G22" i="80"/>
  <c r="C19" i="80"/>
  <c r="C31" i="81"/>
  <c r="E29" i="81"/>
  <c r="C23" i="81"/>
  <c r="E21" i="81"/>
  <c r="C15" i="81"/>
  <c r="E13" i="81"/>
  <c r="G22" i="101"/>
  <c r="M8" i="205"/>
  <c r="M12" i="205"/>
  <c r="M16" i="205"/>
  <c r="M20" i="205"/>
  <c r="M24" i="205"/>
  <c r="M28" i="205"/>
  <c r="M32" i="205"/>
  <c r="M36" i="205"/>
  <c r="M40" i="205"/>
  <c r="K35" i="79"/>
  <c r="K23" i="79"/>
  <c r="K15" i="79"/>
  <c r="K11" i="79"/>
  <c r="K7" i="79"/>
  <c r="K33" i="80"/>
  <c r="K25" i="80"/>
  <c r="K21" i="80"/>
  <c r="K17" i="80"/>
  <c r="K9" i="80"/>
  <c r="K17" i="81" l="1"/>
  <c r="I21" i="81"/>
  <c r="K11" i="81"/>
  <c r="K27" i="81"/>
  <c r="C9" i="81"/>
  <c r="C27" i="81"/>
  <c r="C34" i="81"/>
  <c r="M27" i="81"/>
  <c r="C12" i="81"/>
  <c r="M36" i="81"/>
  <c r="E8" i="81"/>
  <c r="K36" i="81"/>
  <c r="M20" i="81"/>
  <c r="E20" i="81"/>
  <c r="K12" i="81"/>
  <c r="I17" i="81"/>
  <c r="K26" i="81"/>
  <c r="I26" i="81"/>
  <c r="C36" i="81"/>
  <c r="M34" i="81"/>
  <c r="C24" i="81"/>
  <c r="C16" i="81"/>
  <c r="C11" i="81"/>
  <c r="M9" i="81"/>
  <c r="E35" i="81"/>
  <c r="M35" i="81"/>
  <c r="M8" i="81"/>
  <c r="G20" i="81"/>
  <c r="E17" i="81"/>
  <c r="I27" i="81"/>
  <c r="K20" i="81"/>
  <c r="K25" i="81"/>
  <c r="M21" i="81"/>
  <c r="K35" i="81"/>
  <c r="G15" i="81"/>
  <c r="M25" i="81"/>
  <c r="G34" i="81"/>
  <c r="M10" i="81"/>
  <c r="M11" i="81"/>
  <c r="G10" i="81"/>
  <c r="G24" i="81"/>
  <c r="K16" i="81"/>
  <c r="K24" i="81"/>
  <c r="I35" i="81"/>
  <c r="M10" i="80"/>
  <c r="G23" i="80"/>
  <c r="G13" i="80"/>
  <c r="G17" i="80"/>
  <c r="M33" i="80"/>
  <c r="I7" i="80"/>
  <c r="I23" i="80"/>
  <c r="G10" i="80"/>
  <c r="G31" i="80"/>
  <c r="E34" i="80"/>
  <c r="E19" i="80"/>
  <c r="K23" i="80"/>
  <c r="K14" i="80"/>
  <c r="G7" i="80"/>
  <c r="E10" i="80"/>
  <c r="M23" i="80"/>
  <c r="E17" i="80"/>
  <c r="E36" i="80"/>
  <c r="G14" i="80"/>
  <c r="E12" i="80"/>
  <c r="I31" i="80"/>
  <c r="C13" i="80"/>
  <c r="C29" i="80"/>
  <c r="G21" i="80"/>
  <c r="C36" i="80"/>
  <c r="G33" i="80"/>
  <c r="M13" i="80"/>
  <c r="C7" i="80"/>
  <c r="E15" i="80"/>
  <c r="M34" i="80"/>
  <c r="M19" i="80"/>
  <c r="K7" i="80"/>
  <c r="M36" i="80"/>
  <c r="K31" i="80"/>
  <c r="M17" i="80"/>
  <c r="K36" i="80"/>
  <c r="K13" i="80"/>
  <c r="K29" i="80"/>
  <c r="I10" i="80"/>
  <c r="G15" i="80"/>
  <c r="M31" i="80"/>
  <c r="K34" i="80"/>
  <c r="C23" i="80"/>
  <c r="E21" i="80"/>
  <c r="G12" i="80"/>
  <c r="K15" i="80"/>
  <c r="I34" i="80"/>
  <c r="I17" i="80"/>
  <c r="K31" i="79"/>
  <c r="C25" i="79"/>
  <c r="M20" i="79"/>
  <c r="K25" i="79"/>
  <c r="E16" i="79"/>
  <c r="M29" i="79"/>
  <c r="K32" i="79"/>
  <c r="C24" i="79"/>
  <c r="K12" i="79"/>
  <c r="E25" i="79"/>
  <c r="E27" i="79"/>
  <c r="E19" i="79"/>
  <c r="K22" i="79"/>
  <c r="K17" i="79"/>
  <c r="E10" i="79"/>
  <c r="I27" i="79"/>
  <c r="E31" i="79"/>
  <c r="I31" i="79"/>
  <c r="K26" i="79"/>
  <c r="G16" i="79"/>
  <c r="E7" i="79"/>
  <c r="K27" i="79"/>
  <c r="I12" i="79"/>
  <c r="G12" i="79"/>
  <c r="C20" i="79"/>
  <c r="M16" i="79"/>
  <c r="E32" i="79"/>
  <c r="E12" i="79"/>
  <c r="G20" i="79"/>
  <c r="I7" i="79"/>
  <c r="K19" i="79"/>
  <c r="G24" i="79"/>
  <c r="K16" i="79"/>
  <c r="C32" i="79"/>
  <c r="K10" i="79"/>
  <c r="M19" i="79"/>
  <c r="C22" i="79"/>
  <c r="G27" i="79"/>
  <c r="C14" i="75"/>
  <c r="H13" i="75"/>
  <c r="I13" i="75" s="1"/>
  <c r="H20" i="75"/>
  <c r="I20" i="75" s="1"/>
  <c r="G25" i="75"/>
  <c r="G11" i="75"/>
  <c r="H10" i="75"/>
  <c r="I10" i="75" s="1"/>
  <c r="C9" i="101"/>
  <c r="I23" i="101"/>
  <c r="C14" i="101"/>
  <c r="C7" i="101"/>
  <c r="G16" i="101"/>
  <c r="G7" i="101"/>
  <c r="E23" i="101"/>
  <c r="I16" i="101"/>
  <c r="I11" i="101"/>
  <c r="C21" i="101"/>
  <c r="I20" i="101"/>
  <c r="E20" i="101"/>
  <c r="I14" i="101"/>
  <c r="I7" i="101"/>
  <c r="E11" i="101"/>
  <c r="E9" i="101"/>
  <c r="C20" i="101"/>
  <c r="E18" i="101"/>
  <c r="E16" i="101"/>
  <c r="C22" i="101"/>
  <c r="G18" i="101"/>
  <c r="C7" i="253"/>
  <c r="C8" i="253"/>
  <c r="C48" i="253"/>
  <c r="C44" i="253"/>
  <c r="C40" i="253"/>
  <c r="C36" i="253"/>
  <c r="C32" i="253"/>
  <c r="E155" i="238"/>
  <c r="C155" i="238"/>
  <c r="M155" i="238"/>
  <c r="F31" i="91"/>
  <c r="F23" i="91"/>
  <c r="F15" i="91"/>
  <c r="F25" i="91"/>
  <c r="F17" i="91"/>
  <c r="F9" i="91"/>
  <c r="F33" i="91"/>
  <c r="F36" i="91"/>
  <c r="F27" i="91"/>
  <c r="F19" i="91"/>
  <c r="F11" i="91"/>
  <c r="F34" i="91"/>
  <c r="F29" i="91"/>
  <c r="F26" i="91"/>
  <c r="F21" i="91"/>
  <c r="F18" i="91"/>
  <c r="F13" i="91"/>
  <c r="F10" i="91"/>
  <c r="F35" i="91"/>
</calcChain>
</file>

<file path=xl/sharedStrings.xml><?xml version="1.0" encoding="utf-8"?>
<sst xmlns="http://schemas.openxmlformats.org/spreadsheetml/2006/main" count="3971" uniqueCount="757">
  <si>
    <t>1 370</t>
  </si>
  <si>
    <t>1 103</t>
  </si>
  <si>
    <t>1 335</t>
  </si>
  <si>
    <t>2 554</t>
  </si>
  <si>
    <t>2 330</t>
  </si>
  <si>
    <t>2 045</t>
  </si>
  <si>
    <t>1 993</t>
  </si>
  <si>
    <t>1 887</t>
  </si>
  <si>
    <t>1 595</t>
  </si>
  <si>
    <t>1 507</t>
  </si>
  <si>
    <t>1 856</t>
  </si>
  <si>
    <t>1 644</t>
  </si>
  <si>
    <t>1 556</t>
  </si>
  <si>
    <t>1 498</t>
  </si>
  <si>
    <t>1 379</t>
  </si>
  <si>
    <t>1 500</t>
  </si>
  <si>
    <t>1 366</t>
  </si>
  <si>
    <t>1 478</t>
  </si>
  <si>
    <t>1 355</t>
  </si>
  <si>
    <t>1994</t>
  </si>
  <si>
    <t>1996</t>
  </si>
  <si>
    <t>Röker</t>
  </si>
  <si>
    <t>Män</t>
  </si>
  <si>
    <t>Kvinnor</t>
  </si>
  <si>
    <t>Cannabis</t>
  </si>
  <si>
    <t>Kokain</t>
  </si>
  <si>
    <t>Ecstasy</t>
  </si>
  <si>
    <t>Annan narkotika</t>
  </si>
  <si>
    <t>Någon gång</t>
  </si>
  <si>
    <t>Flera gånger</t>
  </si>
  <si>
    <t>1970/71</t>
  </si>
  <si>
    <t>1971/72</t>
  </si>
  <si>
    <t>1974</t>
  </si>
  <si>
    <t>1975</t>
  </si>
  <si>
    <t>1976</t>
  </si>
  <si>
    <t>1977</t>
  </si>
  <si>
    <t>1978</t>
  </si>
  <si>
    <t>1979</t>
  </si>
  <si>
    <t>1980</t>
  </si>
  <si>
    <t>1981</t>
  </si>
  <si>
    <t>1982</t>
  </si>
  <si>
    <t>1983</t>
  </si>
  <si>
    <t>1984</t>
  </si>
  <si>
    <t>1985</t>
  </si>
  <si>
    <t>1986</t>
  </si>
  <si>
    <t>1987</t>
  </si>
  <si>
    <t>1988</t>
  </si>
  <si>
    <t>2004</t>
  </si>
  <si>
    <t>1998</t>
  </si>
  <si>
    <t>Källa: Brå.</t>
  </si>
  <si>
    <t>a) Med tungt narkotikamissbruk avses att ha injicerat den senaste 12-månadersperioden (oavsett frekvens) eller att ha använt narkotika dagligen eller så gott som dagligen under de senaste 4 veckorna (UNOs definition).</t>
  </si>
  <si>
    <t>2005</t>
  </si>
  <si>
    <t>2006</t>
  </si>
  <si>
    <t>Vårdade personer</t>
  </si>
  <si>
    <t>Källa: CAN.</t>
  </si>
  <si>
    <t>Hasch</t>
  </si>
  <si>
    <t>Marijuana</t>
  </si>
  <si>
    <t>1995</t>
  </si>
  <si>
    <t>b) Inklusive enstaka utskrivningar där länsuppgift saknas.</t>
  </si>
  <si>
    <t>Index 1985=100</t>
  </si>
  <si>
    <t>2001</t>
  </si>
  <si>
    <t>Använt narkotika</t>
  </si>
  <si>
    <t>Ej svar</t>
  </si>
  <si>
    <t>Någon gång i veckan</t>
  </si>
  <si>
    <t>Aldrig</t>
  </si>
  <si>
    <t>1972/73</t>
  </si>
  <si>
    <t>Västra Götaland</t>
  </si>
  <si>
    <t>.</t>
  </si>
  <si>
    <t>Totalt (räknat som del av alkohol 100%)</t>
  </si>
  <si>
    <t>Heroin</t>
  </si>
  <si>
    <t>Amfetamin</t>
  </si>
  <si>
    <t>Av tull</t>
  </si>
  <si>
    <t>Av polis</t>
  </si>
  <si>
    <t>Polisbeslag</t>
  </si>
  <si>
    <t>Tullbeslag</t>
  </si>
  <si>
    <t>Samtliga beslag</t>
  </si>
  <si>
    <t>Varav hasch</t>
  </si>
  <si>
    <t>Kilo</t>
  </si>
  <si>
    <t>1997</t>
  </si>
  <si>
    <t>1999</t>
  </si>
  <si>
    <t>2000</t>
  </si>
  <si>
    <t>tabl.</t>
  </si>
  <si>
    <t>Till allmänheten</t>
  </si>
  <si>
    <t>Summa totalt</t>
  </si>
  <si>
    <t>Övriga</t>
  </si>
  <si>
    <t>Summa till allmänheten</t>
  </si>
  <si>
    <t>a) Tillstånd att servera endast folköl är inte inräknade.</t>
  </si>
  <si>
    <t>Sprit</t>
  </si>
  <si>
    <t>Summa</t>
  </si>
  <si>
    <t>Antal</t>
  </si>
  <si>
    <t>Pojkar</t>
  </si>
  <si>
    <t>Flickor</t>
  </si>
  <si>
    <t>Förstagångsvårdade sedan 1987</t>
  </si>
  <si>
    <t xml:space="preserve"> Totalt</t>
  </si>
  <si>
    <t>2003</t>
  </si>
  <si>
    <t>a) Regionernas sammansättning framgår av tabellkommentarerna.</t>
  </si>
  <si>
    <t>Intravenöst HIV-smittade</t>
  </si>
  <si>
    <t>Samtliga HIV-smittade</t>
  </si>
  <si>
    <t>Stockholms län</t>
  </si>
  <si>
    <t>Riket totalt</t>
  </si>
  <si>
    <t xml:space="preserve"> </t>
  </si>
  <si>
    <t>Starköl</t>
  </si>
  <si>
    <t>Stockholm</t>
  </si>
  <si>
    <t>Kalmar</t>
  </si>
  <si>
    <t>Gotland</t>
  </si>
  <si>
    <t>Blekinge</t>
  </si>
  <si>
    <t>Skåne</t>
  </si>
  <si>
    <t>Halland</t>
  </si>
  <si>
    <t>Örebro</t>
  </si>
  <si>
    <t>Dalarna</t>
  </si>
  <si>
    <t>Snusar</t>
  </si>
  <si>
    <t>Årskonsumtion (liter 100% alk)</t>
  </si>
  <si>
    <t>Använt senaste 30 dagarna</t>
  </si>
  <si>
    <t>Anmälda brott</t>
  </si>
  <si>
    <t>Ålder</t>
  </si>
  <si>
    <t>Antal beslag</t>
  </si>
  <si>
    <t>Misstänkta personer</t>
  </si>
  <si>
    <t>Västra Götalands län</t>
  </si>
  <si>
    <t>Skåne län</t>
  </si>
  <si>
    <t>Södra Sverige</t>
  </si>
  <si>
    <t>Norra Sverige</t>
  </si>
  <si>
    <t>Mellersta Sverige</t>
  </si>
  <si>
    <t>1993</t>
  </si>
  <si>
    <t>Försäljning</t>
  </si>
  <si>
    <t xml:space="preserve">Cannabis </t>
  </si>
  <si>
    <t>GHB</t>
  </si>
  <si>
    <t>Andel kvinnor</t>
  </si>
  <si>
    <t>År</t>
  </si>
  <si>
    <t>Liter</t>
  </si>
  <si>
    <t>%</t>
  </si>
  <si>
    <t>Spritdrycker</t>
  </si>
  <si>
    <t>Vin</t>
  </si>
  <si>
    <t>Totalt</t>
  </si>
  <si>
    <t>Totalt per 100 000 invånare</t>
  </si>
  <si>
    <t>Bidragande dödsorsak</t>
  </si>
  <si>
    <t>Alla</t>
  </si>
  <si>
    <t>Per 100 000 invånare</t>
  </si>
  <si>
    <t>Därav överlåtelse</t>
  </si>
  <si>
    <t>Spritdrycker %</t>
  </si>
  <si>
    <t>b) Ökningen 2001 är åtminstone delvis artificiell och beror på förbättrad inrapportering av dataunderlagen från Tullverket.</t>
  </si>
  <si>
    <t>Median</t>
  </si>
  <si>
    <t>Index</t>
  </si>
  <si>
    <t>Alkoholrelaterade vårdtillfällen</t>
  </si>
  <si>
    <t>Narkotikarelaterade vårdtillfällen</t>
  </si>
  <si>
    <t>Folköl (Öl klass IIA)</t>
  </si>
  <si>
    <t>Mellanöl (Öl klass IIB)</t>
  </si>
  <si>
    <t>Index 1985 = 100</t>
  </si>
  <si>
    <t>a) Flera preparat kan ingå i en lagföring. I totalen ingår även andra narkotikasorter än de i tabellen specificerade.</t>
  </si>
  <si>
    <t>Andel intravenöst smittade %</t>
  </si>
  <si>
    <t>Andel av alla  vårdtillfällen (%)</t>
  </si>
  <si>
    <t>Daglig-/nästan dagligrökare</t>
  </si>
  <si>
    <t>..</t>
  </si>
  <si>
    <t>En gång</t>
  </si>
  <si>
    <t>2002</t>
  </si>
  <si>
    <t>Kilo (%)</t>
  </si>
  <si>
    <t>Folköl</t>
  </si>
  <si>
    <t>Anmälda narkotikabrott</t>
  </si>
  <si>
    <t>NSL</t>
  </si>
  <si>
    <t>NSL per 100 000 inv</t>
  </si>
  <si>
    <t>Till slutna sällskap</t>
  </si>
  <si>
    <t>Övriga län</t>
  </si>
  <si>
    <t>Mot narkotikastrafflagen (NSL)</t>
  </si>
  <si>
    <t>Centralstimulantia</t>
  </si>
  <si>
    <t>Opiater</t>
  </si>
  <si>
    <t>Endast en typ av medel</t>
  </si>
  <si>
    <t xml:space="preserve">Flera typer av medel </t>
  </si>
  <si>
    <t>Cs och cannabis</t>
  </si>
  <si>
    <t>Cs och opiater</t>
  </si>
  <si>
    <t>Cannabis och opiater</t>
  </si>
  <si>
    <t>Övriga kombinationer</t>
  </si>
  <si>
    <t>År 1979</t>
  </si>
  <si>
    <t>År 1992</t>
  </si>
  <si>
    <t>År 1998</t>
  </si>
  <si>
    <t>Okänt</t>
  </si>
  <si>
    <t>Beslag, miljoner cigaretter</t>
  </si>
  <si>
    <t>Cigaretter (st)</t>
  </si>
  <si>
    <t>Annan röktobak (g)</t>
  </si>
  <si>
    <t>Snus (g)</t>
  </si>
  <si>
    <t>b) 1999 och 2000 ingår även rattfylleri under påverkan av narkotika.</t>
  </si>
  <si>
    <t>2007</t>
  </si>
  <si>
    <t>Brunt heroin</t>
  </si>
  <si>
    <t xml:space="preserve">Källa: CAN. </t>
  </si>
  <si>
    <t>2008</t>
  </si>
  <si>
    <t>Andel kvinnor (%)</t>
  </si>
  <si>
    <t>a) 1985, 1992, 1997 och 2007 ändrades statistikrutinerna vilket begränsar jämförbarheten över tid.</t>
  </si>
  <si>
    <t>Detaljhandel</t>
  </si>
  <si>
    <t>Servering</t>
  </si>
  <si>
    <t>LSD</t>
  </si>
  <si>
    <t>Index per 100 000 inv, 1987 = 100</t>
  </si>
  <si>
    <t>Preparat</t>
  </si>
  <si>
    <t xml:space="preserve">                                                                                                                                                                                                                                                                                                                                                                                                                                                                                                                                                                                                                                                                                                                                                                                                                                                                                                                                                                                                                                                                                                                                                                                                                                                                                                                                                                                                                                                                                                                                                                                                                                        </t>
  </si>
  <si>
    <t>Region Skåne</t>
  </si>
  <si>
    <t>a) Åren 1969 ,1987 och 1997 infördes nya principer för klassificering av dödsorsaker (ICD 8, ICD 9 och ICD 10). En viss försiktighet bör iakttas vid jämförelser över dessa årtal.</t>
  </si>
  <si>
    <t>a) Åren 1969, 1987 och 1997 infördes nya principer för klassificering av dödsorsaker (ICD 8, ICD 9 och ICD 10). En viss försiktighet bör iakttas vid jämförelser över dessa årtal.</t>
  </si>
  <si>
    <t>Källa: Rikspolisstyrelsen och Tullverket.</t>
  </si>
  <si>
    <t>2009</t>
  </si>
  <si>
    <t>Intravenös smittväg</t>
  </si>
  <si>
    <t>Andelen intravenösa fall (%)</t>
  </si>
  <si>
    <t xml:space="preserve">Källa: Socialstyrelsen. </t>
  </si>
  <si>
    <t>Trivs ganska eller mycket dåligt i skolan</t>
  </si>
  <si>
    <t>Så fort jag kan vill jag flytta till ett annat bostadsområde</t>
  </si>
  <si>
    <t>a) Intensivkonsumtion = dricker alkohol motsvarande minst en halv halvflaska sprit eller en helflaska vin eller fyra stora flaskor cider eller fyra burkar starköl eller sex burkar folköl vid samma tillfälle.</t>
  </si>
  <si>
    <t>Stämmer ganska/mycket bra in på bostadsområdet:</t>
  </si>
  <si>
    <t>Källa: CAN</t>
  </si>
  <si>
    <t xml:space="preserve">Röker </t>
  </si>
  <si>
    <t>a) År 1997 infördes nya principer för klassificering av dödsorsaker. Försiktighet bör iakttas vid jämförelser över detta år. ICD-koderna listas i kapitlet Metodproblem och tillförlitlighet.</t>
  </si>
  <si>
    <t>Lagföringsbeslut</t>
  </si>
  <si>
    <t>2010</t>
  </si>
  <si>
    <t>Smuggling</t>
  </si>
  <si>
    <t xml:space="preserve">Källa: Rikspolisstyrelsen och Tullverket. </t>
  </si>
  <si>
    <t>a) Inklusive metamfetamin (se tabellkommentarerna).</t>
  </si>
  <si>
    <t>Passagerare</t>
  </si>
  <si>
    <t>Övriga landet</t>
  </si>
  <si>
    <t>Internet</t>
  </si>
  <si>
    <t xml:space="preserve">Antal cigarett-beslag </t>
  </si>
  <si>
    <t>16 979</t>
  </si>
  <si>
    <t>Källa: Folkhälsomyndigheten.</t>
  </si>
  <si>
    <t>VSL, index per inv. 1987=100</t>
  </si>
  <si>
    <t>NSL, index per inv. 1987=100</t>
  </si>
  <si>
    <t>a) Inklusive enstaka fall med ålder okänd.</t>
  </si>
  <si>
    <t>Källor: Rikspolisstyrelsen och Brå.</t>
  </si>
  <si>
    <t>Domslut</t>
  </si>
  <si>
    <t>Normal</t>
  </si>
  <si>
    <t>Ringa</t>
  </si>
  <si>
    <t>Typ av narkotikabrott</t>
  </si>
  <si>
    <t>Typ av lagföringsbeslut</t>
  </si>
  <si>
    <t>a) I januari 2011 registrerades en anmälan i Skåne län som innehöll ett mycket stort antal brott avseende dopningsbrott och illegal försäljning av läkemedel.</t>
  </si>
  <si>
    <r>
      <t xml:space="preserve">Rökare </t>
    </r>
    <r>
      <rPr>
        <vertAlign val="superscript"/>
        <sz val="10"/>
        <rFont val="Arial"/>
        <family val="2"/>
      </rPr>
      <t>a)</t>
    </r>
  </si>
  <si>
    <r>
      <t xml:space="preserve">Snusare </t>
    </r>
    <r>
      <rPr>
        <vertAlign val="superscript"/>
        <sz val="10"/>
        <rFont val="Arial"/>
        <family val="2"/>
      </rPr>
      <t>a)</t>
    </r>
  </si>
  <si>
    <r>
      <t xml:space="preserve">1983 </t>
    </r>
    <r>
      <rPr>
        <vertAlign val="superscript"/>
        <sz val="10"/>
        <rFont val="Arial"/>
        <family val="2"/>
      </rPr>
      <t>b)</t>
    </r>
  </si>
  <si>
    <r>
      <t xml:space="preserve">1997 </t>
    </r>
    <r>
      <rPr>
        <vertAlign val="superscript"/>
        <sz val="10"/>
        <rFont val="Arial"/>
        <family val="2"/>
      </rPr>
      <t>b)</t>
    </r>
  </si>
  <si>
    <t>Källor: Swedish Match Distribution AB och Tullverket.</t>
  </si>
  <si>
    <t>Senaste 12 månaderna</t>
  </si>
  <si>
    <t>Senaste 30 dagarna</t>
  </si>
  <si>
    <t xml:space="preserve">  </t>
  </si>
  <si>
    <t>2011</t>
  </si>
  <si>
    <t>2012A</t>
  </si>
  <si>
    <t>2012B</t>
  </si>
  <si>
    <t xml:space="preserve">a) Före år 2004 löd frågan "Har du någon gång använt något av följande dopingmedel (som inte skrivits ut av läkare)?" med AAS som ett alternativ. Den förändrade frågestrukturen kan vara av betydelse för resultatjämförelser mellan de olika frågeperioderna. </t>
  </si>
  <si>
    <t>1983B</t>
  </si>
  <si>
    <t>1983A</t>
  </si>
  <si>
    <t xml:space="preserve">Till och med 2012A löd frågan "Har du sniffat någon gång?", därefter efterfrågas "sniffat/boffat". Frågeförändringen innebar att signifikant fler sniffare/boffare fångas in, vilket bör beaktas vid resultatjämförelser mellan de olika frågeperioderna. </t>
  </si>
  <si>
    <r>
      <t xml:space="preserve">Erbjudits narkotika </t>
    </r>
    <r>
      <rPr>
        <vertAlign val="superscript"/>
        <sz val="10"/>
        <rFont val="Arial"/>
        <family val="2"/>
      </rPr>
      <t>a)</t>
    </r>
  </si>
  <si>
    <r>
      <t xml:space="preserve">Använt någon gång </t>
    </r>
    <r>
      <rPr>
        <vertAlign val="superscript"/>
        <sz val="10"/>
        <rFont val="Arial"/>
        <family val="2"/>
      </rPr>
      <t>b)</t>
    </r>
  </si>
  <si>
    <r>
      <t xml:space="preserve">Grovt </t>
    </r>
    <r>
      <rPr>
        <vertAlign val="superscript"/>
        <sz val="10"/>
        <color theme="1"/>
        <rFont val="Arial"/>
        <family val="2"/>
      </rPr>
      <t>a)</t>
    </r>
  </si>
  <si>
    <r>
      <t xml:space="preserve">Övriga landet </t>
    </r>
    <r>
      <rPr>
        <vertAlign val="superscript"/>
        <sz val="10"/>
        <rFont val="Arial"/>
        <family val="2"/>
      </rPr>
      <t>b)</t>
    </r>
  </si>
  <si>
    <r>
      <t xml:space="preserve">Antal beslag </t>
    </r>
    <r>
      <rPr>
        <vertAlign val="superscript"/>
        <sz val="10"/>
        <rFont val="Arial"/>
        <family val="2"/>
      </rPr>
      <t>b)</t>
    </r>
  </si>
  <si>
    <r>
      <t xml:space="preserve">Liter </t>
    </r>
    <r>
      <rPr>
        <vertAlign val="superscript"/>
        <sz val="10"/>
        <rFont val="Arial"/>
        <family val="2"/>
      </rPr>
      <t>c)</t>
    </r>
  </si>
  <si>
    <r>
      <t xml:space="preserve">Antal beslag </t>
    </r>
    <r>
      <rPr>
        <vertAlign val="superscript"/>
        <sz val="10"/>
        <rFont val="Arial"/>
        <family val="2"/>
      </rPr>
      <t>a)</t>
    </r>
  </si>
  <si>
    <r>
      <t xml:space="preserve">2004 </t>
    </r>
    <r>
      <rPr>
        <vertAlign val="superscript"/>
        <sz val="10"/>
        <rFont val="Arial"/>
        <family val="2"/>
      </rPr>
      <t>a)</t>
    </r>
  </si>
  <si>
    <t>b) Klotter, olaglig graffiti, förstörelse.</t>
  </si>
  <si>
    <r>
      <t xml:space="preserve">Intensivkonsumtion </t>
    </r>
    <r>
      <rPr>
        <vertAlign val="superscript"/>
        <sz val="10"/>
        <rFont val="Arial"/>
        <family val="2"/>
      </rPr>
      <t>a)</t>
    </r>
    <r>
      <rPr>
        <sz val="10"/>
        <rFont val="Arial"/>
        <family val="2"/>
      </rPr>
      <t xml:space="preserve"> av alkohol någon gång per månad eller oftare</t>
    </r>
  </si>
  <si>
    <r>
      <t xml:space="preserve">Vandalism </t>
    </r>
    <r>
      <rPr>
        <vertAlign val="superscript"/>
        <sz val="10"/>
        <rFont val="Arial"/>
        <family val="2"/>
      </rPr>
      <t>b)</t>
    </r>
    <r>
      <rPr>
        <sz val="10"/>
        <rFont val="Arial"/>
        <family val="2"/>
      </rPr>
      <t xml:space="preserve"> är vanligt</t>
    </r>
  </si>
  <si>
    <r>
      <t xml:space="preserve">Totalt </t>
    </r>
    <r>
      <rPr>
        <vertAlign val="superscript"/>
        <sz val="10"/>
        <rFont val="Arial"/>
        <family val="2"/>
      </rPr>
      <t>a)</t>
    </r>
  </si>
  <si>
    <r>
      <t xml:space="preserve">2004 </t>
    </r>
    <r>
      <rPr>
        <vertAlign val="superscript"/>
        <sz val="10"/>
        <rFont val="Arial"/>
        <family val="2"/>
      </rPr>
      <t>b)</t>
    </r>
  </si>
  <si>
    <r>
      <t>2012</t>
    </r>
    <r>
      <rPr>
        <vertAlign val="superscript"/>
        <sz val="10"/>
        <rFont val="Arial"/>
        <family val="2"/>
      </rPr>
      <t>b)</t>
    </r>
  </si>
  <si>
    <t>a) Åren 2004 och 2008 har vissa tekniska förändringar genomförts vilka kan begränsa jämförbarheten med tidigare år.</t>
  </si>
  <si>
    <t>b) Åren 2004 och 2008 har vissa tekniska förändringar genomförts vilka kan begränsa jämförbarheten med tidigare år.</t>
  </si>
  <si>
    <t xml:space="preserve">b) Fr.o.m. 2007 sker datainsamlingen i huvudsak genom datorstödda telefonintervjuer. </t>
  </si>
  <si>
    <t xml:space="preserve">c) Undersökningarna av befolkningens levnadsförhållanden, ULF, integreras fr.o.m. 2008 med EUROSTATS undersökning Statistics on Income and Living Conditions, SILC. </t>
  </si>
  <si>
    <t xml:space="preserve">Samtliga </t>
  </si>
  <si>
    <t>Röker dagligen</t>
  </si>
  <si>
    <t>Röker då och då</t>
  </si>
  <si>
    <t>Röker totalt (dagligen + då och då)</t>
  </si>
  <si>
    <t>Snusar dagligen</t>
  </si>
  <si>
    <t>Snusar då och då</t>
  </si>
  <si>
    <t>Snusar totalt (dagligen + då och då)</t>
  </si>
  <si>
    <t>Antal cigaretter totalt</t>
  </si>
  <si>
    <r>
      <t xml:space="preserve">Andel legalt försålda </t>
    </r>
    <r>
      <rPr>
        <vertAlign val="superscript"/>
        <sz val="10"/>
        <rFont val="Arial"/>
        <family val="2"/>
      </rPr>
      <t>a)</t>
    </r>
  </si>
  <si>
    <t>Andel resande-införda</t>
  </si>
  <si>
    <t>Andel privat-importerade</t>
  </si>
  <si>
    <t>Andel smuggel-cigaretter</t>
  </si>
  <si>
    <r>
      <t xml:space="preserve">2012 </t>
    </r>
    <r>
      <rPr>
        <vertAlign val="superscript"/>
        <sz val="10"/>
        <rFont val="Arial"/>
        <family val="2"/>
      </rPr>
      <t>b)</t>
    </r>
  </si>
  <si>
    <t>Riket</t>
  </si>
  <si>
    <t>Alkoholkonsument</t>
  </si>
  <si>
    <t>Pojkar, åk 9 (n)</t>
  </si>
  <si>
    <t>Flickor, åk 9 (n)</t>
  </si>
  <si>
    <t>(1357)</t>
  </si>
  <si>
    <t>(1217)</t>
  </si>
  <si>
    <t>(1190)</t>
  </si>
  <si>
    <t>(1259)</t>
  </si>
  <si>
    <t>(1299)</t>
  </si>
  <si>
    <t>(1267)</t>
  </si>
  <si>
    <t>(7589)</t>
  </si>
  <si>
    <t>(1316)</t>
  </si>
  <si>
    <t>(1142)</t>
  </si>
  <si>
    <t>(1146)</t>
  </si>
  <si>
    <t>(1296)</t>
  </si>
  <si>
    <t>(1231)</t>
  </si>
  <si>
    <t>(1157)</t>
  </si>
  <si>
    <t>(7288)</t>
  </si>
  <si>
    <t>(1071)</t>
  </si>
  <si>
    <t>(1026)</t>
  </si>
  <si>
    <t>(913)</t>
  </si>
  <si>
    <t>(973)</t>
  </si>
  <si>
    <t>(1067)</t>
  </si>
  <si>
    <t>(777)</t>
  </si>
  <si>
    <t>(5841)</t>
  </si>
  <si>
    <t>(1203)</t>
  </si>
  <si>
    <t>(1047)</t>
  </si>
  <si>
    <t>(922)</t>
  </si>
  <si>
    <t>(972)</t>
  </si>
  <si>
    <t>(1120)</t>
  </si>
  <si>
    <t>(758)</t>
  </si>
  <si>
    <t>(6038)</t>
  </si>
  <si>
    <t>Röker och/eller snusar dagligen</t>
  </si>
  <si>
    <t>Röker och/eller snusar  då och då</t>
  </si>
  <si>
    <t>Röker och/eller snusar  totalt (dagligen + då och då)</t>
  </si>
  <si>
    <t>Källa; SoRAD. Sohlberg 2012.</t>
  </si>
  <si>
    <t>Skolkar ett par gånger i månaden eller oftare</t>
  </si>
  <si>
    <t>a) Åren 2004 och 2008 har tekniska förändringar genomförts vilka kan begränsa jämförbarheten med tidigare år (se tabellkommentarerna)</t>
  </si>
  <si>
    <t>b) Inkluderar även narkotiska preparat som inte särredovisas i tabellen, dock inte samtliga beslagtagna narkotikaklassade preparat (se tabellkommentarerna).</t>
  </si>
  <si>
    <t>a) Frågeformuleringen ändrades 1981 och 1983 vilket kan ha betydelse för resultatjämförelser mellan perioderna.</t>
  </si>
  <si>
    <r>
      <t xml:space="preserve">Någon gång </t>
    </r>
    <r>
      <rPr>
        <vertAlign val="superscript"/>
        <sz val="10"/>
        <rFont val="Arial"/>
        <family val="2"/>
      </rPr>
      <t>a)</t>
    </r>
  </si>
  <si>
    <t>a) Frågekonstruktionen ändrades 2007, vilket kan ha betydelse för resultatjämförelser mellan perioderna.</t>
  </si>
  <si>
    <t>b) Frågekonstruktionen ändrades 1972, 1981, 1986, 1994, 1998 och 2007. En större skillnad var att under perioden 1994–1997 efterfrågades endast cannabis. Frågeförändringen kan ha betydelse för resultatjämförelser mellan perioderna.</t>
  </si>
  <si>
    <t>a) Till och med 2011 "senaste året".</t>
  </si>
  <si>
    <t>a) Till och med 2011 "senaste månaden".</t>
  </si>
  <si>
    <r>
      <t xml:space="preserve">Cannabis </t>
    </r>
    <r>
      <rPr>
        <vertAlign val="superscript"/>
        <sz val="10"/>
        <rFont val="Arial"/>
        <family val="2"/>
      </rPr>
      <t>a)</t>
    </r>
  </si>
  <si>
    <r>
      <t xml:space="preserve">Kokain </t>
    </r>
    <r>
      <rPr>
        <vertAlign val="superscript"/>
        <sz val="10"/>
        <rFont val="Arial"/>
        <family val="2"/>
      </rPr>
      <t>b)</t>
    </r>
  </si>
  <si>
    <t>c) Receptbelagda sömn-/lugnande medel utan läkarordination (exempel på olika bensodiazepiner ges).</t>
  </si>
  <si>
    <t>Använt narkotika &gt;20 ggr</t>
  </si>
  <si>
    <t>a) Receptbelagda sömn-/lugnande medel utan läkarordination (exempel på olika bensodiazepiner ges).</t>
  </si>
  <si>
    <r>
      <t xml:space="preserve">Antal polisårsarbetskrafter nedlagda på narkotikaärenden </t>
    </r>
    <r>
      <rPr>
        <vertAlign val="superscript"/>
        <sz val="10"/>
        <rFont val="Arial"/>
        <family val="2"/>
      </rPr>
      <t>a)</t>
    </r>
  </si>
  <si>
    <r>
      <t xml:space="preserve">VSL </t>
    </r>
    <r>
      <rPr>
        <vertAlign val="superscript"/>
        <sz val="10"/>
        <rFont val="Arial"/>
        <family val="2"/>
      </rPr>
      <t>b)</t>
    </r>
  </si>
  <si>
    <t>Källa: Folkhälsomyndigheten, enheten för epidemiologi och hälsoekonomi.</t>
  </si>
  <si>
    <r>
      <t xml:space="preserve">Totalt antal hepatit C-fall </t>
    </r>
    <r>
      <rPr>
        <vertAlign val="superscript"/>
        <sz val="10"/>
        <rFont val="Arial"/>
        <family val="2"/>
      </rPr>
      <t>b)</t>
    </r>
  </si>
  <si>
    <t>b) Smittvägen är många gånger okänd (i 50% av samtliga fall 2013).</t>
  </si>
  <si>
    <t>a) Där smittan detekterades, inte nödvändigtvis var den överfördes.</t>
  </si>
  <si>
    <t xml:space="preserve">Källa: andtuppfoljning.se </t>
  </si>
  <si>
    <t xml:space="preserve">Källa: Folkhälsomyndigheten. </t>
  </si>
  <si>
    <t>Andel 2013</t>
  </si>
  <si>
    <t>Blanddrycker</t>
  </si>
  <si>
    <t>1989A</t>
  </si>
  <si>
    <t>1989B</t>
  </si>
  <si>
    <t>a) Sedan 1998 ingår blanddrycker i den totala årskonsumtionen.</t>
  </si>
  <si>
    <t>Dricker inte alkohol</t>
  </si>
  <si>
    <t>Någon/ett par ggr i månaden</t>
  </si>
  <si>
    <t>Några gånger per år</t>
  </si>
  <si>
    <t>Mer sällan</t>
  </si>
  <si>
    <t>a) T.o.m. 1977 års undersökning stod det ”5 burkar mellanöl” i frågan. "Fyra stora burkar starköl” tillkom 1988. "Fyra stora flaskor stark cider" tillkom 1997. T.o.m. år 1999 var alternativet för sprit "en halvflaska sprit (s.k. 'kvarting')". Dessa förändringar har skett för att motsvara tidsenliga dryckesvanor, och kan ha haft betydelse för resultatjämförelser mellan de olika tidsperioderna.</t>
  </si>
  <si>
    <t>1 gång/vecka eller oftare</t>
  </si>
  <si>
    <t>2–3 ggr i månaden</t>
  </si>
  <si>
    <t>1 gång i månaden</t>
  </si>
  <si>
    <t>2–6 ggr de senaste 12 månaderna</t>
  </si>
  <si>
    <t>1 gång de senaste 12 månaderna</t>
  </si>
  <si>
    <t>Ingen gång de senaste 12 månaderna</t>
  </si>
  <si>
    <t>Minst 1 gång/månad</t>
  </si>
  <si>
    <t xml:space="preserve">Källa: Folkhälsomyndigheten. "Hälsa på lika villkor". </t>
  </si>
  <si>
    <t>n=</t>
  </si>
  <si>
    <t>Genomsnittskonsumtion i ren alkohol (l)</t>
  </si>
  <si>
    <t>Druckit smugglad sprit de senaste 12 månaderna</t>
  </si>
  <si>
    <t>Druckit hemtillverkad sprit senaste 12 månaderna</t>
  </si>
  <si>
    <t>1989/1990</t>
  </si>
  <si>
    <t>1991/1992</t>
  </si>
  <si>
    <t>1993/1994</t>
  </si>
  <si>
    <t>1995/1996</t>
  </si>
  <si>
    <t>1997/1998</t>
  </si>
  <si>
    <t>1999/2001</t>
  </si>
  <si>
    <t>2002/2003</t>
  </si>
  <si>
    <t>2004/2005</t>
  </si>
  <si>
    <t>2006/2007</t>
  </si>
  <si>
    <t>2008/2009</t>
  </si>
  <si>
    <t>2010/2011</t>
  </si>
  <si>
    <t>2012/2013</t>
  </si>
  <si>
    <t>c) Alkoholkonsumtion motsvarande minst en flaska vin vid ett och samma tillfälle. Frågans konstruktion ändrads 2012 och är inte jämförbar med tidigare år.</t>
  </si>
  <si>
    <t xml:space="preserve">Källa: Transportstyrelsen. </t>
  </si>
  <si>
    <t>Kört</t>
  </si>
  <si>
    <t>Källa: Socialstyrelsen</t>
  </si>
  <si>
    <t>a) Här ingår även enstaka fall av vårdslöshet med narkotika och olovlig befattning med narkotikaprekursorer.</t>
  </si>
  <si>
    <t xml:space="preserve">a) En viss försiktighet bör iakttas vid jämförelser med perioden fram till 1996 då nya principer för klassificering av diagnoser infördes 1997 (ICD 10). </t>
  </si>
  <si>
    <t>a) En viss försiktighet bör iakttas vid jämförelser av perioden fram till 1996 då nya principer för klassificering av diagnoser infördes 1997 (ICD 10).</t>
  </si>
  <si>
    <t xml:space="preserve">a) Åren 1987 och 1997 infördes nya principer för klassificering av dödsorsaker (ICD 9 och ICD 10). En viss försiktighet bör iakttas vid jämförelser över dessa årtal. </t>
  </si>
  <si>
    <t>Försäljning av sprit, vin och öl i liter alkohol 100 % per invånare 15 år och äldre samt dryckernas andel av totala försäljningen. 1861–2013. (Diagram 2)</t>
  </si>
  <si>
    <t xml:space="preserve">Oregistrerad, registrerad och total alkoholanskaffning, per alkoholdryck och totalt i liter alkohol 100 %. 2001–2013. </t>
  </si>
  <si>
    <t>b) Av tekniska skäl definieras alkoholkonsument här som att någon gång ha druckit alkohol.</t>
  </si>
  <si>
    <t>a) Förändrade inrapporteringssystem av anmälda brott kan ha påverkat statistiken över tid.</t>
  </si>
  <si>
    <r>
      <t xml:space="preserve">Läkemedel </t>
    </r>
    <r>
      <rPr>
        <vertAlign val="superscript"/>
        <sz val="10"/>
        <rFont val="Arial"/>
        <family val="2"/>
      </rPr>
      <t>c)</t>
    </r>
  </si>
  <si>
    <r>
      <t xml:space="preserve">Andelen elever som vid ett och samma tillfälle druckit alkohol motsvarande minst 18 cl sprit (en halv kvarting) eller en helflaska vin eller fyra stora flaskor stark cider/alkoläsk eller fyra burkar starköl eller sex burkar folköl, efter kön. Gymnasiets år 2. 2004–2012A </t>
    </r>
    <r>
      <rPr>
        <b/>
        <vertAlign val="superscript"/>
        <sz val="10"/>
        <color indexed="8"/>
        <rFont val="Arial"/>
        <family val="2"/>
      </rPr>
      <t>a)</t>
    </r>
    <r>
      <rPr>
        <b/>
        <sz val="10"/>
        <color indexed="8"/>
        <rFont val="Arial"/>
        <family val="2"/>
      </rPr>
      <t>. (Diagram 7).</t>
    </r>
  </si>
  <si>
    <r>
      <t>Antal slutenvårdstillfällen med alkoholrelaterad bi- eller huvuddiagnos i Stockholm, Västra Götaland, Skåne län samt övriga landet. 1987-2013.</t>
    </r>
    <r>
      <rPr>
        <b/>
        <vertAlign val="superscript"/>
        <sz val="10"/>
        <rFont val="Arial"/>
        <family val="2"/>
      </rPr>
      <t xml:space="preserve"> a)</t>
    </r>
  </si>
  <si>
    <r>
      <t>Prisutvecklingen för spritdrycker, vin, starköl och folköl för detaljhandel och servering. 1980</t>
    </r>
    <r>
      <rPr>
        <b/>
        <sz val="10"/>
        <color theme="1"/>
        <rFont val="Calibri"/>
        <family val="2"/>
      </rPr>
      <t>–</t>
    </r>
    <r>
      <rPr>
        <b/>
        <sz val="10"/>
        <color theme="1"/>
        <rFont val="Arial"/>
        <family val="2"/>
      </rPr>
      <t>2013. Basår 2011=100.</t>
    </r>
  </si>
  <si>
    <r>
      <t xml:space="preserve">Antal serveringstillstånd vid slutet av respektive år med tillstånd att servera spritdrycker, vin och starköl till allmänheten samt antal serveringstillstånd till slutna sällskap. </t>
    </r>
    <r>
      <rPr>
        <b/>
        <vertAlign val="superscript"/>
        <sz val="12"/>
        <rFont val="Arial"/>
        <family val="2"/>
      </rPr>
      <t>a)</t>
    </r>
    <r>
      <rPr>
        <b/>
        <sz val="10"/>
        <rFont val="Arial"/>
        <family val="2"/>
      </rPr>
      <t xml:space="preserve"> 1977–2013. (Diagram 1)</t>
    </r>
  </si>
  <si>
    <r>
      <t>Restaurangserveringens andel av den totala försäljningen av liter spritdrycker, vin och starköl. 1977</t>
    </r>
    <r>
      <rPr>
        <b/>
        <sz val="10"/>
        <rFont val="Calibri"/>
        <family val="2"/>
      </rPr>
      <t>–</t>
    </r>
    <r>
      <rPr>
        <b/>
        <sz val="10"/>
        <rFont val="Arial"/>
        <family val="2"/>
      </rPr>
      <t>2013.</t>
    </r>
  </si>
  <si>
    <t>Vin 
%</t>
  </si>
  <si>
    <t>Starköl 
%</t>
  </si>
  <si>
    <t>Alkoholkonsumtionens olika delmängder i Sverige i liter alkohol 100 % per invånare 15 år och äldre under perioden 2001–2013. (Diagram 4)</t>
  </si>
  <si>
    <r>
      <t xml:space="preserve">Genomsnittlig total årskonsumtion mätt i liter ren alkohol (100 %) samt olika dryckers andel av den totala alkoholkonsumtionen efter kön </t>
    </r>
    <r>
      <rPr>
        <b/>
        <vertAlign val="superscript"/>
        <sz val="12"/>
        <rFont val="Arial"/>
        <family val="2"/>
      </rPr>
      <t>a)</t>
    </r>
    <r>
      <rPr>
        <b/>
        <sz val="10"/>
        <rFont val="Arial"/>
        <family val="2"/>
      </rPr>
      <t>. Årskurs 9. 1977–2014. (Diagram 5)</t>
    </r>
  </si>
  <si>
    <t>Genomsnittlig total årskonsumtion mätt i liter ren alkohol (100 %) samt olika dryckers andel av den totala alkoholkonsumtionen efter kön. Gymnasiets år 2. 2004–2014. (Diagram 5)</t>
  </si>
  <si>
    <r>
      <t>Självrapporterad alkoholkonsumtion i liter alkohol 100 %, efter kön och ålder. 2004</t>
    </r>
    <r>
      <rPr>
        <b/>
        <sz val="10"/>
        <rFont val="Calibri"/>
        <family val="2"/>
      </rPr>
      <t>–</t>
    </r>
    <r>
      <rPr>
        <b/>
        <sz val="10"/>
        <rFont val="Arial"/>
        <family val="2"/>
      </rPr>
      <t>2012. (Diagram 6)</t>
    </r>
  </si>
  <si>
    <r>
      <t>16</t>
    </r>
    <r>
      <rPr>
        <sz val="10"/>
        <rFont val="Calibri"/>
        <family val="2"/>
      </rPr>
      <t>–</t>
    </r>
    <r>
      <rPr>
        <sz val="10"/>
        <rFont val="Arial"/>
        <family val="2"/>
      </rPr>
      <t>80 år</t>
    </r>
  </si>
  <si>
    <t>16–80 år</t>
  </si>
  <si>
    <t>Män och kvinnor</t>
  </si>
  <si>
    <t>16–29 år</t>
  </si>
  <si>
    <t>30–49 år</t>
  </si>
  <si>
    <t>50–64 år</t>
  </si>
  <si>
    <t>65–80 år</t>
  </si>
  <si>
    <r>
      <t>b) För värden för 2012B</t>
    </r>
    <r>
      <rPr>
        <sz val="10"/>
        <color theme="1"/>
        <rFont val="Calibri"/>
        <family val="2"/>
      </rPr>
      <t>–</t>
    </r>
    <r>
      <rPr>
        <sz val="10"/>
        <color theme="1"/>
        <rFont val="Arial"/>
        <family val="2"/>
      </rPr>
      <t xml:space="preserve">2014, se tabell 11. Det finns statistiskt säkerställd skillnad mellan gamla (2012A) och nya (2012B) formuläret. </t>
    </r>
  </si>
  <si>
    <r>
      <t xml:space="preserve">Andelen elever som vid ett och samma tillfälle druckit alkohol motsvarande minst fyra stora burkar starköl/starkcider eller 18 cl (en halv kvarting) sprit eller en helflaska vin eller sex burkar folköl, efter kön </t>
    </r>
    <r>
      <rPr>
        <b/>
        <vertAlign val="superscript"/>
        <sz val="12"/>
        <color indexed="8"/>
        <rFont val="Arial"/>
        <family val="2"/>
      </rPr>
      <t>a)</t>
    </r>
    <r>
      <rPr>
        <b/>
        <sz val="10"/>
        <color indexed="8"/>
        <rFont val="Arial"/>
        <family val="2"/>
      </rPr>
      <t xml:space="preserve">. Årskurs 9. 1972–2012A </t>
    </r>
    <r>
      <rPr>
        <b/>
        <vertAlign val="superscript"/>
        <sz val="12"/>
        <color indexed="8"/>
        <rFont val="Arial"/>
        <family val="2"/>
      </rPr>
      <t>b)</t>
    </r>
    <r>
      <rPr>
        <b/>
        <sz val="10"/>
        <color indexed="8"/>
        <rFont val="Arial"/>
        <family val="2"/>
      </rPr>
      <t>. (Diagram 7)</t>
    </r>
  </si>
  <si>
    <t>1 gång/vecka 
eller oftare</t>
  </si>
  <si>
    <r>
      <t>a) För värden för 2012B</t>
    </r>
    <r>
      <rPr>
        <sz val="10"/>
        <color theme="1"/>
        <rFont val="Calibri"/>
        <family val="2"/>
      </rPr>
      <t>–</t>
    </r>
    <r>
      <rPr>
        <sz val="10"/>
        <color theme="1"/>
        <rFont val="Arial"/>
        <family val="2"/>
      </rPr>
      <t xml:space="preserve">2014, se tabell 13. Det finns statistiskt säkerställd skillnad mellan gamla (2012A) och nya (2012B) formuläret. </t>
    </r>
  </si>
  <si>
    <r>
      <t>a) Riskkonsumtion definieras som 6</t>
    </r>
    <r>
      <rPr>
        <sz val="10"/>
        <rFont val="Calibri"/>
        <family val="2"/>
      </rPr>
      <t>–</t>
    </r>
    <r>
      <rPr>
        <sz val="10"/>
        <rFont val="Arial"/>
        <family val="2"/>
      </rPr>
      <t>12 (män) resp. 5–12 (kvinnor) poäng på AUDIT-C.</t>
    </r>
  </si>
  <si>
    <t>b) 2004 ingick inte 16–17-åringar i urvalet.</t>
  </si>
  <si>
    <t>16–29</t>
  </si>
  <si>
    <t>30–44</t>
  </si>
  <si>
    <t>45–64</t>
  </si>
  <si>
    <t>65–84</t>
  </si>
  <si>
    <r>
      <t xml:space="preserve">Olika alkoholvanor och erfarenhet av att ha druckit hemtillverkad respektive smugglad alkohol fördelat på (grupper av) län </t>
    </r>
    <r>
      <rPr>
        <b/>
        <vertAlign val="superscript"/>
        <sz val="12"/>
        <color indexed="8"/>
        <rFont val="Arial"/>
        <family val="2"/>
      </rPr>
      <t>a)</t>
    </r>
    <r>
      <rPr>
        <b/>
        <sz val="10"/>
        <color indexed="8"/>
        <rFont val="Arial"/>
        <family val="2"/>
      </rPr>
      <t>. Tvåårsmedelvärden. Procentuell fördelning samt medelvärde liter. Årskurs 9. 1989–2013.</t>
    </r>
  </si>
  <si>
    <r>
      <t xml:space="preserve">Andel
alkoholkonsumenter </t>
    </r>
    <r>
      <rPr>
        <vertAlign val="superscript"/>
        <sz val="12"/>
        <color indexed="8"/>
        <rFont val="Arial"/>
        <family val="2"/>
      </rPr>
      <t>b)</t>
    </r>
    <r>
      <rPr>
        <sz val="10"/>
        <color indexed="8"/>
        <rFont val="Arial"/>
        <family val="2"/>
      </rPr>
      <t xml:space="preserve"> (%)</t>
    </r>
  </si>
  <si>
    <r>
      <t xml:space="preserve">Intensivkonsumtion av alkohol </t>
    </r>
    <r>
      <rPr>
        <vertAlign val="superscript"/>
        <sz val="12"/>
        <color indexed="8"/>
        <rFont val="Arial"/>
        <family val="2"/>
      </rPr>
      <t>c)</t>
    </r>
    <r>
      <rPr>
        <sz val="10"/>
        <color indexed="8"/>
        <rFont val="Arial"/>
        <family val="2"/>
      </rPr>
      <t xml:space="preserve"> någon gång i månaden el. oftare (%)</t>
    </r>
  </si>
  <si>
    <r>
      <t xml:space="preserve">Elevernas alkoholvanor fördelade på (grupper av) län </t>
    </r>
    <r>
      <rPr>
        <b/>
        <vertAlign val="superscript"/>
        <sz val="12"/>
        <color indexed="8"/>
        <rFont val="Arial"/>
        <family val="2"/>
      </rPr>
      <t>a)</t>
    </r>
    <r>
      <rPr>
        <b/>
        <sz val="10"/>
        <color indexed="8"/>
        <rFont val="Arial"/>
        <family val="2"/>
      </rPr>
      <t>. Tvåårsmedelvärden. Procentuell fördelning samt medelvärde liter. Gymnasiets år 2. 2004–2013.</t>
    </r>
  </si>
  <si>
    <t>Pojkar, gymnasiet år 2 (n)</t>
  </si>
  <si>
    <t>Flickor, gymnasiet år 2 (n)</t>
  </si>
  <si>
    <t>b) Intensivkonsumtion = dricker alkohol motsvarande minst 25 cl. sprit eller en helflaska vin eller 4 burkar starköl/cider eller 6 burkar folköl vid samma tillfälle.</t>
  </si>
  <si>
    <r>
      <t>Ingripanden i antal och per 1 000 invånare 15 och däröver enligt brottsbalken för fylleri eller (från 1977) enligt lagen (1976:511) om omhändertagande av berusade personer m m (LOB), efter kön. 1963</t>
    </r>
    <r>
      <rPr>
        <b/>
        <sz val="10"/>
        <rFont val="Calibri"/>
        <family val="2"/>
      </rPr>
      <t>–</t>
    </r>
    <r>
      <rPr>
        <b/>
        <sz val="10"/>
        <rFont val="Arial"/>
        <family val="2"/>
      </rPr>
      <t>2013.</t>
    </r>
  </si>
  <si>
    <t>Per 1 000 inv 15 år och äldre</t>
  </si>
  <si>
    <r>
      <t>Anmälda trafiknykterhetsbrott. Antal och per 100 000 invånare, 1950</t>
    </r>
    <r>
      <rPr>
        <b/>
        <sz val="10"/>
        <rFont val="Calibri"/>
        <family val="2"/>
      </rPr>
      <t>–</t>
    </r>
    <r>
      <rPr>
        <b/>
        <sz val="10"/>
        <rFont val="Arial"/>
        <family val="2"/>
      </rPr>
      <t xml:space="preserve">2013 </t>
    </r>
    <r>
      <rPr>
        <b/>
        <vertAlign val="superscript"/>
        <sz val="10"/>
        <rFont val="Arial"/>
        <family val="2"/>
      </rPr>
      <t>a)</t>
    </r>
    <r>
      <rPr>
        <b/>
        <sz val="10"/>
        <rFont val="Arial"/>
        <family val="2"/>
      </rPr>
      <t>.</t>
    </r>
  </si>
  <si>
    <r>
      <t xml:space="preserve">1999 </t>
    </r>
    <r>
      <rPr>
        <vertAlign val="superscript"/>
        <sz val="10"/>
        <rFont val="Arial"/>
        <family val="2"/>
      </rPr>
      <t>b)</t>
    </r>
  </si>
  <si>
    <r>
      <t xml:space="preserve">2000 </t>
    </r>
    <r>
      <rPr>
        <vertAlign val="superscript"/>
        <sz val="10"/>
        <rFont val="Arial"/>
        <family val="2"/>
      </rPr>
      <t>b)</t>
    </r>
  </si>
  <si>
    <r>
      <t>Andel (18</t>
    </r>
    <r>
      <rPr>
        <b/>
        <sz val="10"/>
        <rFont val="Calibri"/>
        <family val="2"/>
      </rPr>
      <t>–</t>
    </r>
    <r>
      <rPr>
        <b/>
        <sz val="10"/>
        <rFont val="Arial"/>
        <family val="2"/>
      </rPr>
      <t>74 år) som svarat att de någon gång under de senaste 12 månaderna kört bil i samband med att de druckit alkohol (utöver lättöl), samt andel  (15–74 år) som åkt med förare påverkad av alkohol. 1981–2013. (Diagram 9)</t>
    </r>
  </si>
  <si>
    <t>Källa: Trafikverket, Trafiksäkerhetsenkäten.</t>
  </si>
  <si>
    <t xml:space="preserve">Källa: andtuppfoljning.se. 
a) De anmälda brotten baseras på brottskoderna 355, 357, 375, 377, 9317, 9319, 9341, 9343. </t>
  </si>
  <si>
    <r>
      <t>Anmälda misshandelsbrott (15 år och äldre) utomhus, obekant gärningsperson per 100 000 invånare 15 år och äldre. 2000</t>
    </r>
    <r>
      <rPr>
        <b/>
        <sz val="10"/>
        <rFont val="Calibri"/>
        <family val="2"/>
      </rPr>
      <t>–</t>
    </r>
    <r>
      <rPr>
        <b/>
        <sz val="10"/>
        <rFont val="Arial"/>
        <family val="2"/>
      </rPr>
      <t>2012. (Diagram 10)</t>
    </r>
  </si>
  <si>
    <r>
      <t>Antal slutenvårdstillfällen, antal vårdade personer och antal personer vårdade för första gången sedan 1987 i slutenvård med alkoholrelaterad bi- eller huvuddiagnos. 1987</t>
    </r>
    <r>
      <rPr>
        <b/>
        <sz val="10"/>
        <rFont val="Calibri"/>
        <family val="2"/>
      </rPr>
      <t>–</t>
    </r>
    <r>
      <rPr>
        <b/>
        <sz val="10"/>
        <rFont val="Arial"/>
        <family val="2"/>
      </rPr>
      <t xml:space="preserve">2013. </t>
    </r>
    <r>
      <rPr>
        <b/>
        <vertAlign val="superscript"/>
        <sz val="10"/>
        <rFont val="Arial"/>
        <family val="2"/>
      </rPr>
      <t>a)</t>
    </r>
    <r>
      <rPr>
        <b/>
        <sz val="10"/>
        <rFont val="Arial"/>
        <family val="2"/>
      </rPr>
      <t xml:space="preserve">  (Diagram 11)</t>
    </r>
  </si>
  <si>
    <t xml:space="preserve">a) En viss försiktighet bör iakttas vid jämförelser av perioden fram till 1996 då nya principer för klassificering av diagnoser infördes 1997 (ICD 10). </t>
  </si>
  <si>
    <r>
      <t>Andel personer vårdade i slutenvård med alkoholrelaterad bi- eller huvuddiagnos, efter ålder. 1987</t>
    </r>
    <r>
      <rPr>
        <b/>
        <sz val="10"/>
        <rFont val="Calibri"/>
        <family val="2"/>
      </rPr>
      <t>–</t>
    </r>
    <r>
      <rPr>
        <b/>
        <sz val="10"/>
        <rFont val="Arial"/>
        <family val="2"/>
      </rPr>
      <t>2013. (Diagram 12)</t>
    </r>
  </si>
  <si>
    <r>
      <t>60</t>
    </r>
    <r>
      <rPr>
        <sz val="10"/>
        <rFont val="Calibri"/>
        <family val="2"/>
      </rPr>
      <t>–</t>
    </r>
  </si>
  <si>
    <t>50–59</t>
  </si>
  <si>
    <t>40–49</t>
  </si>
  <si>
    <t>20–39</t>
  </si>
  <si>
    <t>Källa: Socialstyrelsen.</t>
  </si>
  <si>
    <t>60–69</t>
  </si>
  <si>
    <t>70–</t>
  </si>
  <si>
    <t>a) 1997 infördes nya principer för klassificering av dödsorsaker (ICD 10). En viss försiktighet bör iakttas vid jämförelser med tidigare år.</t>
  </si>
  <si>
    <r>
      <t>Dödlighet i alkoholdiagnos länsvis som underliggande eller bidragande dödsorsak. Åldersstandardiserade dödstal per 100 000 invånare. 1988</t>
    </r>
    <r>
      <rPr>
        <b/>
        <sz val="10"/>
        <rFont val="Calibri"/>
        <family val="2"/>
      </rPr>
      <t>–</t>
    </r>
    <r>
      <rPr>
        <b/>
        <sz val="10"/>
        <rFont val="Arial"/>
        <family val="2"/>
      </rPr>
      <t>2013.</t>
    </r>
  </si>
  <si>
    <t>1989</t>
  </si>
  <si>
    <t>1990</t>
  </si>
  <si>
    <t>1991</t>
  </si>
  <si>
    <t>1992</t>
  </si>
  <si>
    <r>
      <t xml:space="preserve">1997 </t>
    </r>
    <r>
      <rPr>
        <vertAlign val="superscript"/>
        <sz val="10"/>
        <rFont val="Arial"/>
        <family val="2"/>
      </rPr>
      <t>a)</t>
    </r>
  </si>
  <si>
    <t>2012</t>
  </si>
  <si>
    <t>2013</t>
  </si>
  <si>
    <r>
      <t>Alkoholrelaterad dödlighet (antal): Alkoholberoende (F10.2). 1956</t>
    </r>
    <r>
      <rPr>
        <b/>
        <sz val="10"/>
        <rFont val="Calibri"/>
        <family val="2"/>
      </rPr>
      <t>–</t>
    </r>
    <r>
      <rPr>
        <b/>
        <sz val="10"/>
        <rFont val="Arial"/>
        <family val="2"/>
      </rPr>
      <t xml:space="preserve">2013. </t>
    </r>
    <r>
      <rPr>
        <b/>
        <vertAlign val="superscript"/>
        <sz val="10"/>
        <rFont val="Arial"/>
        <family val="2"/>
      </rPr>
      <t>a)</t>
    </r>
  </si>
  <si>
    <r>
      <t>Alkoholrelaterad dödlighet (antal): Alkoholförgiftning (T51.0–T51.9). 1956</t>
    </r>
    <r>
      <rPr>
        <b/>
        <sz val="10"/>
        <rFont val="Calibri"/>
        <family val="2"/>
      </rPr>
      <t>–</t>
    </r>
    <r>
      <rPr>
        <b/>
        <sz val="10"/>
        <rFont val="Arial"/>
        <family val="2"/>
      </rPr>
      <t>2013.</t>
    </r>
    <r>
      <rPr>
        <b/>
        <vertAlign val="superscript"/>
        <sz val="10"/>
        <rFont val="Arial"/>
        <family val="2"/>
      </rPr>
      <t xml:space="preserve"> a)</t>
    </r>
  </si>
  <si>
    <r>
      <t>Alkoholrelaterad dödlighet (antal): Levercirrhos m.fl. kroniska leversjukdomar (K70.0–K70.4, K70.9, K74.0–K74.6, K76.0–K76.1, K76.6). 1956</t>
    </r>
    <r>
      <rPr>
        <b/>
        <sz val="10"/>
        <rFont val="Calibri"/>
        <family val="2"/>
      </rPr>
      <t>–</t>
    </r>
    <r>
      <rPr>
        <b/>
        <sz val="10"/>
        <rFont val="Arial"/>
        <family val="2"/>
      </rPr>
      <t>2013.</t>
    </r>
    <r>
      <rPr>
        <b/>
        <vertAlign val="superscript"/>
        <sz val="10"/>
        <rFont val="Arial"/>
        <family val="2"/>
      </rPr>
      <t xml:space="preserve"> a)</t>
    </r>
  </si>
  <si>
    <r>
      <t>Alkoholrelaterad dödlighet (antal): Alkoholpsykos (F10.3–F10.9). 1956</t>
    </r>
    <r>
      <rPr>
        <b/>
        <sz val="10"/>
        <rFont val="Calibri"/>
        <family val="2"/>
      </rPr>
      <t>–</t>
    </r>
    <r>
      <rPr>
        <b/>
        <sz val="10"/>
        <rFont val="Arial"/>
        <family val="2"/>
      </rPr>
      <t xml:space="preserve">2013. </t>
    </r>
    <r>
      <rPr>
        <b/>
        <vertAlign val="superscript"/>
        <sz val="10"/>
        <rFont val="Arial"/>
        <family val="2"/>
      </rPr>
      <t>a)</t>
    </r>
  </si>
  <si>
    <r>
      <t xml:space="preserve">Antal beslag av tull och polis av olika narkotiska preparat. </t>
    </r>
    <r>
      <rPr>
        <b/>
        <vertAlign val="superscript"/>
        <sz val="10"/>
        <rFont val="Arial"/>
        <family val="2"/>
      </rPr>
      <t>a)</t>
    </r>
    <r>
      <rPr>
        <b/>
        <sz val="10"/>
        <rFont val="Arial"/>
        <family val="2"/>
      </rPr>
      <t xml:space="preserve"> 1965</t>
    </r>
    <r>
      <rPr>
        <b/>
        <sz val="10"/>
        <rFont val="Calibri"/>
        <family val="2"/>
      </rPr>
      <t>–</t>
    </r>
    <r>
      <rPr>
        <b/>
        <sz val="10"/>
        <rFont val="Arial"/>
        <family val="2"/>
      </rPr>
      <t>2013. (Diagram 15 och 23)</t>
    </r>
  </si>
  <si>
    <t>c) Narkotikaklassade läkemedel, företrädesvis bensodiazepiner men även smärtstillande o.dyl. Värdena för 2013 har sammanställts av CAN.</t>
  </si>
  <si>
    <r>
      <t xml:space="preserve">Polisens och tullens beslag av cannabis. </t>
    </r>
    <r>
      <rPr>
        <b/>
        <vertAlign val="superscript"/>
        <sz val="10"/>
        <rFont val="Arial"/>
        <family val="2"/>
      </rPr>
      <t>a)</t>
    </r>
    <r>
      <rPr>
        <b/>
        <sz val="10"/>
        <rFont val="Arial"/>
        <family val="2"/>
      </rPr>
      <t xml:space="preserve"> 1970</t>
    </r>
    <r>
      <rPr>
        <b/>
        <sz val="10"/>
        <rFont val="Calibri"/>
        <family val="2"/>
      </rPr>
      <t>–</t>
    </r>
    <r>
      <rPr>
        <b/>
        <sz val="10"/>
        <rFont val="Arial"/>
        <family val="2"/>
      </rPr>
      <t>2013. (Diagram 17)</t>
    </r>
  </si>
  <si>
    <t>Antal tabletter</t>
  </si>
  <si>
    <r>
      <t xml:space="preserve">Polisens och tullens beslag av kokain. </t>
    </r>
    <r>
      <rPr>
        <b/>
        <vertAlign val="superscript"/>
        <sz val="10"/>
        <rFont val="Arial"/>
        <family val="2"/>
      </rPr>
      <t>a)</t>
    </r>
    <r>
      <rPr>
        <b/>
        <sz val="10"/>
        <rFont val="Arial"/>
        <family val="2"/>
      </rPr>
      <t xml:space="preserve"> 1974</t>
    </r>
    <r>
      <rPr>
        <b/>
        <sz val="10"/>
        <rFont val="Calibri"/>
        <family val="2"/>
      </rPr>
      <t>–</t>
    </r>
    <r>
      <rPr>
        <b/>
        <sz val="10"/>
        <rFont val="Arial"/>
        <family val="2"/>
      </rPr>
      <t>2013. (Diagram 17)</t>
    </r>
  </si>
  <si>
    <r>
      <t>Polisens och tullens beslag av heroin.</t>
    </r>
    <r>
      <rPr>
        <b/>
        <vertAlign val="superscript"/>
        <sz val="10"/>
        <rFont val="Arial"/>
        <family val="2"/>
      </rPr>
      <t xml:space="preserve"> a)</t>
    </r>
    <r>
      <rPr>
        <b/>
        <sz val="10"/>
        <rFont val="Arial"/>
        <family val="2"/>
      </rPr>
      <t xml:space="preserve"> 1970</t>
    </r>
    <r>
      <rPr>
        <b/>
        <sz val="10"/>
        <rFont val="Calibri"/>
        <family val="2"/>
      </rPr>
      <t>–</t>
    </r>
    <r>
      <rPr>
        <b/>
        <sz val="10"/>
        <rFont val="Arial"/>
        <family val="2"/>
      </rPr>
      <t>2013. (Diagram 17)</t>
    </r>
  </si>
  <si>
    <r>
      <t>Realprisjusterade gatupriser i 2013 års penningvärde för hasch, marijuana, amfetamin, kokain och brunt heroin. Kronor per gram, medianvärden. Index 1988=100. 1988</t>
    </r>
    <r>
      <rPr>
        <b/>
        <sz val="10"/>
        <rFont val="Calibri"/>
        <family val="2"/>
      </rPr>
      <t>–</t>
    </r>
    <r>
      <rPr>
        <b/>
        <sz val="10"/>
        <rFont val="Arial"/>
        <family val="2"/>
      </rPr>
      <t>2013. (Diagram 16)</t>
    </r>
  </si>
  <si>
    <r>
      <t xml:space="preserve">Senaste 30 
dagarna </t>
    </r>
    <r>
      <rPr>
        <vertAlign val="superscript"/>
        <sz val="10"/>
        <rFont val="Arial"/>
        <family val="2"/>
      </rPr>
      <t>b)</t>
    </r>
  </si>
  <si>
    <t>Andelen elever som använt narkotika, efter kön. Årskurs 9. 1971–2014. (Diagram 18–19)</t>
  </si>
  <si>
    <t>Andelen elever som använt narkotika, efter kön. Gymnasiets år 2. 2004–2014. (Diagram 18–19)</t>
  </si>
  <si>
    <r>
      <t xml:space="preserve">Senaste 30
dagarna </t>
    </r>
    <r>
      <rPr>
        <vertAlign val="superscript"/>
        <sz val="10"/>
        <rFont val="Arial"/>
        <family val="2"/>
      </rPr>
      <t>a)</t>
    </r>
  </si>
  <si>
    <r>
      <t>Använda narkotikasorter bland elever i årskurs 9. Procentuell fördelning. 1989</t>
    </r>
    <r>
      <rPr>
        <b/>
        <sz val="10"/>
        <rFont val="Calibri"/>
        <family val="2"/>
      </rPr>
      <t>–</t>
    </r>
    <r>
      <rPr>
        <b/>
        <sz val="10"/>
        <rFont val="Arial"/>
        <family val="2"/>
      </rPr>
      <t>2014. (Diagram 19)</t>
    </r>
  </si>
  <si>
    <r>
      <t>a) Perioden 1989</t>
    </r>
    <r>
      <rPr>
        <sz val="10"/>
        <rFont val="Calibri"/>
        <family val="2"/>
      </rPr>
      <t>–</t>
    </r>
    <r>
      <rPr>
        <sz val="10"/>
        <rFont val="Arial"/>
        <family val="2"/>
      </rPr>
      <t>1999 ingick även cannabisolja.</t>
    </r>
  </si>
  <si>
    <t>b) Perioden 1990–1999 ingick även crack.</t>
  </si>
  <si>
    <r>
      <t>Använda narkotikasorter bland elever i gymnasiets år 2. Procentuell fördelning. 2004</t>
    </r>
    <r>
      <rPr>
        <b/>
        <sz val="10"/>
        <rFont val="Calibri"/>
        <family val="2"/>
      </rPr>
      <t>–</t>
    </r>
    <r>
      <rPr>
        <b/>
        <sz val="10"/>
        <rFont val="Arial"/>
        <family val="2"/>
      </rPr>
      <t>2014. (Diagram 19)</t>
    </r>
  </si>
  <si>
    <r>
      <t xml:space="preserve">Bensodiazepin-
preparat </t>
    </r>
    <r>
      <rPr>
        <vertAlign val="superscript"/>
        <sz val="10"/>
        <rFont val="Arial"/>
        <family val="2"/>
      </rPr>
      <t>c)</t>
    </r>
  </si>
  <si>
    <r>
      <t xml:space="preserve">Bensodiazepin-
preparat </t>
    </r>
    <r>
      <rPr>
        <vertAlign val="superscript"/>
        <sz val="10"/>
        <rFont val="Arial"/>
        <family val="2"/>
      </rPr>
      <t>a)</t>
    </r>
  </si>
  <si>
    <r>
      <t>a) 1976</t>
    </r>
    <r>
      <rPr>
        <sz val="10"/>
        <rFont val="Calibri"/>
        <family val="2"/>
      </rPr>
      <t>–</t>
    </r>
    <r>
      <rPr>
        <sz val="10"/>
        <rFont val="Arial"/>
        <family val="2"/>
      </rPr>
      <t>1988 endast cannabis.</t>
    </r>
  </si>
  <si>
    <t>Andelen mönstrande som erbjudits narkotika samt använt narkotika någon gång respektive senaste månaden. Procent. 1970–2006. (Diagram 18)</t>
  </si>
  <si>
    <r>
      <t>b) 1971 löd frågan "Har du någon gång använt narkotika (knark) utan läkares ordination?", 1972</t>
    </r>
    <r>
      <rPr>
        <sz val="10"/>
        <rFont val="Calibri"/>
        <family val="2"/>
      </rPr>
      <t>–</t>
    </r>
    <r>
      <rPr>
        <sz val="10"/>
        <rFont val="Arial"/>
        <family val="2"/>
      </rPr>
      <t>1975 "Har du någon gång använt narkotika (knark)?" och fr.o.m. 1976 enligt nästkommande tabell.</t>
    </r>
  </si>
  <si>
    <r>
      <t>Andelen 16</t>
    </r>
    <r>
      <rPr>
        <b/>
        <sz val="10"/>
        <rFont val="Calibri"/>
        <family val="2"/>
      </rPr>
      <t>–</t>
    </r>
    <r>
      <rPr>
        <b/>
        <sz val="10"/>
        <rFont val="Arial"/>
        <family val="2"/>
      </rPr>
      <t>84 åringar som någon gång prövat cannabis, efter kön och ålder. 2004–2013. (Diagram 21)</t>
    </r>
  </si>
  <si>
    <r>
      <t>a) 18</t>
    </r>
    <r>
      <rPr>
        <sz val="10"/>
        <rFont val="Calibri"/>
        <family val="2"/>
      </rPr>
      <t>–</t>
    </r>
    <r>
      <rPr>
        <sz val="10"/>
        <rFont val="Arial"/>
        <family val="2"/>
      </rPr>
      <t>84 år 2004.</t>
    </r>
  </si>
  <si>
    <r>
      <t>b) 18</t>
    </r>
    <r>
      <rPr>
        <sz val="10"/>
        <rFont val="Calibri"/>
        <family val="2"/>
      </rPr>
      <t>–</t>
    </r>
    <r>
      <rPr>
        <sz val="10"/>
        <rFont val="Arial"/>
        <family val="2"/>
      </rPr>
      <t>84 år 2004.</t>
    </r>
  </si>
  <si>
    <r>
      <t>Andelen 16</t>
    </r>
    <r>
      <rPr>
        <b/>
        <sz val="10"/>
        <rFont val="Calibri"/>
        <family val="2"/>
      </rPr>
      <t>–</t>
    </r>
    <r>
      <rPr>
        <b/>
        <sz val="10"/>
        <rFont val="Arial"/>
        <family val="2"/>
      </rPr>
      <t xml:space="preserve">84 åringar som använt cannabis senaste 12 månaderna </t>
    </r>
    <r>
      <rPr>
        <b/>
        <vertAlign val="superscript"/>
        <sz val="10"/>
        <rFont val="Arial"/>
        <family val="2"/>
      </rPr>
      <t>a)</t>
    </r>
    <r>
      <rPr>
        <b/>
        <sz val="10"/>
        <rFont val="Arial"/>
        <family val="2"/>
      </rPr>
      <t>, efter kön och ålder.  2004–2013. (Diagram 20</t>
    </r>
    <r>
      <rPr>
        <b/>
        <sz val="10"/>
        <rFont val="Calibri"/>
        <family val="2"/>
      </rPr>
      <t>–</t>
    </r>
    <r>
      <rPr>
        <b/>
        <sz val="10"/>
        <rFont val="Arial"/>
        <family val="2"/>
      </rPr>
      <t>21)</t>
    </r>
  </si>
  <si>
    <r>
      <t>Andelen 16</t>
    </r>
    <r>
      <rPr>
        <b/>
        <sz val="10"/>
        <rFont val="Calibri"/>
        <family val="2"/>
      </rPr>
      <t>–</t>
    </r>
    <r>
      <rPr>
        <b/>
        <sz val="10"/>
        <rFont val="Arial"/>
        <family val="2"/>
      </rPr>
      <t xml:space="preserve">84-åringar som använt cannabis senaste 30 dagarna </t>
    </r>
    <r>
      <rPr>
        <b/>
        <vertAlign val="superscript"/>
        <sz val="10"/>
        <rFont val="Arial"/>
        <family val="2"/>
      </rPr>
      <t>a)</t>
    </r>
    <r>
      <rPr>
        <b/>
        <sz val="10"/>
        <rFont val="Arial"/>
        <family val="2"/>
      </rPr>
      <t>, efter kön och ålder.  2004–2013. (Diagram 21)</t>
    </r>
  </si>
  <si>
    <t>Källa: Olsson B, Adamsson Wahren C &amp; Byqvist S (2001).</t>
  </si>
  <si>
    <r>
      <t xml:space="preserve">Beräknad åldersfördelning bland personer med tungt narkotikamissbruk </t>
    </r>
    <r>
      <rPr>
        <b/>
        <vertAlign val="superscript"/>
        <sz val="10"/>
        <rFont val="Arial"/>
        <family val="2"/>
      </rPr>
      <t>a)</t>
    </r>
    <r>
      <rPr>
        <b/>
        <sz val="10"/>
        <rFont val="Arial"/>
        <family val="2"/>
      </rPr>
      <t xml:space="preserve"> 1979, 1992 och 1998. (Diagram 22)</t>
    </r>
  </si>
  <si>
    <r>
      <t>18</t>
    </r>
    <r>
      <rPr>
        <sz val="10"/>
        <rFont val="Calibri"/>
        <family val="2"/>
      </rPr>
      <t>–</t>
    </r>
    <r>
      <rPr>
        <sz val="10"/>
        <rFont val="Arial"/>
        <family val="2"/>
      </rPr>
      <t>19</t>
    </r>
  </si>
  <si>
    <t>20–24</t>
  </si>
  <si>
    <t>25–29</t>
  </si>
  <si>
    <t>30–34</t>
  </si>
  <si>
    <t>35–39</t>
  </si>
  <si>
    <t>40–44</t>
  </si>
  <si>
    <t>45–49</t>
  </si>
  <si>
    <t>50–</t>
  </si>
  <si>
    <t>–17</t>
  </si>
  <si>
    <r>
      <t>Antalet resurstimmar omräknat till ungefärligt antal polisårsarbetskrafter nedlagda på narkotikaärenden samt antalet anmälda brott enligt varusmugglingslagen gällande narkotika (VSL)  respektive narkotikastrafflagen (NSL). Index 1987=100. 1965</t>
    </r>
    <r>
      <rPr>
        <b/>
        <sz val="10"/>
        <rFont val="Calibri"/>
        <family val="2"/>
      </rPr>
      <t>–</t>
    </r>
    <r>
      <rPr>
        <b/>
        <sz val="10"/>
        <rFont val="Arial"/>
        <family val="2"/>
      </rPr>
      <t>2013.</t>
    </r>
  </si>
  <si>
    <r>
      <t>Antal personer som misstänkts för narkotikabrott eller varusmuggling (narkotika). 1970</t>
    </r>
    <r>
      <rPr>
        <b/>
        <sz val="10"/>
        <rFont val="Calibri"/>
        <family val="2"/>
      </rPr>
      <t>–</t>
    </r>
    <r>
      <rPr>
        <b/>
        <sz val="10"/>
        <rFont val="Arial"/>
        <family val="2"/>
      </rPr>
      <t>2013. (Diagram 23)</t>
    </r>
  </si>
  <si>
    <t>Mot varusmugglings-
lagen som gällt narkotika (VSL)</t>
  </si>
  <si>
    <t>Index, per 100 000
1987=100</t>
  </si>
  <si>
    <r>
      <t>Personer misstänka för brott mot varusmugglingslagen (narkotika) fördelat på län. 1977</t>
    </r>
    <r>
      <rPr>
        <b/>
        <sz val="10"/>
        <rFont val="Calibri"/>
        <family val="2"/>
      </rPr>
      <t>–</t>
    </r>
    <r>
      <rPr>
        <b/>
        <sz val="10"/>
        <rFont val="Arial"/>
        <family val="2"/>
      </rPr>
      <t>2013.</t>
    </r>
  </si>
  <si>
    <t>Personer misstänka för brott mot narkotikastrafflagen fördelat på län. 1977–2013. (Diagram 25)</t>
  </si>
  <si>
    <t>Personer misstänkta för brott mot narkotikastrafflagen (NSL) fördelat på ålder och kön. 1975–2013. (Diagram 24)</t>
  </si>
  <si>
    <r>
      <t>20</t>
    </r>
    <r>
      <rPr>
        <sz val="10"/>
        <rFont val="Calibri"/>
        <family val="2"/>
      </rPr>
      <t>–</t>
    </r>
    <r>
      <rPr>
        <sz val="10"/>
        <rFont val="Arial"/>
        <family val="2"/>
      </rPr>
      <t>29</t>
    </r>
  </si>
  <si>
    <t>30–39</t>
  </si>
  <si>
    <t>–19</t>
  </si>
  <si>
    <r>
      <t>Brott mot narkotikastrafflagen. Lagföringsbeslut efter huvudbrott och huvudpåföljd. 1993</t>
    </r>
    <r>
      <rPr>
        <b/>
        <sz val="10"/>
        <color theme="1"/>
        <rFont val="Calibri"/>
        <family val="2"/>
      </rPr>
      <t>–</t>
    </r>
    <r>
      <rPr>
        <b/>
        <sz val="10"/>
        <color theme="1"/>
        <rFont val="Arial"/>
        <family val="2"/>
      </rPr>
      <t>2012.</t>
    </r>
  </si>
  <si>
    <t>Åtalsunder-
låtelser</t>
  </si>
  <si>
    <t>Strafföre-
lägganden</t>
  </si>
  <si>
    <r>
      <t>Antal godkända strafförelägganden och domslut där narkotikabrott med ett eller flera preparat ingått. 1975</t>
    </r>
    <r>
      <rPr>
        <b/>
        <sz val="10"/>
        <rFont val="Calibri"/>
        <family val="2"/>
      </rPr>
      <t>–</t>
    </r>
    <r>
      <rPr>
        <b/>
        <sz val="10"/>
        <rFont val="Arial"/>
        <family val="2"/>
      </rPr>
      <t>2009.</t>
    </r>
  </si>
  <si>
    <t>Andel av totalen, %</t>
  </si>
  <si>
    <r>
      <t>Antal godkända strafförelägganden och domslut där narkotikabrott med cannabis ingått. 1975</t>
    </r>
    <r>
      <rPr>
        <b/>
        <sz val="10"/>
        <rFont val="Calibri"/>
        <family val="2"/>
      </rPr>
      <t>–</t>
    </r>
    <r>
      <rPr>
        <b/>
        <sz val="10"/>
        <rFont val="Arial"/>
        <family val="2"/>
      </rPr>
      <t>2009.</t>
    </r>
  </si>
  <si>
    <r>
      <t>15</t>
    </r>
    <r>
      <rPr>
        <sz val="10"/>
        <rFont val="Calibri"/>
        <family val="2"/>
      </rPr>
      <t>–</t>
    </r>
    <r>
      <rPr>
        <sz val="10"/>
        <rFont val="Arial"/>
        <family val="2"/>
      </rPr>
      <t>17</t>
    </r>
  </si>
  <si>
    <t>18–20</t>
  </si>
  <si>
    <t>21–24</t>
  </si>
  <si>
    <t>25–39</t>
  </si>
  <si>
    <t>40–</t>
  </si>
  <si>
    <r>
      <t>Antal godkända strafförelägganden och domslut där narkotikabrott med centralstimulantia ingått. 1975</t>
    </r>
    <r>
      <rPr>
        <b/>
        <sz val="10"/>
        <rFont val="Calibri"/>
        <family val="2"/>
      </rPr>
      <t>–</t>
    </r>
    <r>
      <rPr>
        <b/>
        <sz val="10"/>
        <rFont val="Arial"/>
        <family val="2"/>
      </rPr>
      <t>2009.</t>
    </r>
  </si>
  <si>
    <r>
      <t>Antal godkända strafförelägganden och domslut där narkotikabrott med opiater ingått. 1975</t>
    </r>
    <r>
      <rPr>
        <b/>
        <sz val="10"/>
        <rFont val="Calibri"/>
        <family val="2"/>
      </rPr>
      <t>–</t>
    </r>
    <r>
      <rPr>
        <b/>
        <sz val="10"/>
        <rFont val="Arial"/>
        <family val="2"/>
      </rPr>
      <t>2009.</t>
    </r>
  </si>
  <si>
    <r>
      <t xml:space="preserve">Antal godkända strafförelägganden och domslut där narkotikabrott med olika preparat ingått. </t>
    </r>
    <r>
      <rPr>
        <b/>
        <vertAlign val="superscript"/>
        <sz val="10"/>
        <rFont val="Arial"/>
        <family val="2"/>
      </rPr>
      <t xml:space="preserve">a) </t>
    </r>
    <r>
      <rPr>
        <b/>
        <sz val="10"/>
        <rFont val="Cambria"/>
        <family val="1"/>
      </rPr>
      <t>1975–</t>
    </r>
    <r>
      <rPr>
        <b/>
        <sz val="10"/>
        <rFont val="Arial"/>
        <family val="2"/>
      </rPr>
      <t>2009.</t>
    </r>
  </si>
  <si>
    <t>Förstagångs-
vårdade sedan 1987</t>
  </si>
  <si>
    <t>Index per invånare
1987=100</t>
  </si>
  <si>
    <r>
      <t xml:space="preserve">Antal slutenvårdstillfällen, antal vårdade personer och antal personer vårdade för första gången sedan 1987 i slutenvård med narkotikarelaterad bi- eller huvuddiagnos. </t>
    </r>
    <r>
      <rPr>
        <b/>
        <vertAlign val="superscript"/>
        <sz val="10"/>
        <rFont val="Arial"/>
        <family val="2"/>
      </rPr>
      <t>a)</t>
    </r>
    <r>
      <rPr>
        <b/>
        <sz val="10"/>
        <rFont val="Arial"/>
        <family val="2"/>
      </rPr>
      <t xml:space="preserve"> 1987</t>
    </r>
    <r>
      <rPr>
        <b/>
        <sz val="10"/>
        <rFont val="Calibri"/>
        <family val="2"/>
      </rPr>
      <t>–</t>
    </r>
    <r>
      <rPr>
        <b/>
        <sz val="10"/>
        <rFont val="Arial"/>
        <family val="2"/>
      </rPr>
      <t>2013. (Diagram 23 och 26)</t>
    </r>
  </si>
  <si>
    <r>
      <t xml:space="preserve">Personer vårdade inom slutenvården med narkotikarelaterad bi- eller huvuddiagnos fördelat på ålder. </t>
    </r>
    <r>
      <rPr>
        <b/>
        <vertAlign val="superscript"/>
        <sz val="10"/>
        <rFont val="Arial"/>
        <family val="2"/>
      </rPr>
      <t>a)</t>
    </r>
    <r>
      <rPr>
        <b/>
        <sz val="10"/>
        <rFont val="Arial"/>
        <family val="2"/>
      </rPr>
      <t xml:space="preserve"> 1987</t>
    </r>
    <r>
      <rPr>
        <b/>
        <sz val="10"/>
        <rFont val="Calibri"/>
        <family val="2"/>
      </rPr>
      <t>–</t>
    </r>
    <r>
      <rPr>
        <b/>
        <sz val="10"/>
        <rFont val="Arial"/>
        <family val="2"/>
      </rPr>
      <t>2013. (Diagram 24)</t>
    </r>
  </si>
  <si>
    <r>
      <t xml:space="preserve">Antal slutenvårdstillfällen med narkotikarelaterad bi- eller huvuddiagnos i Stockholm, Västra Götaland, Skåne län samt övriga landet. </t>
    </r>
    <r>
      <rPr>
        <b/>
        <vertAlign val="superscript"/>
        <sz val="10"/>
        <rFont val="Arial"/>
        <family val="2"/>
      </rPr>
      <t>a)</t>
    </r>
    <r>
      <rPr>
        <b/>
        <sz val="10"/>
        <rFont val="Arial"/>
        <family val="2"/>
      </rPr>
      <t xml:space="preserve"> 1987</t>
    </r>
    <r>
      <rPr>
        <b/>
        <sz val="10"/>
        <rFont val="Calibri"/>
        <family val="2"/>
      </rPr>
      <t>–</t>
    </r>
    <r>
      <rPr>
        <b/>
        <sz val="10"/>
        <rFont val="Arial"/>
        <family val="2"/>
      </rPr>
      <t>2013. (Diagram 25)</t>
    </r>
  </si>
  <si>
    <r>
      <t>Antal kliniskt anmälda fall av hepatit C med intravenös smittväg per landsting</t>
    </r>
    <r>
      <rPr>
        <b/>
        <vertAlign val="superscript"/>
        <sz val="10"/>
        <rFont val="Arial"/>
        <family val="2"/>
      </rPr>
      <t>a)</t>
    </r>
    <r>
      <rPr>
        <b/>
        <sz val="10"/>
        <rFont val="Arial"/>
        <family val="2"/>
      </rPr>
      <t xml:space="preserve"> respektive samtliga anmälda fall. 1990</t>
    </r>
    <r>
      <rPr>
        <b/>
        <sz val="10"/>
        <rFont val="Calibri"/>
        <family val="2"/>
      </rPr>
      <t>–</t>
    </r>
    <r>
      <rPr>
        <b/>
        <sz val="10"/>
        <rFont val="Arial"/>
        <family val="2"/>
      </rPr>
      <t>2013. (Diagram 25 och 27)</t>
    </r>
  </si>
  <si>
    <t>-</t>
  </si>
  <si>
    <r>
      <t>Totalt antal HIV-positiva personer kliniskt anmälda resp. per intravenös smittväg. 1983</t>
    </r>
    <r>
      <rPr>
        <b/>
        <sz val="10"/>
        <rFont val="Calibri"/>
        <family val="2"/>
      </rPr>
      <t>–</t>
    </r>
    <r>
      <rPr>
        <b/>
        <sz val="10"/>
        <rFont val="Arial"/>
        <family val="2"/>
      </rPr>
      <t xml:space="preserve">2013. </t>
    </r>
  </si>
  <si>
    <r>
      <t>Geografisk fördelning av antalet kliniskt anmälda fall av hiv med intravenös smittväg per landsting. 1985</t>
    </r>
    <r>
      <rPr>
        <b/>
        <sz val="10"/>
        <rFont val="Calibri"/>
        <family val="2"/>
      </rPr>
      <t>–</t>
    </r>
    <r>
      <rPr>
        <b/>
        <sz val="10"/>
        <rFont val="Arial"/>
        <family val="2"/>
      </rPr>
      <t xml:space="preserve">2013. </t>
    </r>
  </si>
  <si>
    <r>
      <t>Antal narkotikarelaterade dödsfall som underliggande eller bidragande dödsorsak. Kön, ålder och åldersstandardiserade dödstal per 100 000 invånare. 1969</t>
    </r>
    <r>
      <rPr>
        <b/>
        <sz val="10"/>
        <rFont val="Calibri"/>
        <family val="2"/>
      </rPr>
      <t>–</t>
    </r>
    <r>
      <rPr>
        <b/>
        <sz val="10"/>
        <rFont val="Arial"/>
        <family val="2"/>
      </rPr>
      <t xml:space="preserve">2013. </t>
    </r>
    <r>
      <rPr>
        <b/>
        <vertAlign val="superscript"/>
        <sz val="10"/>
        <rFont val="Arial"/>
        <family val="2"/>
      </rPr>
      <t>a)</t>
    </r>
    <r>
      <rPr>
        <b/>
        <sz val="10"/>
        <rFont val="Arial"/>
        <family val="2"/>
      </rPr>
      <t xml:space="preserve"> (Diagram 23, 24 och 28)</t>
    </r>
  </si>
  <si>
    <r>
      <t>20</t>
    </r>
    <r>
      <rPr>
        <sz val="10"/>
        <rFont val="Calibri"/>
        <family val="2"/>
      </rPr>
      <t>–</t>
    </r>
    <r>
      <rPr>
        <sz val="10"/>
        <rFont val="Arial"/>
        <family val="2"/>
      </rPr>
      <t>29</t>
    </r>
  </si>
  <si>
    <t>Standard-
iserade dödstal</t>
  </si>
  <si>
    <t>a) Åren 1987 och 1997 infördes nya principer för klassificering av dödsorsaker. År 2014 revideras tidsserien från 1997 och framåt pga. av ett nytt sätt att inkludera opiatläkemedel. Försiktighet bör iakttas vid jämförelser över dessa år.</t>
  </si>
  <si>
    <r>
      <t xml:space="preserve">Antal narkotikarelaterade dödsfall som underliggande eller bidragande dödsorsak i Stockholm, Västra Götaland, Skåne län samt övriga landet. </t>
    </r>
    <r>
      <rPr>
        <b/>
        <vertAlign val="superscript"/>
        <sz val="10"/>
        <rFont val="Arial"/>
        <family val="2"/>
      </rPr>
      <t>a)</t>
    </r>
    <r>
      <rPr>
        <b/>
        <sz val="10"/>
        <rFont val="Arial"/>
        <family val="2"/>
      </rPr>
      <t xml:space="preserve"> 1987</t>
    </r>
    <r>
      <rPr>
        <b/>
        <sz val="10"/>
        <rFont val="Calibri"/>
        <family val="2"/>
      </rPr>
      <t>–</t>
    </r>
    <r>
      <rPr>
        <b/>
        <sz val="10"/>
        <rFont val="Arial"/>
        <family val="2"/>
      </rPr>
      <t>2013. (Diagram 25)</t>
    </r>
  </si>
  <si>
    <r>
      <t xml:space="preserve">Andelen elever som sniffat/boffat, efter kön </t>
    </r>
    <r>
      <rPr>
        <b/>
        <vertAlign val="superscript"/>
        <sz val="10"/>
        <color theme="1"/>
        <rFont val="Arial"/>
        <family val="2"/>
      </rPr>
      <t>a)</t>
    </r>
    <r>
      <rPr>
        <b/>
        <sz val="10"/>
        <color theme="1"/>
        <rFont val="Arial"/>
        <family val="2"/>
      </rPr>
      <t>. Årskurs 9. 1971</t>
    </r>
    <r>
      <rPr>
        <b/>
        <sz val="10"/>
        <color theme="1"/>
        <rFont val="Calibri"/>
        <family val="2"/>
      </rPr>
      <t>–</t>
    </r>
    <r>
      <rPr>
        <b/>
        <sz val="10"/>
        <color theme="1"/>
        <rFont val="Arial"/>
        <family val="2"/>
      </rPr>
      <t>2014. (Diagram 29)</t>
    </r>
  </si>
  <si>
    <r>
      <t>a) Till och med 1983A löd frågan "Sniffar du?" med alternativen "Ja", "Nej" och "Har slutat". Perioden 1983B</t>
    </r>
    <r>
      <rPr>
        <sz val="10"/>
        <color theme="1"/>
        <rFont val="Calibri"/>
        <family val="2"/>
      </rPr>
      <t>–</t>
    </r>
    <r>
      <rPr>
        <sz val="10"/>
        <color theme="1"/>
        <rFont val="Arial"/>
        <family val="2"/>
      </rPr>
      <t xml:space="preserve">2012A löd frågan "Har du sniffat någon gång?", därefter efterfrågas "sniffat/boffat". Frågeförändringarna innebar att signifikant fler sniffare/boffare fångas in, vilket bör beaktas vid resultatjämförelser mellan de olika frågeperioderna. </t>
    </r>
  </si>
  <si>
    <r>
      <t xml:space="preserve">Andelen elever som sniffat/boffat, efter kön </t>
    </r>
    <r>
      <rPr>
        <b/>
        <vertAlign val="superscript"/>
        <sz val="10"/>
        <color theme="1"/>
        <rFont val="Arial"/>
        <family val="2"/>
      </rPr>
      <t>a)</t>
    </r>
    <r>
      <rPr>
        <b/>
        <sz val="10"/>
        <color theme="1"/>
        <rFont val="Arial"/>
        <family val="2"/>
      </rPr>
      <t>. Gymnasiets år 2. 2004</t>
    </r>
    <r>
      <rPr>
        <b/>
        <sz val="10"/>
        <color theme="1"/>
        <rFont val="Calibri"/>
        <family val="2"/>
      </rPr>
      <t>–</t>
    </r>
    <r>
      <rPr>
        <b/>
        <sz val="10"/>
        <color theme="1"/>
        <rFont val="Arial"/>
        <family val="2"/>
      </rPr>
      <t>2014. (Diagram 29)</t>
    </r>
  </si>
  <si>
    <t>Årskurs 9</t>
  </si>
  <si>
    <t>Gymnasiet, år 2</t>
  </si>
  <si>
    <r>
      <t xml:space="preserve">Polisens och tullens beslag av dopningspreparat. </t>
    </r>
    <r>
      <rPr>
        <b/>
        <vertAlign val="superscript"/>
        <sz val="10"/>
        <rFont val="Arial"/>
        <family val="2"/>
      </rPr>
      <t>a)</t>
    </r>
    <r>
      <rPr>
        <b/>
        <sz val="10"/>
        <rFont val="Arial"/>
        <family val="2"/>
      </rPr>
      <t xml:space="preserve"> 1993</t>
    </r>
    <r>
      <rPr>
        <b/>
        <sz val="10"/>
        <rFont val="Calibri"/>
        <family val="2"/>
      </rPr>
      <t>–</t>
    </r>
    <r>
      <rPr>
        <b/>
        <sz val="10"/>
        <rFont val="Arial"/>
        <family val="2"/>
      </rPr>
      <t>2013. (Diagram 30)</t>
    </r>
  </si>
  <si>
    <t>a) Pga. nya statistikrutiner från 2008 kan jämförbarheten bakåt i tid vara begränsad för polisens beslag vilket även påverkar totalsiffrorna.</t>
  </si>
  <si>
    <r>
      <t>b) 1993</t>
    </r>
    <r>
      <rPr>
        <sz val="10"/>
        <rFont val="Calibri"/>
        <family val="2"/>
      </rPr>
      <t>–</t>
    </r>
    <r>
      <rPr>
        <sz val="10"/>
        <rFont val="Arial"/>
        <family val="2"/>
      </rPr>
      <t>1997 är antalet beslag något underskattande eftersom polisen då redovisade beslagstillfällen och inte antalet beslag.</t>
    </r>
  </si>
  <si>
    <r>
      <t>c) För tullens del kan den flytande mängden vara något högre än redovisat 1993</t>
    </r>
    <r>
      <rPr>
        <sz val="10"/>
        <rFont val="Calibri"/>
        <family val="2"/>
      </rPr>
      <t>–</t>
    </r>
    <r>
      <rPr>
        <sz val="10"/>
        <rFont val="Arial"/>
        <family val="2"/>
      </rPr>
      <t>1996 pga. delvis annorlunda redovisningsmetod dessa år.</t>
    </r>
  </si>
  <si>
    <r>
      <t>Antal anmälda brott, antal misstänkta personer och antal lagföringsbeslut (huvudbrott) gällande lagen om förbud av vissa dopningsmedel. 1993</t>
    </r>
    <r>
      <rPr>
        <b/>
        <sz val="10"/>
        <color indexed="8"/>
        <rFont val="Calibri"/>
        <family val="2"/>
      </rPr>
      <t>–</t>
    </r>
    <r>
      <rPr>
        <b/>
        <sz val="10"/>
        <color indexed="8"/>
        <rFont val="Arial"/>
        <family val="2"/>
      </rPr>
      <t>2013. (Diagram 30)</t>
    </r>
  </si>
  <si>
    <r>
      <t xml:space="preserve">   7 875 </t>
    </r>
    <r>
      <rPr>
        <vertAlign val="superscript"/>
        <sz val="10"/>
        <rFont val="Arial"/>
        <family val="2"/>
      </rPr>
      <t>a)</t>
    </r>
  </si>
  <si>
    <t>Antal per 
100 000 inv</t>
  </si>
  <si>
    <t>Andel åtalsunder-
låtelser (%)</t>
  </si>
  <si>
    <r>
      <t>Personer misstänkta för brott mot lagen om förbud av vissa dopningsmedel, fördelat efter ålder. 1993</t>
    </r>
    <r>
      <rPr>
        <b/>
        <sz val="10"/>
        <color indexed="8"/>
        <rFont val="Calibri"/>
        <family val="2"/>
      </rPr>
      <t>–</t>
    </r>
    <r>
      <rPr>
        <b/>
        <sz val="10"/>
        <color indexed="8"/>
        <rFont val="Arial"/>
        <family val="2"/>
      </rPr>
      <t>2013. (Diagram 31)</t>
    </r>
  </si>
  <si>
    <r>
      <t>15</t>
    </r>
    <r>
      <rPr>
        <sz val="10"/>
        <rFont val="Calibri"/>
        <family val="2"/>
      </rPr>
      <t>–</t>
    </r>
    <r>
      <rPr>
        <sz val="10"/>
        <rFont val="Arial"/>
        <family val="2"/>
      </rPr>
      <t>19</t>
    </r>
  </si>
  <si>
    <t>20–29</t>
  </si>
  <si>
    <r>
      <t>Personer misstänkta för brott mot lagen om förbud av vissa dopningsmedel, fördelat efter region. 1997</t>
    </r>
    <r>
      <rPr>
        <b/>
        <sz val="10"/>
        <color indexed="8"/>
        <rFont val="Calibri"/>
        <family val="2"/>
      </rPr>
      <t>–</t>
    </r>
    <r>
      <rPr>
        <b/>
        <sz val="10"/>
        <color indexed="8"/>
        <rFont val="Arial"/>
        <family val="2"/>
      </rPr>
      <t>2013. (Diagram 39)</t>
    </r>
  </si>
  <si>
    <r>
      <t xml:space="preserve">Andelen elever som använt anabola androgena steroider (AAS), efter kön </t>
    </r>
    <r>
      <rPr>
        <b/>
        <vertAlign val="superscript"/>
        <sz val="10"/>
        <color theme="1"/>
        <rFont val="Arial"/>
        <family val="2"/>
      </rPr>
      <t>a)</t>
    </r>
    <r>
      <rPr>
        <b/>
        <sz val="10"/>
        <color theme="1"/>
        <rFont val="Arial"/>
        <family val="2"/>
      </rPr>
      <t>. Årskurs 9. 1993</t>
    </r>
    <r>
      <rPr>
        <b/>
        <sz val="10"/>
        <color theme="1"/>
        <rFont val="Calibri"/>
        <family val="2"/>
      </rPr>
      <t>–</t>
    </r>
    <r>
      <rPr>
        <b/>
        <sz val="10"/>
        <color theme="1"/>
        <rFont val="Arial"/>
        <family val="2"/>
      </rPr>
      <t xml:space="preserve">2014. </t>
    </r>
  </si>
  <si>
    <r>
      <t>Andelen elever som använt anabola androgena steroider (AAS), efter kön. Gymnasiets år 2. 2004</t>
    </r>
    <r>
      <rPr>
        <b/>
        <sz val="10"/>
        <color indexed="8"/>
        <rFont val="Calibri"/>
        <family val="2"/>
      </rPr>
      <t>–</t>
    </r>
    <r>
      <rPr>
        <b/>
        <sz val="10"/>
        <color indexed="8"/>
        <rFont val="Arial"/>
        <family val="2"/>
      </rPr>
      <t xml:space="preserve">2014. </t>
    </r>
  </si>
  <si>
    <r>
      <t>Den årliga försäljningen av cigaretter (st) respektive andra tobaksvaror för rökning (cigarrer/cigariller och röktobak) och snus i vikt (g) per person 15 år och äldre samt Tullverkets beslag av cigaretter. 1970</t>
    </r>
    <r>
      <rPr>
        <b/>
        <sz val="10"/>
        <rFont val="Calibri"/>
        <family val="2"/>
      </rPr>
      <t>–</t>
    </r>
    <r>
      <rPr>
        <b/>
        <sz val="10"/>
        <rFont val="Arial"/>
        <family val="2"/>
      </rPr>
      <t>2013. (Diagram 32)</t>
    </r>
  </si>
  <si>
    <r>
      <t>Skattning av den totala cigarettkonsumtionen i antal miljoner cigaretter samt andelsstorlek för registrerad- och oregistrerad konsumtion. 2003</t>
    </r>
    <r>
      <rPr>
        <b/>
        <sz val="10"/>
        <rFont val="Calibri"/>
        <family val="2"/>
      </rPr>
      <t>–</t>
    </r>
    <r>
      <rPr>
        <b/>
        <sz val="10"/>
        <rFont val="Arial"/>
        <family val="2"/>
      </rPr>
      <t>2012. (Diagram 33)</t>
    </r>
  </si>
  <si>
    <t>b) De resandeinförda, köpta smuggel- och privatimporterade cigaretterna år 2012 är baserade på siffror för årets första tre kvartal (jan–sep), från SoRAD.</t>
  </si>
  <si>
    <r>
      <t>Andelen elever i årskurs 9 som uppgett att de röker eller snusar. 1971</t>
    </r>
    <r>
      <rPr>
        <b/>
        <sz val="10"/>
        <rFont val="Calibri"/>
        <family val="2"/>
      </rPr>
      <t>–</t>
    </r>
    <r>
      <rPr>
        <b/>
        <sz val="10"/>
        <rFont val="Arial"/>
        <family val="2"/>
      </rPr>
      <t>2014. (Diagram 34)</t>
    </r>
  </si>
  <si>
    <t>b) När nya frågor infördes 2012 fick hälften av eleverna besvara de gamla och hälften de nya frågorna.</t>
  </si>
  <si>
    <t xml:space="preserve">a) Fr.o.m. formulär 2012B avses med rökare/snusare elever som rökt/snusat de senaste 12 månaderna samt svarat att de fortfarande röker/snusar. </t>
  </si>
  <si>
    <r>
      <t>Andelen elever som uppgett att de röker eller snusar. Gymnasiets år 2. 2004</t>
    </r>
    <r>
      <rPr>
        <b/>
        <sz val="10"/>
        <rFont val="Calibri"/>
        <family val="2"/>
      </rPr>
      <t>–</t>
    </r>
    <r>
      <rPr>
        <b/>
        <sz val="10"/>
        <rFont val="Arial"/>
        <family val="2"/>
      </rPr>
      <t>2014. (Diagram 34)</t>
    </r>
  </si>
  <si>
    <t>Fr.o.m. formulär 2012B avses med rökare/snusare elever som rökt/snusat de senaste 12 månaderna samt svarat att de fortfarande röker/snusar.</t>
  </si>
  <si>
    <t>b) När nya frågor infördes 1983, 1997 och 2012 fick hälften av eleverna besvara de gamla och hälften de nya frågorna.</t>
  </si>
  <si>
    <r>
      <t>Andelen rökare i befolkningen (16</t>
    </r>
    <r>
      <rPr>
        <b/>
        <sz val="10"/>
        <rFont val="Calibri"/>
        <family val="2"/>
      </rPr>
      <t>–</t>
    </r>
    <r>
      <rPr>
        <b/>
        <sz val="10"/>
        <rFont val="Arial"/>
        <family val="2"/>
      </rPr>
      <t>84 år). Tvåårsmedelvärden åren 1980</t>
    </r>
    <r>
      <rPr>
        <b/>
        <sz val="10"/>
        <rFont val="Calibri"/>
        <family val="2"/>
      </rPr>
      <t>–</t>
    </r>
    <r>
      <rPr>
        <b/>
        <sz val="10"/>
        <rFont val="Arial"/>
        <family val="2"/>
      </rPr>
      <t>2013. (Diagram 35)</t>
    </r>
  </si>
  <si>
    <t xml:space="preserve">a) Fram till och med 2005 genomfördes undersökningen i huvudsak som besöksintervju. År 2006 gjordes besöksintervju med halva urvalet (2006B) och datorstödd telefonintervju med den andra halvan (2006T). </t>
  </si>
  <si>
    <r>
      <t>1980</t>
    </r>
    <r>
      <rPr>
        <sz val="10"/>
        <rFont val="Calibri"/>
        <family val="2"/>
      </rPr>
      <t>–</t>
    </r>
    <r>
      <rPr>
        <sz val="10"/>
        <rFont val="Arial"/>
        <family val="2"/>
      </rPr>
      <t>81</t>
    </r>
  </si>
  <si>
    <t>1982–83</t>
  </si>
  <si>
    <t>1984–85</t>
  </si>
  <si>
    <t>1986–87</t>
  </si>
  <si>
    <t>1988–89</t>
  </si>
  <si>
    <t>1990–91</t>
  </si>
  <si>
    <t>1992–93</t>
  </si>
  <si>
    <t>1994–95</t>
  </si>
  <si>
    <t>1996–97</t>
  </si>
  <si>
    <t>1998–99</t>
  </si>
  <si>
    <t>2000–01</t>
  </si>
  <si>
    <t>2002–03</t>
  </si>
  <si>
    <t>2004–05</t>
  </si>
  <si>
    <r>
      <t xml:space="preserve">2006B/T </t>
    </r>
    <r>
      <rPr>
        <vertAlign val="superscript"/>
        <sz val="10"/>
        <rFont val="Arial"/>
        <family val="2"/>
      </rPr>
      <t>a)</t>
    </r>
  </si>
  <si>
    <r>
      <t xml:space="preserve">2007 </t>
    </r>
    <r>
      <rPr>
        <vertAlign val="superscript"/>
        <sz val="10"/>
        <rFont val="Arial"/>
        <family val="2"/>
      </rPr>
      <t>b)</t>
    </r>
  </si>
  <si>
    <t>2010–11</t>
  </si>
  <si>
    <r>
      <t xml:space="preserve">2008–09 </t>
    </r>
    <r>
      <rPr>
        <vertAlign val="superscript"/>
        <sz val="10"/>
        <rFont val="Arial"/>
        <family val="2"/>
      </rPr>
      <t>c)</t>
    </r>
  </si>
  <si>
    <t>2012–13</t>
  </si>
  <si>
    <r>
      <t xml:space="preserve">2006B </t>
    </r>
    <r>
      <rPr>
        <vertAlign val="superscript"/>
        <sz val="10"/>
        <rFont val="Arial"/>
        <family val="2"/>
      </rPr>
      <t>a)</t>
    </r>
  </si>
  <si>
    <r>
      <t xml:space="preserve">2006T </t>
    </r>
    <r>
      <rPr>
        <vertAlign val="superscript"/>
        <sz val="10"/>
        <rFont val="Arial"/>
        <family val="2"/>
      </rPr>
      <t>a)</t>
    </r>
  </si>
  <si>
    <r>
      <t>Andelen dagligrökare i olika åldergrupper i befolkningen (16</t>
    </r>
    <r>
      <rPr>
        <b/>
        <sz val="10"/>
        <rFont val="Calibri"/>
        <family val="2"/>
      </rPr>
      <t>–</t>
    </r>
    <r>
      <rPr>
        <b/>
        <sz val="10"/>
        <rFont val="Arial"/>
        <family val="2"/>
      </rPr>
      <t>84 år). Tvåårsmedelvärden mellan åren 1980</t>
    </r>
    <r>
      <rPr>
        <b/>
        <sz val="10"/>
        <rFont val="Calibri"/>
        <family val="2"/>
      </rPr>
      <t>–</t>
    </r>
    <r>
      <rPr>
        <b/>
        <sz val="10"/>
        <rFont val="Arial"/>
        <family val="2"/>
      </rPr>
      <t>2013</t>
    </r>
    <r>
      <rPr>
        <b/>
        <vertAlign val="superscript"/>
        <sz val="10"/>
        <rFont val="Arial"/>
        <family val="2"/>
      </rPr>
      <t>a)</t>
    </r>
    <r>
      <rPr>
        <b/>
        <sz val="10"/>
        <rFont val="Arial"/>
        <family val="2"/>
      </rPr>
      <t>. (Diagram 36)</t>
    </r>
  </si>
  <si>
    <r>
      <t>2008</t>
    </r>
    <r>
      <rPr>
        <sz val="10"/>
        <rFont val="Calibri"/>
        <family val="2"/>
      </rPr>
      <t>–</t>
    </r>
    <r>
      <rPr>
        <sz val="10"/>
        <rFont val="Arial"/>
        <family val="2"/>
      </rPr>
      <t xml:space="preserve">09 </t>
    </r>
    <r>
      <rPr>
        <vertAlign val="superscript"/>
        <sz val="10"/>
        <rFont val="Arial"/>
        <family val="2"/>
      </rPr>
      <t>c)</t>
    </r>
  </si>
  <si>
    <t>Källa: SCB:s undersökningar av levnadsförhållanden (ULF).</t>
  </si>
  <si>
    <r>
      <t>Andelen snusare i befolkningen (16</t>
    </r>
    <r>
      <rPr>
        <b/>
        <sz val="10"/>
        <rFont val="Calibri"/>
        <family val="2"/>
      </rPr>
      <t>–</t>
    </r>
    <r>
      <rPr>
        <b/>
        <sz val="10"/>
        <rFont val="Arial"/>
        <family val="2"/>
      </rPr>
      <t xml:space="preserve">84 år). Tvåårsmedelvärden åren 1988–2013. </t>
    </r>
  </si>
  <si>
    <r>
      <t>1988</t>
    </r>
    <r>
      <rPr>
        <sz val="10"/>
        <rFont val="Calibri"/>
        <family val="2"/>
      </rPr>
      <t>–</t>
    </r>
    <r>
      <rPr>
        <sz val="10"/>
        <rFont val="Arial"/>
        <family val="2"/>
      </rPr>
      <t>89</t>
    </r>
  </si>
  <si>
    <r>
      <t>Andelen dagligrsnusare i olika åldergrupper i befolkningen (16–84 år). Tvåårsmedelvärden åren 1988</t>
    </r>
    <r>
      <rPr>
        <b/>
        <sz val="10"/>
        <rFont val="Calibri"/>
        <family val="2"/>
      </rPr>
      <t>–</t>
    </r>
    <r>
      <rPr>
        <b/>
        <sz val="10"/>
        <rFont val="Arial"/>
        <family val="2"/>
      </rPr>
      <t>2013.</t>
    </r>
  </si>
  <si>
    <r>
      <t>2010</t>
    </r>
    <r>
      <rPr>
        <sz val="10"/>
        <rFont val="Calibri"/>
        <family val="2"/>
      </rPr>
      <t>–</t>
    </r>
    <r>
      <rPr>
        <sz val="10"/>
        <rFont val="Arial"/>
        <family val="2"/>
      </rPr>
      <t>11</t>
    </r>
  </si>
  <si>
    <r>
      <t>Andelen tobaksanvändare (röker och/eller snusar) i befolkningen (16</t>
    </r>
    <r>
      <rPr>
        <b/>
        <sz val="10"/>
        <rFont val="Calibri"/>
        <family val="2"/>
      </rPr>
      <t>–</t>
    </r>
    <r>
      <rPr>
        <b/>
        <sz val="10"/>
        <rFont val="Arial"/>
        <family val="2"/>
      </rPr>
      <t>84 år). Tvåårsmedelvärden åren 1988</t>
    </r>
    <r>
      <rPr>
        <b/>
        <sz val="10"/>
        <rFont val="Calibri"/>
        <family val="2"/>
      </rPr>
      <t>–</t>
    </r>
    <r>
      <rPr>
        <b/>
        <sz val="10"/>
        <rFont val="Arial"/>
        <family val="2"/>
      </rPr>
      <t xml:space="preserve">2013. </t>
    </r>
  </si>
  <si>
    <r>
      <t>Antal döda i lungcancer per 100 000 invånare och år. Åldersstandardiserat. 1955</t>
    </r>
    <r>
      <rPr>
        <b/>
        <sz val="10"/>
        <rFont val="Calibri"/>
        <family val="2"/>
      </rPr>
      <t>–</t>
    </r>
    <r>
      <rPr>
        <b/>
        <sz val="10"/>
        <rFont val="Arial"/>
        <family val="2"/>
      </rPr>
      <t>2013. (Diagram 38)</t>
    </r>
  </si>
  <si>
    <t>Beskrivning:</t>
  </si>
  <si>
    <t>Tecken/märkning:</t>
  </si>
  <si>
    <t>Förklaring:</t>
  </si>
  <si>
    <t>Uppgift saknas eller är för osäker för att återges (t.ex. då respondentunderlaget understiger 50 individer).</t>
  </si>
  <si>
    <t>Kontakt:</t>
  </si>
  <si>
    <t>Publicerat:</t>
  </si>
  <si>
    <t>Nr:</t>
  </si>
  <si>
    <t>Tabellförteckning</t>
  </si>
  <si>
    <t>Andelen elever som vid ett och samma tillfälle druckit alkohol motsvarande minst 18 cl sprit (en halv kvarting) eller en helflaska vin eller fyra stora flaskor stark cider/alkoläsk eller fyra burkar starköl eller sex burkar folköl, efter kön. Gymnasiets å</t>
  </si>
  <si>
    <t>Olika alkoholvanor och erfarenhet av att ha druckit hemtillverkad respektive smugglad alkohol fördelat på (grupper av) län. Tvåårsmedelvärden. Procentuell fördelning samt medelvärde liter. Årskurs 9. 1989–2013.</t>
  </si>
  <si>
    <t>Elevernas alkoholvanor fördelade på (grupper av) län. Tvåårsmedelvärden. Procentuell fördelning samt medelvärde liter. Gymnasiets år 2. 2004–2013.</t>
  </si>
  <si>
    <t xml:space="preserve"> Drogutvecklingen i Sverige 2014</t>
  </si>
  <si>
    <t xml:space="preserve">Tillbaka till innehållsförteckningen </t>
  </si>
  <si>
    <t>Prisutvecklingen för spritdrycker, vin, starköl och folköl för detaljhandel och servering. 1980–2013. Basår 2011=100.</t>
  </si>
  <si>
    <t>Antal serveringstillstånd vid slutet av respektive år med tillstånd att servera spritdrycker, vin och starköl till allmänheten samt antal serveringstillstånd till slutna sällskap. 1977–2013.</t>
  </si>
  <si>
    <t>Försäljning av sprit, vin och öl i liter alkohol 100 % per invånare 15 år och äldre samt dryckernas andel av totala försäljningen. 1861–2013.</t>
  </si>
  <si>
    <t>Restaurangserveringens andel av den totala försäljningen av liter spritdrycker, vin och starköl. 1977–2013.</t>
  </si>
  <si>
    <t>Alkoholkonsumtionens olika delmängder i Sverige i liter alkohol 100 % per invånare 15 år och äldre under perioden 2001–2013.</t>
  </si>
  <si>
    <t>Oregistrerad, registrerad och total alkoholanskaffning, per alkoholdryck och totalt i liter alkohol 100 %. 2001–2013.</t>
  </si>
  <si>
    <t>Genomsnittlig total årskonsumtion mätt i liter ren alkohol (100 %) samt olika dryckers andel av den totala alkoholkonsumtionen efter kön. Årskurs 9. 1977–2014.</t>
  </si>
  <si>
    <t>Genomsnittlig total årskonsumtion mätt i liter ren alkohol (100 %) samt olika dryckers andel av den totala alkoholkonsumtionen efter kön. Gymnasiets år 2. 2004–2014.</t>
  </si>
  <si>
    <t>Självrapporterad alkoholkonsumtion i liter alkohol 100 %, efter kön och ålder. 2004–2012.</t>
  </si>
  <si>
    <t>Andelen elever som vid ett och samma tillfälle druckit alkohol motsvarande minst fyra stora burkar starköl/starkcider eller 18 cl (en halv kvarting) sprit eller en helflaska vin eller sex burkar folköl, efter kön. Årskurs 9. 1972–2012A.</t>
  </si>
  <si>
    <t>Andelen 16-84 åringar med riskkonsumtion, efter kön och ålder. 2004–2013.</t>
  </si>
  <si>
    <t>Drogvanor bland elever i årskurs 9 samt gymnasiets årskurs 2 i olika regioner efter kön. Procent. Genomsnittsvärden för åren 2012–2014.</t>
  </si>
  <si>
    <t>Ingripanden i antal och per 1 000 invånare 15 och däröver enligt brottsbalken för fylleri eller (från 1977) enligt lagen (1976:511) om omhändertagande av berusade personer m.m. (LOB), efter kön. 1963–2013.</t>
  </si>
  <si>
    <t>Anmälda trafiknykterhetsbrott. Antal och per 100 000 invånare, 1950–2013.</t>
  </si>
  <si>
    <t>Andel (18–74 år) som svarat att de någon gång under de senaste 12 månaderna kört bil i samband med att de druckit alkohol (utöver lättöl), samt andel  (15–74 år) som åkt med förare påverkad av alkohol. 1981–2013.</t>
  </si>
  <si>
    <t>Anmälda misshandelsbrott (15 år och äldre) utomhus, obekant gärningsperson per 100 000 invånare 15 år och äldre. 2000–2012.</t>
  </si>
  <si>
    <t>Antal slutenvårdstillfällen, antal vårdade personer och antal personer vårdade för första gången sedan 1987 i slutenvård med alkoholrelaterad bi- eller huvuddiagnos. 1987–2013.</t>
  </si>
  <si>
    <t>Andel personer vårdade i slutenvård med alkoholrelaterad bi- eller huvuddiagnos, efter ålder. 1987–2013.</t>
  </si>
  <si>
    <t>Antal slutenvårdstillfällen med alkoholrelaterad bi- eller huvuddiagnos i Stockholm, Västra Götaland, Skåne län samt övriga landet. 1987–2013.</t>
  </si>
  <si>
    <t>Dödlighet i alkoholdiagnos länsvis som underliggande eller bidragande dödsorsak. Åldersstandardiserade dödstal per 100 000 invånare. 1988–2013.</t>
  </si>
  <si>
    <t>Alkoholrelaterad dödlighet (antal): Levercirrhos m.fl. kroniska leversjukdomar (K70.0–K70.4, K70.9, K74.0–K74.6, K76.0–K76.1, K76.6). 1956–2013.</t>
  </si>
  <si>
    <t>Alkoholrelaterad dödlighet (antal): Alkoholberoende (F10.2). 1956–2013.</t>
  </si>
  <si>
    <t>Alkoholrelaterad dödlighet (antal): Alkoholpsykos (F10.3–F10.9). 1956–2013.</t>
  </si>
  <si>
    <t>Alkoholrelaterad dödlighet (antal): Alkoholförgiftning (T51.0–T51.9). 1956–2013.</t>
  </si>
  <si>
    <t>Antal dödsfall i alkoholpsykos, alkoholberoende, levercirrhos och alkoholförgiftning per 100 000 invånare (underliggande dödsorsaker). 1956–2013.</t>
  </si>
  <si>
    <t>Antal beslag av tull och polis av olika narkotiska preparat. 1965–2013.</t>
  </si>
  <si>
    <t>Polisens och tullens beslag av cannabis. 1970–2013.</t>
  </si>
  <si>
    <t>Polisens och tullens beslag av amfetamin. 1970–2013.</t>
  </si>
  <si>
    <t>Polisens och tullens beslag av kokain. 1974–2013.</t>
  </si>
  <si>
    <t>Polisens och tullens beslag av heroin. 1970–2013.</t>
  </si>
  <si>
    <t>Realprisjusterade gatupriser i 2013 års penningvärde för hasch, marijuana, amfetamin, kokain och brunt heroin. Kronor per gram, medianvärden. Index 1988=100. 1988–2013.</t>
  </si>
  <si>
    <t>Andelen elever som använt narkotika, efter kön. Årskurs 9. 1971–2014.</t>
  </si>
  <si>
    <t>Andelen elever som använt narkotika, efter kön. Gymnasiets år 2. 2004–2014.</t>
  </si>
  <si>
    <t>Använda narkotikasorter bland elever i årskurs 9. Procentuell fördelning. 1989–2014.</t>
  </si>
  <si>
    <t>Använda narkotikasorter bland elever i gymnasiets år 2. Procentuell fördelning. 2004–2014.</t>
  </si>
  <si>
    <t>Andelen mönstrande som erbjudits narkotika samt använt narkotika någon gång respektive senaste månaden. Procent. 1970–2006.</t>
  </si>
  <si>
    <t>Andelen 16–84 åringar som någon gång prövat cannabis, efter kön och ålder. 2004–2013.</t>
  </si>
  <si>
    <t>Andelen 16–84 åringar som använt cannabis senaste 12 månaderna, efter kön och ålder.  2004–2013.</t>
  </si>
  <si>
    <t>Andelen 16–84-åringar som använt cannabis senaste 30 dagarna, efter kön och ålder.  2004–2013.</t>
  </si>
  <si>
    <t>Beräknad åldersfördelning bland personer med tungt narkotikamissbruk 1979, 1992 och 1998.</t>
  </si>
  <si>
    <t>Antalet resurstimmar omräknat till ungefärligt antal polisårsarbetskrafter nedlagda på narkotikaärenden samt antalet anmälda brott enligt varusmugglingslagen gällande narkotika (VSL)  respektive narkotikastrafflagen (NSL). Index 1987=100. 1965–2013.</t>
  </si>
  <si>
    <t>Antal personer som misstänkts för narkotikabrott eller varusmuggling (narkotika). 1970–2013.</t>
  </si>
  <si>
    <t>Personer misstänka för brott mot varusmugglingslagen (narkotika) fördelat på län. 1977–2013.</t>
  </si>
  <si>
    <t>Personer misstänka för brott mot narkotikastrafflagen fördelat på län. 1977–2013.</t>
  </si>
  <si>
    <t>Personer misstänkta för brott mot narkotikastrafflagen (NSL) fördelat på ålder och kön. 1975–2013.</t>
  </si>
  <si>
    <t>Brott mot narkotikastrafflagen. Lagföringsbeslut efter huvudbrott och huvudpåföljd. 1993–2012.</t>
  </si>
  <si>
    <t>Antal godkända strafförelägganden och domslut där narkotikabrott med ett eller flera preparat ingått. 1975–2009.</t>
  </si>
  <si>
    <t>Antal godkända strafförelägganden och domslut där narkotikabrott med cannabis ingått. 1975–2009.</t>
  </si>
  <si>
    <t>Antal godkända strafförelägganden och domslut där narkotikabrott med centralstimulantia ingått. 1975–2009.</t>
  </si>
  <si>
    <t>Antal godkända strafförelägganden och domslut där narkotikabrott med opiater ingått. 1975–2009.</t>
  </si>
  <si>
    <t>Antal godkända strafförelägganden och domslut där narkotikabrott med olika preparat ingått. 1975–2009.</t>
  </si>
  <si>
    <t>Antal slutenvårdstillfällen, antal vårdade personer och antal personer vårdade för första gången sedan 1987 i slutenvård med narkotikarelaterad bi- eller huvuddiagnos. 1987–2013.</t>
  </si>
  <si>
    <t>Personer vårdade inom slutenvården med narkotikarelaterad bi- eller huvuddiagnos fördelat på ålder. 1987–2013.</t>
  </si>
  <si>
    <t>Antal slutenvårdstillfällen med narkotikarelaterad bi- eller huvuddiagnos i Stockholm, Västra Götaland, Skåne län samt övriga landet. 1987–2013.</t>
  </si>
  <si>
    <t>Antal kliniskt anmälda fall av hepatit C med intravenös smittväg per landsting respektive samtliga anmälda fall. 1990–2013.</t>
  </si>
  <si>
    <t>Totalt antal HIV-positiva personer kliniskt anmälda resp. per intravenös smittväg. 1983–2013.</t>
  </si>
  <si>
    <t>Geografisk fördelning av antalet kliniskt anmälda fall av hiv med intravenös smittväg per landsting. 1985–2013.</t>
  </si>
  <si>
    <t>Antal narkotikarelaterade dödsfall som underliggande eller bidragande dödsorsak. Kön, ålder och åldersstandardiserade dödstal per 100 000 invånare. 1969–2013.</t>
  </si>
  <si>
    <t>Antal narkotikarelaterade dödsfall som underliggande eller bidragande dödsorsak i Stockholm, Västra Götaland, Skåne län samt övriga landet. 1987–2013.</t>
  </si>
  <si>
    <t>Andelen elever som sniffat/boffat, efter kön. Årskurs 9. 1971–2014.</t>
  </si>
  <si>
    <t>Andelen elever som sniffat/boffat, efter kön. Gymnasiets år 2. 2004–2014.</t>
  </si>
  <si>
    <t>Samband mellan sniffningserfarenhet och vissa andra variabler. Andelen elever i årskurs 9 samt år 2 på gymnasiet med eller utan erfarenhet av att ha sniffat. 2012–2014.</t>
  </si>
  <si>
    <t>Polisens och tullens beslag av dopningspreparat. 1993–2013.</t>
  </si>
  <si>
    <t>Antal anmälda brott, antal misstänkta personer och antal lagföringsbeslut (huvudbrott) gällande lagen om förbud av vissa dopningsmedel. 1993–2013.</t>
  </si>
  <si>
    <t>Personer misstänkta för brott mot lagen om förbud av vissa dopningsmedel, fördelat efter ålder. 1993–2013.</t>
  </si>
  <si>
    <t>Personer misstänkta för brott mot lagen om förbud av vissa dopningsmedel, fördelat efter region. 1997–2013.</t>
  </si>
  <si>
    <t>Andelen elever som använt anabola androgena steroider (AAS), efter kön. Årskurs 9. 1993–2014.</t>
  </si>
  <si>
    <t>Andelen elever som använt anabola androgena steroider (AAS), efter kön. Gymnasiets år 2. 2004–2014.</t>
  </si>
  <si>
    <t>Den årliga försäljningen av cigaretter (st) respektive andra tobaksvaror för rökning (cigarrer/cigariller och röktobak) och snus i vikt (g) per person 15 år och äldre samt Tullverkets beslag av cigaretter. 1970–2013.</t>
  </si>
  <si>
    <t>Skattning av den totala cigarettkonsumtionen i antal miljoner cigaretter samt andelsstorlek för registrerad- och oregistrerad konsumtion. 2003–2012.</t>
  </si>
  <si>
    <t>Andelen elever i årskurs 9 som uppgett att de röker eller snusar. 1971–2014.</t>
  </si>
  <si>
    <t>Andelen elever som uppgett att de röker eller snusar. Gymnasiets år 2. 2004–2014.</t>
  </si>
  <si>
    <t>Andelen rökare i befolkningen (16–84 år). Tvåårsmedelvärden åren 1980–2013.</t>
  </si>
  <si>
    <t>Andelen dagligrökare i olika åldergrupper i befolkningen (16–84 år). Tvåårsmedelvärden mellan åren 1980–2013.</t>
  </si>
  <si>
    <t>Andelen snusare i befolkningen (16–84 år). Tvåårsmedelvärden åren 1988–2013.</t>
  </si>
  <si>
    <t>Andelen dagligrsnusare i olika åldergrupper i befolkningen (16–84 år). Tvåårsmedelvärden åren 1988–2013.</t>
  </si>
  <si>
    <t>Andelen tobaksanvändare (röker och/eller snusar) i befolkningen (16–84 år). Tvåårsmedelvärden åren 1988–2013.</t>
  </si>
  <si>
    <t>Antal döda i lungcancer per 100 000 invånare och år. Åldersstandardiserat. 1955–2013.</t>
  </si>
  <si>
    <r>
      <t>Antal dödsfall med alkoholdiagnos som underliggande eller bidragande dödsorsak. Ålder, kön och åldersstandardiserade dödstal per 100 000 invånare. 1969</t>
    </r>
    <r>
      <rPr>
        <b/>
        <sz val="10"/>
        <rFont val="Calibri"/>
        <family val="2"/>
      </rPr>
      <t>–</t>
    </r>
    <r>
      <rPr>
        <b/>
        <sz val="10"/>
        <rFont val="Arial"/>
        <family val="2"/>
      </rPr>
      <t xml:space="preserve">2013. </t>
    </r>
    <r>
      <rPr>
        <b/>
        <vertAlign val="superscript"/>
        <sz val="10"/>
        <rFont val="Arial"/>
        <family val="2"/>
      </rPr>
      <t>a)</t>
    </r>
    <r>
      <rPr>
        <b/>
        <sz val="10"/>
        <rFont val="Arial"/>
        <family val="2"/>
      </rPr>
      <t xml:space="preserve"> (Diagram 13–14)</t>
    </r>
  </si>
  <si>
    <t>Antal dödsfall med alkoholdiagnos som underliggande eller bidragande dödsorsak. Ålder, kön och åldersstandardiserade dödstal per 100 000 invånare. 1969–2013.</t>
  </si>
  <si>
    <t xml:space="preserve">Andelen elever som, under de senaste 12 månaderna, vid ett och samma tillfälle druckit alkohol motsvarande minst fyra stora burkar starköl/starkcider eller 25 cl sprit eller en helflaska vin eller sex burkar folköl (s.k. "intensivkonsumtion"), efter kön. </t>
  </si>
  <si>
    <t>Andelen elever som, under de senaste 12 månaderna, vid ett och samma tillfälle druckit alkohol motsvarande minst fyra stora burkar starköl/starkcider eller 25 cl sprit eller en helflaska vin eller sex burkar folköl (sk "intensivkonsumtion"), efter kön. Gy</t>
  </si>
  <si>
    <t xml:space="preserve">Tillbaka till 
innehållsförteckningen </t>
  </si>
  <si>
    <t>Andelen elever som, under de senaste 12 månaderna, vid ett och samma tillfälle druckit alkohol motsvarande minst fyra stora burkar starköl/starkcider eller 25 cl. sprit eller en helflaska vin eller sex burkar folköl (s.k. "intensivkonsumtion"), efter kön. Gymnasiets år 2. 2012B–2014. (Diagram 7)</t>
  </si>
  <si>
    <t>Andelen elever som, under de senaste 12 månaderna, vid ett och samma tillfälle druckit alkohol motsvarande minst fyra stora burkar starköl/starkcider eller 25 cl. sprit eller en helflaska vin eller sex burkar folköl (s.k. "intensivkonsumtion"), efter kön. Årskurs 9. 2012B–2014. (Diagram 7)</t>
  </si>
  <si>
    <r>
      <t xml:space="preserve">Drogvanor bland elever i årskurs 9 samt gymnasiets årskurs 2 i olika regioner efter kön. Procent. Genomsnittsvärden för åren 2012–2014 </t>
    </r>
    <r>
      <rPr>
        <b/>
        <vertAlign val="superscript"/>
        <sz val="10"/>
        <rFont val="Arial"/>
        <family val="2"/>
      </rPr>
      <t>a)</t>
    </r>
    <r>
      <rPr>
        <b/>
        <sz val="10"/>
        <rFont val="Arial"/>
        <family val="2"/>
      </rPr>
      <t>.</t>
    </r>
  </si>
  <si>
    <r>
      <t xml:space="preserve">Intensivkonsumtion </t>
    </r>
    <r>
      <rPr>
        <vertAlign val="superscript"/>
        <sz val="10"/>
        <rFont val="Arial"/>
        <family val="2"/>
      </rPr>
      <t>b)</t>
    </r>
    <r>
      <rPr>
        <sz val="10"/>
        <rFont val="Arial"/>
        <family val="2"/>
      </rPr>
      <t xml:space="preserve"> någon g/månad el oftare</t>
    </r>
  </si>
  <si>
    <t>b) K70.0–K70.4, K70.9, K74.0–K74.6, K76.0–K76.1, K76.6.</t>
  </si>
  <si>
    <r>
      <t xml:space="preserve">Antal dödsfall i alkoholpsykos, alkoholberoende, levercirrhos och alkoholförgiftning per 100 000 invånare (underliggande dödsorsaker). 1956–2013. </t>
    </r>
    <r>
      <rPr>
        <b/>
        <vertAlign val="superscript"/>
        <sz val="10"/>
        <rFont val="Arial"/>
        <family val="2"/>
      </rPr>
      <t>a)</t>
    </r>
  </si>
  <si>
    <t>16–24</t>
  </si>
  <si>
    <t>25–34</t>
  </si>
  <si>
    <t>35–44</t>
  </si>
  <si>
    <t>45–54</t>
  </si>
  <si>
    <t>55–64</t>
  </si>
  <si>
    <t>65–74</t>
  </si>
  <si>
    <t>75–84</t>
  </si>
  <si>
    <t>Totalt 16–84</t>
  </si>
  <si>
    <t>Alkoholtabeller: tony.nilsson@can.se; Tobakstabeller: clara.henriksson@can.se; Övriga tabeller: ulf.guttormsson@can.se</t>
  </si>
  <si>
    <t>2014-10-30</t>
  </si>
  <si>
    <t xml:space="preserve">Denna Excelfil innehåller tabellbilagan från "Drogutvecklingen i Sverige 2014" (CAN Rapport nr 144), utgiven i oktober 2014.
Eftersom vissa data samlats in under många år är det ibland inte möjligt att presentera hela tidsserierna i tryckversionen. När tabellhuvudet i den tryckta rapporten anger en längre tidsserie än vad som återges innebär det att hela tidsserien redovisas i denna digitala tabellbilaga. 
För mer information om källor och innehållet i tabellerna hänvisas till CAN-Rapport 144 som kan laddas ner från www.can.se. För att få full förståelse för innehållet i tabellerna är det viktigt att utöver fotnoterna i tabellerna också kontrollera tabellkommentarerna samt källbeskrivningarna Metodkapitlet.
I flera fall har uppgiftslämnande källa varierat med åren. T.ex. erhölls vissa alkoholförsäljningsdata förut av Socialstyrelsen, därefter av Alkoholinspektionen och numer av Folkhälsomyndigheten. Som källa anges i tabellerna endast aktuell uppgiftslämnare samtidigt som eventuella tidigare uppgiftslämnare framgår av tidigare utgåvor av Drogutvecklingen i Sverige.
</t>
  </si>
  <si>
    <t>Ingen frekvens (t.ex. ingen respondent har angett svarsalternativet).</t>
  </si>
  <si>
    <t>Uppgift finns ej att tillgå (t.ex. ingen statistikinsamling detta år).</t>
  </si>
  <si>
    <t>Procenttal avrundat till 0 (dvs. svarsalternativet har angetts av minst en respondent men färre än 0,5 procent).</t>
  </si>
  <si>
    <t>Tabellrubrik</t>
  </si>
  <si>
    <t>Tabellbilaga till CAN Rapport 144</t>
  </si>
  <si>
    <t>Intensivkonsu-merar minst 1 gång/månad</t>
  </si>
  <si>
    <t>Intensivkonsu-
merar minst 1 gång/månad</t>
  </si>
  <si>
    <r>
      <t>Andelen 16</t>
    </r>
    <r>
      <rPr>
        <b/>
        <sz val="10"/>
        <rFont val="Calibri"/>
        <family val="2"/>
      </rPr>
      <t>–</t>
    </r>
    <r>
      <rPr>
        <b/>
        <sz val="10"/>
        <rFont val="Arial"/>
        <family val="2"/>
      </rPr>
      <t xml:space="preserve">84-åringar med riskkonsumtion </t>
    </r>
    <r>
      <rPr>
        <b/>
        <vertAlign val="superscript"/>
        <sz val="12"/>
        <rFont val="Arial"/>
        <family val="2"/>
      </rPr>
      <t>a)</t>
    </r>
    <r>
      <rPr>
        <b/>
        <sz val="10"/>
        <rFont val="Arial"/>
        <family val="2"/>
      </rPr>
      <t xml:space="preserve">, efter kön och ålder </t>
    </r>
    <r>
      <rPr>
        <b/>
        <vertAlign val="superscript"/>
        <sz val="12"/>
        <rFont val="Arial"/>
        <family val="2"/>
      </rPr>
      <t>b)</t>
    </r>
    <r>
      <rPr>
        <b/>
        <sz val="10"/>
        <rFont val="Arial"/>
        <family val="2"/>
      </rPr>
      <t>. 2004–2013. (Diagram 8)</t>
    </r>
  </si>
  <si>
    <t>Standardise-
rade dödstal</t>
  </si>
  <si>
    <t>Index per 
100 000 inv, 
1985 = 100</t>
  </si>
  <si>
    <t>Under-
liggande dödsorsak</t>
  </si>
  <si>
    <t>Alkohol-
psykos (F10.3–F10.9)</t>
  </si>
  <si>
    <t>Alkohol-
beroende (F10.2)</t>
  </si>
  <si>
    <t>Alkohol-
förgiftning (T51)</t>
  </si>
  <si>
    <r>
      <t xml:space="preserve">Lever-
cirrhos </t>
    </r>
    <r>
      <rPr>
        <vertAlign val="superscript"/>
        <sz val="10"/>
        <rFont val="Arial"/>
        <family val="2"/>
      </rPr>
      <t>b)</t>
    </r>
  </si>
  <si>
    <r>
      <t xml:space="preserve">Polisens och tullens beslag av amfetamin. </t>
    </r>
    <r>
      <rPr>
        <b/>
        <vertAlign val="superscript"/>
        <sz val="10"/>
        <rFont val="Arial"/>
        <family val="2"/>
      </rPr>
      <t xml:space="preserve">a) </t>
    </r>
    <r>
      <rPr>
        <b/>
        <sz val="10"/>
        <rFont val="Arial"/>
        <family val="2"/>
      </rPr>
      <t>1970</t>
    </r>
    <r>
      <rPr>
        <b/>
        <sz val="10"/>
        <rFont val="Cambria"/>
        <family val="1"/>
      </rPr>
      <t>–</t>
    </r>
    <r>
      <rPr>
        <b/>
        <sz val="10"/>
        <rFont val="Arial"/>
        <family val="2"/>
      </rPr>
      <t>2013.</t>
    </r>
    <r>
      <rPr>
        <b/>
        <vertAlign val="superscript"/>
        <sz val="10"/>
        <rFont val="Arial"/>
        <family val="2"/>
      </rPr>
      <t xml:space="preserve"> b)</t>
    </r>
    <r>
      <rPr>
        <b/>
        <sz val="10"/>
        <rFont val="Arial"/>
        <family val="2"/>
      </rPr>
      <t xml:space="preserve"> (Diagram 17)</t>
    </r>
  </si>
  <si>
    <t>Amfeta-
min</t>
  </si>
  <si>
    <t>VSL per
100 000 inv</t>
  </si>
  <si>
    <r>
      <t>a) År 2003</t>
    </r>
    <r>
      <rPr>
        <sz val="10"/>
        <rFont val="Calibri"/>
        <family val="2"/>
      </rPr>
      <t>–</t>
    </r>
    <r>
      <rPr>
        <sz val="10"/>
        <rFont val="Arial"/>
        <family val="2"/>
      </rPr>
      <t>2008: Skatteverket, inkluderar även lågpriscigaretter. År 2009–2012: Beräkningskonventionen 2013, Finansdepartementet, varav 2012 är en prognos.</t>
    </r>
  </si>
  <si>
    <t>Ej sniffat (7142)</t>
  </si>
  <si>
    <t>Sniffat (377)</t>
  </si>
  <si>
    <t>Ej sniffat (6886)</t>
  </si>
  <si>
    <t>Sniffat (352)</t>
  </si>
  <si>
    <t>Ej sniffat (1818)</t>
  </si>
  <si>
    <t>Sniffat (97)</t>
  </si>
  <si>
    <t>Ej sniffat (1813)</t>
  </si>
  <si>
    <t>Sniffat (78)</t>
  </si>
  <si>
    <t>Förändring
2001–2013</t>
  </si>
  <si>
    <t>Total
konsumtion</t>
  </si>
  <si>
    <t>System- 
bolaget</t>
  </si>
  <si>
    <t>Restau-
ranger</t>
  </si>
  <si>
    <t>Livsmedels-
butiker
(folköl)</t>
  </si>
  <si>
    <t>Resande-
införsel</t>
  </si>
  <si>
    <t>Hemtill-
verkning</t>
  </si>
  <si>
    <t>Registrerad del</t>
  </si>
  <si>
    <t>Totalt
reg.</t>
  </si>
  <si>
    <t>Totalt 
oreg.</t>
  </si>
  <si>
    <t>Oregistrerad del</t>
  </si>
  <si>
    <t>Sprit-
drycker,
totalt</t>
  </si>
  <si>
    <t>Regist-
rerad</t>
  </si>
  <si>
    <t>Oregist-
rerad</t>
  </si>
  <si>
    <t>Vin,
totalt</t>
  </si>
  <si>
    <t>Starköl,
totalt</t>
  </si>
  <si>
    <t>Cider,
totalt</t>
  </si>
  <si>
    <t>Cider</t>
  </si>
  <si>
    <t>Registrerad
konsumtion</t>
  </si>
  <si>
    <t>Oregistrerad
konsumtion</t>
  </si>
  <si>
    <t>Stock-
holm</t>
  </si>
  <si>
    <t>Upp-
sala</t>
  </si>
  <si>
    <t>Öster-
götland</t>
  </si>
  <si>
    <t>Jön-
köping</t>
  </si>
  <si>
    <t>Krono-
berg</t>
  </si>
  <si>
    <t>Värm-
land</t>
  </si>
  <si>
    <t>Gävle-
borg</t>
  </si>
  <si>
    <t>Väster-
norrland</t>
  </si>
  <si>
    <t>Jämt-
land</t>
  </si>
  <si>
    <t>Väster-
botten</t>
  </si>
  <si>
    <t>Norr-
botten</t>
  </si>
  <si>
    <t>Hela
riket</t>
  </si>
  <si>
    <t>Söder-
man-
land</t>
  </si>
  <si>
    <t>Västra
Göta-
land</t>
  </si>
  <si>
    <t>Väst-
man-
land</t>
  </si>
  <si>
    <t>Använt narkotika någon gång</t>
  </si>
  <si>
    <t>Sniffat/boffat någon gång</t>
  </si>
  <si>
    <t>Använt AAS någon gång</t>
  </si>
  <si>
    <t>Version 2014-10-30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</si>
</sst>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k_r_-;\-* #,##0.00\ _k_r_-;_-* &quot;-&quot;??\ _k_r_-;_-@_-"/>
    <numFmt numFmtId="164" formatCode="0.0"/>
    <numFmt numFmtId="165" formatCode="#,##0.0"/>
    <numFmt numFmtId="166" formatCode="0_ ;[Red]\-0\ "/>
    <numFmt numFmtId="167" formatCode="_-* #,##0\ _k_r_-;\-* #,##0\ _k_r_-;_-* &quot;-&quot;??\ _k_r_-;_-@_-"/>
    <numFmt numFmtId="168" formatCode="0.0000"/>
    <numFmt numFmtId="169" formatCode="#,##0.0000"/>
    <numFmt numFmtId="170" formatCode="#,##0_2;\-#,##0_2;&quot;-&quot;_2;&quot;.&quot;_2"/>
    <numFmt numFmtId="171" formatCode="0_ ;\-0\ "/>
    <numFmt numFmtId="172" formatCode="####.0"/>
    <numFmt numFmtId="173" formatCode="###0.0"/>
    <numFmt numFmtId="174" formatCode="###0"/>
    <numFmt numFmtId="175" formatCode="[$-F400]h:mm:ss\ AM/PM"/>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8"/>
      <name val="Arial"/>
      <family val="2"/>
    </font>
    <font>
      <sz val="10"/>
      <name val="Times New Roman"/>
      <family val="1"/>
    </font>
    <font>
      <sz val="10"/>
      <name val="Arial"/>
      <family val="2"/>
    </font>
    <font>
      <b/>
      <sz val="8"/>
      <name val="Arial"/>
      <family val="2"/>
    </font>
    <font>
      <sz val="12"/>
      <name val="Times New Roman"/>
      <family val="1"/>
    </font>
    <font>
      <sz val="8"/>
      <name val="Helvetica"/>
      <family val="2"/>
    </font>
    <font>
      <sz val="10"/>
      <color indexed="8"/>
      <name val="Arial"/>
      <family val="2"/>
    </font>
    <font>
      <sz val="10"/>
      <name val="Verdana"/>
      <family val="2"/>
    </font>
    <font>
      <sz val="10"/>
      <name val="Arial"/>
      <family val="2"/>
    </font>
    <font>
      <b/>
      <sz val="11"/>
      <color theme="1"/>
      <name val="Calibri"/>
      <family val="2"/>
      <scheme val="minor"/>
    </font>
    <font>
      <b/>
      <sz val="10"/>
      <color rgb="FFC00000"/>
      <name val="Arial"/>
      <family val="2"/>
    </font>
    <font>
      <b/>
      <sz val="10"/>
      <color rgb="FF00B050"/>
      <name val="Arial"/>
      <family val="2"/>
    </font>
    <font>
      <sz val="10"/>
      <color theme="1"/>
      <name val="Arial"/>
      <family val="2"/>
    </font>
    <font>
      <b/>
      <sz val="9"/>
      <color rgb="FF000000"/>
      <name val="Arial"/>
      <family val="2"/>
    </font>
    <font>
      <b/>
      <sz val="8"/>
      <name val="Helvetica"/>
      <family val="2"/>
    </font>
    <font>
      <sz val="10"/>
      <name val="Helvetica"/>
      <family val="2"/>
    </font>
    <font>
      <b/>
      <sz val="8"/>
      <name val="Helvetica"/>
      <family val="2"/>
    </font>
    <font>
      <vertAlign val="superscript"/>
      <sz val="10"/>
      <name val="Arial"/>
      <family val="2"/>
    </font>
    <font>
      <sz val="10"/>
      <name val="Arial"/>
      <family val="2"/>
    </font>
    <font>
      <sz val="8"/>
      <color theme="1"/>
      <name val="Arial"/>
      <family val="2"/>
    </font>
    <font>
      <vertAlign val="superscript"/>
      <sz val="10"/>
      <color theme="1"/>
      <name val="Arial"/>
      <family val="2"/>
    </font>
    <font>
      <b/>
      <sz val="10"/>
      <color theme="1"/>
      <name val="Arial"/>
      <family val="2"/>
    </font>
    <font>
      <b/>
      <sz val="10"/>
      <color indexed="8"/>
      <name val="Arial"/>
      <family val="2"/>
    </font>
    <font>
      <b/>
      <vertAlign val="superscript"/>
      <sz val="10"/>
      <name val="Arial"/>
      <family val="2"/>
    </font>
    <font>
      <b/>
      <vertAlign val="superscript"/>
      <sz val="10"/>
      <color theme="1"/>
      <name val="Arial"/>
      <family val="2"/>
    </font>
    <font>
      <sz val="9"/>
      <color indexed="8"/>
      <name val="Arial"/>
      <family val="2"/>
    </font>
    <font>
      <sz val="11"/>
      <color rgb="FF000000"/>
      <name val="Calibri"/>
      <family val="2"/>
    </font>
    <font>
      <b/>
      <sz val="11"/>
      <color rgb="FF000000"/>
      <name val="Calibri"/>
      <family val="2"/>
    </font>
    <font>
      <sz val="10"/>
      <color rgb="FF71277A"/>
      <name val="Arial"/>
      <family val="2"/>
    </font>
    <font>
      <b/>
      <sz val="8"/>
      <color theme="1"/>
      <name val="Arial"/>
      <family val="2"/>
    </font>
    <font>
      <sz val="10"/>
      <color indexed="8"/>
      <name val="Georgia"/>
      <family val="1"/>
    </font>
    <font>
      <u/>
      <sz val="10"/>
      <color theme="10"/>
      <name val="Arial"/>
      <family val="2"/>
    </font>
    <font>
      <b/>
      <sz val="11"/>
      <name val="Calibri"/>
      <family val="2"/>
      <scheme val="minor"/>
    </font>
    <font>
      <b/>
      <vertAlign val="superscript"/>
      <sz val="10"/>
      <color indexed="8"/>
      <name val="Arial"/>
      <family val="2"/>
    </font>
    <font>
      <b/>
      <sz val="10"/>
      <color theme="1"/>
      <name val="Calibri"/>
      <family val="2"/>
    </font>
    <font>
      <b/>
      <vertAlign val="superscript"/>
      <sz val="12"/>
      <name val="Arial"/>
      <family val="2"/>
    </font>
    <font>
      <b/>
      <sz val="10"/>
      <name val="Calibri"/>
      <family val="2"/>
    </font>
    <font>
      <sz val="10"/>
      <name val="Calibri"/>
      <family val="2"/>
    </font>
    <font>
      <sz val="10"/>
      <color theme="1"/>
      <name val="Calibri"/>
      <family val="2"/>
    </font>
    <font>
      <b/>
      <vertAlign val="superscript"/>
      <sz val="12"/>
      <color indexed="8"/>
      <name val="Arial"/>
      <family val="2"/>
    </font>
    <font>
      <vertAlign val="superscript"/>
      <sz val="12"/>
      <color indexed="8"/>
      <name val="Arial"/>
      <family val="2"/>
    </font>
    <font>
      <b/>
      <sz val="10"/>
      <name val="Cambria"/>
      <family val="1"/>
    </font>
    <font>
      <b/>
      <sz val="10"/>
      <color indexed="8"/>
      <name val="Calibri"/>
      <family val="2"/>
    </font>
    <font>
      <sz val="10"/>
      <color rgb="FF000000"/>
      <name val="Arial"/>
      <family val="2"/>
    </font>
    <font>
      <b/>
      <sz val="10"/>
      <color rgb="FF000000"/>
      <name val="Arial"/>
      <family val="2"/>
    </font>
    <font>
      <sz val="18"/>
      <color theme="1"/>
      <name val="Calibri"/>
      <family val="2"/>
      <scheme val="minor"/>
    </font>
    <font>
      <u/>
      <sz val="11"/>
      <color theme="10"/>
      <name val="Calibri"/>
      <family val="2"/>
      <scheme val="minor"/>
    </font>
    <font>
      <b/>
      <sz val="18"/>
      <color theme="1"/>
      <name val="Calibri"/>
      <family val="2"/>
      <scheme val="minor"/>
    </font>
    <font>
      <sz val="18"/>
      <name val="Arial"/>
      <family val="2"/>
    </font>
  </fonts>
  <fills count="3">
    <fill>
      <patternFill patternType="none"/>
    </fill>
    <fill>
      <patternFill patternType="gray125"/>
    </fill>
    <fill>
      <patternFill patternType="solid">
        <fgColor rgb="FFB8C976"/>
        <bgColor indexed="64"/>
      </patternFill>
    </fill>
  </fills>
  <borders count="10">
    <border>
      <left/>
      <right/>
      <top/>
      <bottom/>
      <diagonal/>
    </border>
    <border>
      <left/>
      <right/>
      <top/>
      <bottom style="thin">
        <color auto="1"/>
      </bottom>
      <diagonal/>
    </border>
    <border>
      <left style="thin">
        <color indexed="64"/>
      </left>
      <right/>
      <top/>
      <bottom/>
      <diagonal/>
    </border>
    <border>
      <left/>
      <right/>
      <top style="thin">
        <color indexed="64"/>
      </top>
      <bottom/>
      <diagonal/>
    </border>
    <border>
      <left/>
      <right/>
      <top style="thick">
        <color rgb="FFB8B8B8"/>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18" fillId="0" borderId="0"/>
    <xf numFmtId="0" fontId="18" fillId="0" borderId="0"/>
    <xf numFmtId="0" fontId="18" fillId="0" borderId="0"/>
    <xf numFmtId="0" fontId="16" fillId="0" borderId="0"/>
    <xf numFmtId="9" fontId="16"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6" fillId="0" borderId="0" applyFont="0" applyFill="0" applyBorder="0" applyAlignment="0" applyProtection="0"/>
    <xf numFmtId="9" fontId="16"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0" fontId="38" fillId="0" borderId="0"/>
    <xf numFmtId="0" fontId="11" fillId="0" borderId="0"/>
    <xf numFmtId="0" fontId="16" fillId="0" borderId="0"/>
    <xf numFmtId="0" fontId="11" fillId="0" borderId="0"/>
    <xf numFmtId="0" fontId="16" fillId="0" borderId="0"/>
    <xf numFmtId="0" fontId="16" fillId="0" borderId="0"/>
    <xf numFmtId="0" fontId="16" fillId="0" borderId="0"/>
    <xf numFmtId="0" fontId="10" fillId="0" borderId="0"/>
    <xf numFmtId="0" fontId="46" fillId="0" borderId="0" applyNumberFormat="0" applyBorder="0" applyAlignment="0"/>
    <xf numFmtId="43" fontId="9" fillId="0" borderId="0" applyFont="0" applyFill="0" applyBorder="0" applyAlignment="0" applyProtection="0"/>
    <xf numFmtId="0" fontId="16" fillId="0" borderId="0"/>
    <xf numFmtId="0" fontId="8" fillId="0" borderId="0"/>
    <xf numFmtId="0" fontId="8" fillId="0" borderId="0"/>
    <xf numFmtId="0" fontId="48" fillId="0" borderId="0" applyNumberFormat="0" applyFill="0" applyBorder="0" applyAlignment="0" applyProtection="0"/>
    <xf numFmtId="0" fontId="33" fillId="2" borderId="4" applyAlignment="0">
      <alignment horizontal="left" vertical="center"/>
      <protection locked="0"/>
    </xf>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43" fontId="6" fillId="0" borderId="0" applyFont="0" applyFill="0" applyBorder="0" applyAlignment="0" applyProtection="0"/>
    <xf numFmtId="0" fontId="51" fillId="0" borderId="0" applyNumberFormat="0" applyFill="0" applyBorder="0" applyAlignment="0" applyProtection="0"/>
    <xf numFmtId="0" fontId="6" fillId="0" borderId="0"/>
    <xf numFmtId="0" fontId="5" fillId="0" borderId="0"/>
    <xf numFmtId="0" fontId="4" fillId="0" borderId="0"/>
    <xf numFmtId="0" fontId="3" fillId="0" borderId="0"/>
    <xf numFmtId="0" fontId="66" fillId="0" borderId="0" applyNumberFormat="0" applyFill="0" applyBorder="0" applyAlignment="0" applyProtection="0"/>
  </cellStyleXfs>
  <cellXfs count="1201">
    <xf numFmtId="0" fontId="0" fillId="0" borderId="0" xfId="0"/>
    <xf numFmtId="3" fontId="0" fillId="0" borderId="0" xfId="0" applyNumberFormat="1"/>
    <xf numFmtId="164" fontId="0" fillId="0" borderId="0" xfId="0" applyNumberFormat="1"/>
    <xf numFmtId="0" fontId="17" fillId="0" borderId="0" xfId="0" applyFont="1"/>
    <xf numFmtId="1" fontId="0" fillId="0" borderId="0" xfId="0" applyNumberFormat="1"/>
    <xf numFmtId="0" fontId="18" fillId="0" borderId="0" xfId="0" applyFont="1"/>
    <xf numFmtId="0" fontId="0" fillId="0" borderId="0" xfId="0" applyAlignment="1">
      <alignment horizontal="left"/>
    </xf>
    <xf numFmtId="0" fontId="18" fillId="0" borderId="0" xfId="0" applyFont="1" applyAlignment="1">
      <alignment horizontal="left"/>
    </xf>
    <xf numFmtId="164" fontId="0" fillId="0" borderId="0" xfId="0" applyNumberFormat="1" applyAlignment="1">
      <alignment horizontal="center"/>
    </xf>
    <xf numFmtId="0" fontId="0" fillId="0" borderId="0" xfId="0" applyAlignment="1">
      <alignment horizontal="center"/>
    </xf>
    <xf numFmtId="1" fontId="0" fillId="0" borderId="0" xfId="0" applyNumberFormat="1" applyAlignment="1">
      <alignment horizontal="center"/>
    </xf>
    <xf numFmtId="9" fontId="0" fillId="0" borderId="0" xfId="5" applyFont="1"/>
    <xf numFmtId="0" fontId="17" fillId="0" borderId="0" xfId="0" applyFont="1" applyAlignment="1">
      <alignment horizontal="center"/>
    </xf>
    <xf numFmtId="164" fontId="18" fillId="0" borderId="0" xfId="0" applyNumberFormat="1" applyFont="1" applyAlignment="1">
      <alignment horizontal="center"/>
    </xf>
    <xf numFmtId="0" fontId="18" fillId="0" borderId="0" xfId="0" applyFont="1" applyAlignment="1">
      <alignment horizontal="center"/>
    </xf>
    <xf numFmtId="3" fontId="0" fillId="0" borderId="0" xfId="0" applyNumberFormat="1" applyAlignment="1">
      <alignment horizontal="center"/>
    </xf>
    <xf numFmtId="3" fontId="18" fillId="0" borderId="0" xfId="0" applyNumberFormat="1" applyFont="1"/>
    <xf numFmtId="3" fontId="18" fillId="0" borderId="0" xfId="0" applyNumberFormat="1" applyFont="1" applyAlignment="1">
      <alignment horizontal="center"/>
    </xf>
    <xf numFmtId="3" fontId="17" fillId="0" borderId="0" xfId="0" applyNumberFormat="1" applyFont="1" applyAlignment="1">
      <alignment horizontal="center"/>
    </xf>
    <xf numFmtId="165" fontId="18" fillId="0" borderId="0" xfId="0" applyNumberFormat="1" applyFont="1" applyAlignment="1">
      <alignment horizontal="center"/>
    </xf>
    <xf numFmtId="0" fontId="0" fillId="0" borderId="0" xfId="0" applyAlignment="1">
      <alignment horizontal="center" wrapText="1"/>
    </xf>
    <xf numFmtId="1" fontId="18" fillId="0" borderId="0" xfId="0" applyNumberFormat="1" applyFont="1" applyAlignment="1">
      <alignment horizontal="center"/>
    </xf>
    <xf numFmtId="0" fontId="18" fillId="0" borderId="0" xfId="0" applyNumberFormat="1" applyFont="1" applyAlignment="1">
      <alignment horizontal="left"/>
    </xf>
    <xf numFmtId="49" fontId="0" fillId="0" borderId="0" xfId="0" applyNumberFormat="1" applyAlignment="1">
      <alignment horizontal="left"/>
    </xf>
    <xf numFmtId="49" fontId="0" fillId="0" borderId="0" xfId="0" applyNumberFormat="1"/>
    <xf numFmtId="165" fontId="17" fillId="0" borderId="0" xfId="0" applyNumberFormat="1" applyFont="1" applyAlignment="1">
      <alignment horizontal="center"/>
    </xf>
    <xf numFmtId="49" fontId="0" fillId="0" borderId="0" xfId="0" applyNumberFormat="1" applyAlignment="1">
      <alignment vertical="top" wrapText="1"/>
    </xf>
    <xf numFmtId="49" fontId="18" fillId="0" borderId="0" xfId="0" applyNumberFormat="1" applyFont="1" applyAlignment="1">
      <alignment horizontal="left"/>
    </xf>
    <xf numFmtId="1" fontId="18" fillId="0" borderId="0" xfId="5" applyNumberFormat="1" applyFont="1" applyAlignment="1">
      <alignment horizontal="center"/>
    </xf>
    <xf numFmtId="49" fontId="18" fillId="0" borderId="0" xfId="0" applyNumberFormat="1" applyFont="1" applyAlignment="1">
      <alignment horizontal="center" wrapText="1"/>
    </xf>
    <xf numFmtId="0" fontId="17"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Border="1"/>
    <xf numFmtId="1" fontId="18" fillId="0" borderId="0" xfId="0" applyNumberFormat="1" applyFont="1"/>
    <xf numFmtId="1" fontId="17" fillId="0" borderId="0" xfId="0" applyNumberFormat="1" applyFont="1" applyAlignment="1">
      <alignment horizontal="center"/>
    </xf>
    <xf numFmtId="0" fontId="18" fillId="0" borderId="0" xfId="0" applyFont="1" applyAlignment="1">
      <alignment horizontal="right"/>
    </xf>
    <xf numFmtId="0" fontId="18" fillId="0" borderId="0" xfId="0" applyFont="1" applyAlignment="1"/>
    <xf numFmtId="1" fontId="18" fillId="0" borderId="0" xfId="0" applyNumberFormat="1" applyFont="1" applyBorder="1" applyAlignment="1">
      <alignment horizontal="center"/>
    </xf>
    <xf numFmtId="1" fontId="18" fillId="0" borderId="0" xfId="0" applyNumberFormat="1" applyFont="1" applyAlignment="1">
      <alignment horizontal="left"/>
    </xf>
    <xf numFmtId="0" fontId="18" fillId="0" borderId="0" xfId="0" applyNumberFormat="1" applyFont="1"/>
    <xf numFmtId="0" fontId="17" fillId="0" borderId="0" xfId="0" applyFont="1" applyAlignment="1"/>
    <xf numFmtId="3" fontId="18" fillId="0" borderId="0" xfId="0" applyNumberFormat="1" applyFont="1" applyBorder="1" applyAlignment="1">
      <alignment horizontal="center"/>
    </xf>
    <xf numFmtId="3" fontId="18" fillId="0" borderId="0" xfId="0" applyNumberFormat="1" applyFont="1" applyAlignment="1">
      <alignment horizontal="center" vertical="top"/>
    </xf>
    <xf numFmtId="167" fontId="18" fillId="0" borderId="0" xfId="9" applyNumberFormat="1" applyFont="1" applyBorder="1" applyAlignment="1">
      <alignment horizontal="center"/>
    </xf>
    <xf numFmtId="3" fontId="18" fillId="0" borderId="0" xfId="0" applyNumberFormat="1" applyFont="1" applyFill="1" applyBorder="1" applyAlignment="1">
      <alignment horizontal="center"/>
    </xf>
    <xf numFmtId="3" fontId="17" fillId="0" borderId="0" xfId="0" applyNumberFormat="1" applyFont="1" applyAlignment="1">
      <alignment horizontal="center" vertical="top"/>
    </xf>
    <xf numFmtId="167" fontId="18" fillId="0" borderId="0" xfId="9" applyNumberFormat="1" applyFont="1" applyAlignment="1">
      <alignment horizontal="center"/>
    </xf>
    <xf numFmtId="0" fontId="18" fillId="0" borderId="0" xfId="0" applyNumberFormat="1" applyFont="1" applyBorder="1" applyAlignment="1">
      <alignment horizontal="left"/>
    </xf>
    <xf numFmtId="0" fontId="18" fillId="0" borderId="0" xfId="0" applyFont="1" applyBorder="1" applyAlignment="1">
      <alignment horizontal="center"/>
    </xf>
    <xf numFmtId="167" fontId="18" fillId="0" borderId="0" xfId="9" applyNumberFormat="1" applyFont="1"/>
    <xf numFmtId="3" fontId="20" fillId="0" borderId="0" xfId="0" applyNumberFormat="1" applyFont="1"/>
    <xf numFmtId="3" fontId="18" fillId="0" borderId="0" xfId="9" applyNumberFormat="1" applyFont="1" applyAlignment="1">
      <alignment horizontal="center"/>
    </xf>
    <xf numFmtId="1" fontId="18" fillId="0" borderId="0" xfId="9" applyNumberFormat="1" applyFont="1" applyAlignment="1">
      <alignment horizontal="center"/>
    </xf>
    <xf numFmtId="0" fontId="17" fillId="0" borderId="0" xfId="0" applyFont="1" applyBorder="1" applyAlignment="1">
      <alignment horizontal="center"/>
    </xf>
    <xf numFmtId="1" fontId="18" fillId="0" borderId="0" xfId="0" applyNumberFormat="1" applyFont="1" applyBorder="1" applyAlignment="1">
      <alignment horizontal="center" vertical="top" wrapText="1"/>
    </xf>
    <xf numFmtId="1" fontId="18" fillId="0" borderId="0" xfId="0" applyNumberFormat="1" applyFont="1" applyFill="1" applyBorder="1" applyAlignment="1">
      <alignment horizontal="center"/>
    </xf>
    <xf numFmtId="3" fontId="18" fillId="0" borderId="0" xfId="0" quotePrefix="1" applyNumberFormat="1" applyFont="1" applyAlignment="1">
      <alignment horizontal="center"/>
    </xf>
    <xf numFmtId="0" fontId="20" fillId="0" borderId="0" xfId="0" applyFont="1" applyAlignment="1">
      <alignment horizontal="center"/>
    </xf>
    <xf numFmtId="0" fontId="20" fillId="0" borderId="0" xfId="0" applyFont="1" applyAlignment="1">
      <alignment horizontal="center" wrapText="1"/>
    </xf>
    <xf numFmtId="1" fontId="18" fillId="0" borderId="0" xfId="0" applyNumberFormat="1" applyFont="1" applyFill="1" applyAlignment="1">
      <alignment horizontal="center"/>
    </xf>
    <xf numFmtId="0" fontId="18" fillId="0" borderId="0" xfId="0" applyFont="1" applyFill="1" applyAlignment="1">
      <alignment horizontal="left"/>
    </xf>
    <xf numFmtId="0" fontId="18" fillId="0" borderId="0" xfId="0" applyFont="1" applyFill="1"/>
    <xf numFmtId="0" fontId="0" fillId="0" borderId="0" xfId="0" applyFill="1"/>
    <xf numFmtId="0" fontId="17" fillId="0" borderId="0" xfId="0" applyFont="1" applyFill="1"/>
    <xf numFmtId="1" fontId="17" fillId="0" borderId="0" xfId="0" applyNumberFormat="1" applyFont="1" applyFill="1" applyAlignment="1">
      <alignment horizontal="center"/>
    </xf>
    <xf numFmtId="3" fontId="18" fillId="0" borderId="0" xfId="0" applyNumberFormat="1" applyFont="1" applyFill="1" applyAlignment="1">
      <alignment horizontal="center"/>
    </xf>
    <xf numFmtId="3" fontId="0" fillId="0" borderId="0" xfId="0" applyNumberFormat="1" applyFill="1" applyAlignment="1">
      <alignment horizontal="center"/>
    </xf>
    <xf numFmtId="0" fontId="18" fillId="0" borderId="0" xfId="0" applyFont="1" applyFill="1" applyAlignment="1"/>
    <xf numFmtId="0" fontId="18" fillId="0" borderId="0" xfId="0" applyFont="1" applyFill="1" applyAlignment="1">
      <alignment horizontal="center"/>
    </xf>
    <xf numFmtId="165" fontId="18" fillId="0" borderId="0" xfId="0" applyNumberFormat="1" applyFont="1" applyFill="1" applyAlignment="1">
      <alignment horizontal="center"/>
    </xf>
    <xf numFmtId="0" fontId="22" fillId="0" borderId="0" xfId="0" applyFont="1"/>
    <xf numFmtId="0" fontId="18" fillId="0" borderId="0" xfId="0" applyFont="1" applyFill="1" applyBorder="1"/>
    <xf numFmtId="0" fontId="18" fillId="0" borderId="0" xfId="0" applyFont="1" applyFill="1" applyAlignment="1">
      <alignment horizontal="center" wrapText="1"/>
    </xf>
    <xf numFmtId="49" fontId="18" fillId="0" borderId="0" xfId="0" applyNumberFormat="1" applyFont="1" applyFill="1" applyAlignment="1">
      <alignment horizontal="left"/>
    </xf>
    <xf numFmtId="0" fontId="18" fillId="0" borderId="0" xfId="0" applyNumberFormat="1" applyFont="1" applyFill="1" applyAlignment="1">
      <alignment horizontal="left"/>
    </xf>
    <xf numFmtId="1" fontId="0" fillId="0" borderId="0" xfId="0" applyNumberFormat="1" applyFill="1" applyAlignment="1">
      <alignment horizontal="center"/>
    </xf>
    <xf numFmtId="3" fontId="20" fillId="0" borderId="0" xfId="4" applyNumberFormat="1" applyFont="1" applyFill="1" applyAlignment="1" applyProtection="1">
      <alignment horizontal="left"/>
      <protection locked="0"/>
    </xf>
    <xf numFmtId="3" fontId="0" fillId="0" borderId="0" xfId="0" applyNumberFormat="1" applyFill="1"/>
    <xf numFmtId="0" fontId="18" fillId="0" borderId="0" xfId="0" applyFont="1" applyFill="1" applyBorder="1" applyAlignment="1">
      <alignment horizontal="center"/>
    </xf>
    <xf numFmtId="0" fontId="19" fillId="0" borderId="0" xfId="0" applyFont="1"/>
    <xf numFmtId="3" fontId="25" fillId="0" borderId="0" xfId="0" applyNumberFormat="1" applyFont="1" applyBorder="1" applyAlignment="1">
      <alignment horizontal="right"/>
    </xf>
    <xf numFmtId="3" fontId="25" fillId="0" borderId="0" xfId="0" applyNumberFormat="1" applyFont="1" applyAlignment="1">
      <alignment horizontal="right"/>
    </xf>
    <xf numFmtId="1" fontId="18" fillId="0" borderId="0" xfId="0" applyNumberFormat="1" applyFont="1" applyFill="1" applyAlignment="1">
      <alignment horizontal="left"/>
    </xf>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applyAlignment="1">
      <alignment horizontal="left"/>
    </xf>
    <xf numFmtId="3" fontId="17" fillId="0" borderId="0" xfId="0" applyNumberFormat="1" applyFont="1" applyFill="1" applyAlignment="1">
      <alignment horizontal="center"/>
    </xf>
    <xf numFmtId="0" fontId="18" fillId="0" borderId="0" xfId="0" applyFont="1" applyBorder="1" applyAlignment="1">
      <alignment horizontal="left"/>
    </xf>
    <xf numFmtId="0" fontId="17" fillId="0" borderId="0" xfId="0" applyFont="1" applyBorder="1"/>
    <xf numFmtId="167" fontId="18" fillId="0" borderId="0" xfId="9" applyNumberFormat="1" applyFont="1" applyFill="1" applyBorder="1" applyAlignment="1">
      <alignment horizontal="center"/>
    </xf>
    <xf numFmtId="9" fontId="18" fillId="0" borderId="0" xfId="5" applyFont="1" applyAlignment="1">
      <alignment horizontal="center"/>
    </xf>
    <xf numFmtId="3" fontId="18" fillId="0" borderId="0" xfId="9" applyNumberFormat="1" applyFont="1" applyFill="1" applyAlignment="1">
      <alignment horizontal="center"/>
    </xf>
    <xf numFmtId="49" fontId="17" fillId="0" borderId="0" xfId="0" applyNumberFormat="1" applyFont="1" applyAlignment="1">
      <alignment horizontal="left"/>
    </xf>
    <xf numFmtId="0" fontId="24" fillId="0" borderId="0" xfId="0" applyFont="1" applyBorder="1" applyAlignment="1">
      <alignment horizontal="right" wrapText="1"/>
    </xf>
    <xf numFmtId="0" fontId="24" fillId="0" borderId="0" xfId="0" applyFont="1" applyBorder="1" applyAlignment="1">
      <alignment horizontal="center" vertical="top" wrapText="1"/>
    </xf>
    <xf numFmtId="0" fontId="30" fillId="0" borderId="0" xfId="0" applyFont="1" applyAlignment="1">
      <alignment horizontal="left"/>
    </xf>
    <xf numFmtId="0" fontId="31" fillId="0" borderId="0" xfId="0" applyFont="1" applyAlignment="1">
      <alignment horizontal="left"/>
    </xf>
    <xf numFmtId="1" fontId="0" fillId="0" borderId="0" xfId="0" applyNumberFormat="1" applyFill="1" applyAlignment="1">
      <alignment horizontal="left"/>
    </xf>
    <xf numFmtId="1" fontId="18" fillId="0" borderId="0" xfId="1" applyNumberFormat="1" applyFont="1" applyFill="1" applyAlignment="1">
      <alignment horizontal="center"/>
    </xf>
    <xf numFmtId="164" fontId="17" fillId="0" borderId="0" xfId="0" applyNumberFormat="1" applyFont="1" applyFill="1" applyAlignment="1">
      <alignment horizontal="center"/>
    </xf>
    <xf numFmtId="3" fontId="18" fillId="0" borderId="0" xfId="0" quotePrefix="1" applyNumberFormat="1" applyFont="1" applyFill="1" applyAlignment="1">
      <alignment horizontal="center"/>
    </xf>
    <xf numFmtId="3" fontId="18" fillId="0" borderId="0" xfId="2" applyNumberFormat="1" applyFont="1" applyFill="1" applyAlignment="1">
      <alignment horizontal="center"/>
    </xf>
    <xf numFmtId="0" fontId="18" fillId="0" borderId="0" xfId="2" applyFont="1" applyFill="1" applyAlignment="1">
      <alignment horizontal="left"/>
    </xf>
    <xf numFmtId="1" fontId="18" fillId="0" borderId="0" xfId="2" applyNumberFormat="1" applyFont="1" applyFill="1" applyAlignment="1">
      <alignment horizontal="center"/>
    </xf>
    <xf numFmtId="164" fontId="18" fillId="0" borderId="0" xfId="2" quotePrefix="1" applyNumberFormat="1" applyFont="1" applyFill="1" applyAlignment="1">
      <alignment horizontal="center"/>
    </xf>
    <xf numFmtId="0" fontId="0" fillId="0" borderId="0" xfId="0" applyFont="1" applyFill="1" applyAlignment="1">
      <alignment horizontal="center"/>
    </xf>
    <xf numFmtId="1" fontId="0" fillId="0" borderId="0" xfId="0" applyNumberFormat="1" applyFont="1" applyFill="1" applyAlignment="1">
      <alignment horizontal="center"/>
    </xf>
    <xf numFmtId="1" fontId="0" fillId="0" borderId="0" xfId="0" applyNumberFormat="1" applyFont="1" applyFill="1" applyBorder="1" applyAlignment="1">
      <alignment horizontal="center"/>
    </xf>
    <xf numFmtId="3" fontId="18" fillId="0" borderId="0" xfId="0" applyNumberFormat="1" applyFont="1" applyFill="1" applyAlignment="1">
      <alignment horizontal="center" vertical="top"/>
    </xf>
    <xf numFmtId="49" fontId="18" fillId="0" borderId="0" xfId="0" applyNumberFormat="1" applyFont="1" applyBorder="1" applyAlignment="1">
      <alignment horizontal="left"/>
    </xf>
    <xf numFmtId="1" fontId="26" fillId="0" borderId="0" xfId="0" applyNumberFormat="1" applyFont="1" applyFill="1" applyBorder="1" applyAlignment="1">
      <alignment horizontal="center"/>
    </xf>
    <xf numFmtId="1" fontId="26" fillId="0" borderId="0" xfId="0" applyNumberFormat="1" applyFont="1" applyBorder="1" applyAlignment="1">
      <alignment horizontal="center"/>
    </xf>
    <xf numFmtId="0" fontId="26" fillId="0" borderId="0" xfId="0" applyFont="1" applyBorder="1" applyAlignment="1">
      <alignment horizontal="center"/>
    </xf>
    <xf numFmtId="0" fontId="26" fillId="0" borderId="0" xfId="0" applyFont="1" applyBorder="1" applyAlignment="1">
      <alignment horizontal="left"/>
    </xf>
    <xf numFmtId="164" fontId="18" fillId="0" borderId="0" xfId="2" applyNumberFormat="1" applyFont="1" applyFill="1" applyAlignment="1" applyProtection="1">
      <alignment horizontal="center"/>
      <protection locked="0"/>
    </xf>
    <xf numFmtId="0" fontId="18" fillId="0" borderId="0" xfId="3" applyFont="1" applyFill="1" applyAlignment="1">
      <alignment horizontal="left"/>
    </xf>
    <xf numFmtId="49" fontId="18" fillId="0" borderId="0" xfId="0" applyNumberFormat="1" applyFont="1" applyAlignment="1">
      <alignment horizontal="left" wrapText="1"/>
    </xf>
    <xf numFmtId="0" fontId="18" fillId="0" borderId="0" xfId="2" applyNumberFormat="1" applyFont="1" applyFill="1" applyAlignment="1">
      <alignment horizontal="left"/>
    </xf>
    <xf numFmtId="168" fontId="0" fillId="0" borderId="0" xfId="0" applyNumberFormat="1"/>
    <xf numFmtId="168" fontId="0" fillId="0" borderId="0" xfId="5" applyNumberFormat="1" applyFont="1"/>
    <xf numFmtId="169" fontId="0" fillId="0" borderId="0" xfId="0" applyNumberFormat="1"/>
    <xf numFmtId="0" fontId="0" fillId="0" borderId="0" xfId="0" applyAlignment="1" applyProtection="1">
      <alignment horizontal="center"/>
      <protection locked="0"/>
    </xf>
    <xf numFmtId="0" fontId="0" fillId="0" borderId="0" xfId="0" applyFill="1" applyAlignment="1" applyProtection="1">
      <alignment horizontal="center"/>
      <protection locked="0"/>
    </xf>
    <xf numFmtId="1" fontId="27" fillId="0" borderId="0" xfId="0" applyNumberFormat="1" applyFont="1" applyFill="1" applyBorder="1" applyAlignment="1">
      <alignment horizontal="right"/>
    </xf>
    <xf numFmtId="0" fontId="0" fillId="0" borderId="0" xfId="0" applyAlignment="1">
      <alignment horizontal="center" vertical="center"/>
    </xf>
    <xf numFmtId="1" fontId="18" fillId="0" borderId="0" xfId="0" applyNumberFormat="1" applyFont="1" applyFill="1" applyBorder="1" applyAlignment="1">
      <alignment horizontal="left"/>
    </xf>
    <xf numFmtId="0" fontId="18" fillId="0" borderId="0" xfId="0" applyFont="1" applyFill="1" applyAlignment="1">
      <alignment horizontal="left"/>
    </xf>
    <xf numFmtId="0" fontId="0" fillId="0" borderId="0" xfId="0" applyAlignment="1">
      <alignment horizontal="left"/>
    </xf>
    <xf numFmtId="0" fontId="18" fillId="0" borderId="0" xfId="0" applyFont="1" applyFill="1" applyAlignment="1">
      <alignment horizontal="center"/>
    </xf>
    <xf numFmtId="3" fontId="18" fillId="0" borderId="0" xfId="0" applyNumberFormat="1" applyFont="1" applyAlignment="1">
      <alignment horizontal="center"/>
    </xf>
    <xf numFmtId="0" fontId="18" fillId="0" borderId="0" xfId="0" applyFont="1"/>
    <xf numFmtId="0" fontId="17" fillId="0" borderId="0" xfId="0" applyFont="1" applyAlignment="1">
      <alignment horizontal="center"/>
    </xf>
    <xf numFmtId="0" fontId="18" fillId="0" borderId="0" xfId="0" applyFont="1" applyFill="1"/>
    <xf numFmtId="0" fontId="18" fillId="0" borderId="0" xfId="0" applyFont="1" applyAlignment="1">
      <alignment horizontal="left"/>
    </xf>
    <xf numFmtId="0" fontId="18" fillId="0" borderId="0" xfId="0" applyFont="1"/>
    <xf numFmtId="164" fontId="0" fillId="0" borderId="0" xfId="0" applyNumberFormat="1" applyFill="1"/>
    <xf numFmtId="0" fontId="23" fillId="0" borderId="0" xfId="0" applyFont="1" applyAlignment="1">
      <alignment horizontal="left"/>
    </xf>
    <xf numFmtId="3" fontId="20" fillId="0" borderId="0" xfId="0" applyNumberFormat="1" applyFont="1" applyFill="1" applyAlignment="1">
      <alignment horizontal="right"/>
    </xf>
    <xf numFmtId="0" fontId="18" fillId="0" borderId="0" xfId="0" applyFont="1" applyAlignment="1">
      <alignment horizontal="center" wrapText="1"/>
    </xf>
    <xf numFmtId="49" fontId="18" fillId="0" borderId="0" xfId="0" applyNumberFormat="1" applyFont="1" applyAlignment="1">
      <alignment horizontal="left"/>
    </xf>
    <xf numFmtId="0" fontId="18" fillId="0" borderId="0" xfId="0" applyFont="1" applyAlignment="1">
      <alignment horizontal="center"/>
    </xf>
    <xf numFmtId="0" fontId="0" fillId="0" borderId="0" xfId="0" applyAlignment="1">
      <alignment horizontal="left"/>
    </xf>
    <xf numFmtId="0" fontId="18" fillId="0" borderId="0" xfId="0" applyFont="1" applyFill="1" applyAlignment="1">
      <alignment horizontal="center"/>
    </xf>
    <xf numFmtId="3" fontId="18" fillId="0" borderId="0" xfId="0" applyNumberFormat="1" applyFont="1" applyAlignment="1">
      <alignment horizontal="center"/>
    </xf>
    <xf numFmtId="0" fontId="18" fillId="0" borderId="0" xfId="0" applyFont="1"/>
    <xf numFmtId="0" fontId="0" fillId="0" borderId="0" xfId="0"/>
    <xf numFmtId="0" fontId="18" fillId="0" borderId="0" xfId="0" applyFont="1" applyAlignment="1">
      <alignment horizontal="left"/>
    </xf>
    <xf numFmtId="0" fontId="18" fillId="0" borderId="0" xfId="0" applyFont="1" applyAlignment="1">
      <alignment horizontal="center" wrapText="1"/>
    </xf>
    <xf numFmtId="49" fontId="18" fillId="0" borderId="0" xfId="0" applyNumberFormat="1" applyFont="1" applyAlignment="1">
      <alignment horizontal="left"/>
    </xf>
    <xf numFmtId="3" fontId="18" fillId="0" borderId="0" xfId="0" applyNumberFormat="1" applyFont="1" applyAlignment="1">
      <alignment horizontal="center"/>
    </xf>
    <xf numFmtId="49" fontId="18" fillId="0" borderId="0" xfId="0" applyNumberFormat="1" applyFont="1" applyFill="1" applyAlignment="1">
      <alignment horizontal="left"/>
    </xf>
    <xf numFmtId="0" fontId="18" fillId="0" borderId="0" xfId="0" applyFont="1"/>
    <xf numFmtId="0" fontId="18" fillId="0" borderId="0" xfId="0" applyFont="1" applyFill="1"/>
    <xf numFmtId="3" fontId="18" fillId="0" borderId="0" xfId="0" applyNumberFormat="1" applyFont="1" applyAlignment="1">
      <alignment horizontal="center"/>
    </xf>
    <xf numFmtId="0" fontId="18" fillId="0" borderId="0" xfId="0" applyFont="1" applyFill="1" applyAlignment="1">
      <alignment horizontal="left"/>
    </xf>
    <xf numFmtId="3" fontId="16" fillId="0" borderId="0" xfId="0" applyNumberFormat="1" applyFont="1" applyFill="1" applyAlignment="1">
      <alignment horizontal="center"/>
    </xf>
    <xf numFmtId="0" fontId="18" fillId="0" borderId="0" xfId="0" applyFont="1" applyFill="1" applyAlignment="1">
      <alignment horizontal="left"/>
    </xf>
    <xf numFmtId="0" fontId="18" fillId="0" borderId="0" xfId="0" applyFont="1" applyFill="1" applyAlignment="1">
      <alignment horizontal="center"/>
    </xf>
    <xf numFmtId="49" fontId="18" fillId="0" borderId="0" xfId="0" applyNumberFormat="1" applyFont="1" applyFill="1" applyAlignment="1">
      <alignment horizontal="left"/>
    </xf>
    <xf numFmtId="0" fontId="18" fillId="0" borderId="0" xfId="0" applyFont="1"/>
    <xf numFmtId="0" fontId="16" fillId="0" borderId="0" xfId="0" applyNumberFormat="1" applyFont="1" applyFill="1" applyAlignment="1">
      <alignment horizontal="left"/>
    </xf>
    <xf numFmtId="0" fontId="16" fillId="0" borderId="0" xfId="0" applyFont="1" applyFill="1" applyAlignment="1">
      <alignment horizontal="left"/>
    </xf>
    <xf numFmtId="0" fontId="18" fillId="0" borderId="0" xfId="0" applyFont="1" applyAlignment="1">
      <alignment horizontal="left"/>
    </xf>
    <xf numFmtId="0" fontId="18" fillId="0" borderId="0" xfId="0" applyFont="1"/>
    <xf numFmtId="49" fontId="16" fillId="0" borderId="0" xfId="0" applyNumberFormat="1" applyFont="1" applyFill="1" applyAlignment="1">
      <alignment horizontal="center"/>
    </xf>
    <xf numFmtId="1" fontId="16" fillId="0" borderId="0" xfId="0" applyNumberFormat="1" applyFont="1" applyFill="1" applyAlignment="1">
      <alignment horizontal="center"/>
    </xf>
    <xf numFmtId="1" fontId="16" fillId="0" borderId="0" xfId="0" applyNumberFormat="1" applyFont="1" applyFill="1"/>
    <xf numFmtId="3" fontId="16" fillId="0" borderId="0" xfId="0" applyNumberFormat="1" applyFont="1" applyAlignment="1">
      <alignment horizontal="center"/>
    </xf>
    <xf numFmtId="0" fontId="18" fillId="0" borderId="0" xfId="0" applyFont="1" applyAlignment="1">
      <alignment horizontal="left"/>
    </xf>
    <xf numFmtId="0" fontId="0" fillId="0" borderId="0" xfId="0" applyAlignment="1">
      <alignment horizontal="left"/>
    </xf>
    <xf numFmtId="0" fontId="18" fillId="0" borderId="0" xfId="0" applyFont="1" applyAlignment="1">
      <alignment horizontal="left"/>
    </xf>
    <xf numFmtId="0" fontId="0" fillId="0" borderId="0" xfId="0"/>
    <xf numFmtId="1" fontId="0" fillId="0" borderId="0" xfId="0" applyNumberFormat="1" applyAlignment="1" applyProtection="1">
      <alignment horizontal="center"/>
      <protection locked="0"/>
    </xf>
    <xf numFmtId="0" fontId="16" fillId="0" borderId="0" xfId="0" applyFont="1" applyFill="1"/>
    <xf numFmtId="164" fontId="16" fillId="0" borderId="0" xfId="0" applyNumberFormat="1" applyFont="1"/>
    <xf numFmtId="0" fontId="16" fillId="0" borderId="0" xfId="10" applyFont="1"/>
    <xf numFmtId="0" fontId="16" fillId="0" borderId="0" xfId="10" applyFont="1" applyFill="1" applyAlignment="1">
      <alignment horizontal="left"/>
    </xf>
    <xf numFmtId="0" fontId="16" fillId="0" borderId="0" xfId="10" applyFont="1" applyFill="1"/>
    <xf numFmtId="9" fontId="16" fillId="0" borderId="0" xfId="11" applyFont="1" applyFill="1"/>
    <xf numFmtId="9" fontId="16" fillId="0" borderId="0" xfId="11" applyFont="1" applyFill="1" applyAlignment="1">
      <alignment horizontal="center"/>
    </xf>
    <xf numFmtId="0" fontId="16" fillId="0" borderId="0" xfId="10" applyNumberFormat="1" applyFont="1" applyFill="1" applyAlignment="1">
      <alignment horizontal="left"/>
    </xf>
    <xf numFmtId="3" fontId="32" fillId="0" borderId="0" xfId="12" applyNumberFormat="1" applyFont="1" applyAlignment="1">
      <alignment horizontal="center"/>
    </xf>
    <xf numFmtId="3" fontId="16" fillId="0" borderId="0" xfId="11" applyNumberFormat="1" applyFont="1" applyFill="1" applyBorder="1" applyAlignment="1">
      <alignment horizontal="center"/>
    </xf>
    <xf numFmtId="165" fontId="16" fillId="0" borderId="0" xfId="10" applyNumberFormat="1" applyFont="1" applyFill="1" applyBorder="1" applyAlignment="1">
      <alignment horizontal="center"/>
    </xf>
    <xf numFmtId="3" fontId="16" fillId="0" borderId="0" xfId="10" applyNumberFormat="1" applyFont="1" applyAlignment="1">
      <alignment horizontal="center"/>
    </xf>
    <xf numFmtId="3" fontId="16" fillId="0" borderId="0" xfId="10" applyNumberFormat="1" applyFont="1"/>
    <xf numFmtId="9" fontId="16" fillId="0" borderId="0" xfId="11" applyFont="1" applyAlignment="1">
      <alignment horizontal="center"/>
    </xf>
    <xf numFmtId="0" fontId="16" fillId="0" borderId="0" xfId="10" applyFont="1" applyAlignment="1">
      <alignment horizontal="left"/>
    </xf>
    <xf numFmtId="1" fontId="16" fillId="0" borderId="0" xfId="11" applyNumberFormat="1" applyFont="1" applyAlignment="1">
      <alignment horizontal="center"/>
    </xf>
    <xf numFmtId="3" fontId="16" fillId="0" borderId="0" xfId="10" applyNumberFormat="1" applyFont="1" applyFill="1" applyAlignment="1">
      <alignment horizontal="center"/>
    </xf>
    <xf numFmtId="1" fontId="16" fillId="0" borderId="0" xfId="10" applyNumberFormat="1" applyFont="1" applyAlignment="1">
      <alignment horizontal="left"/>
    </xf>
    <xf numFmtId="3" fontId="16" fillId="0" borderId="0" xfId="10" applyNumberFormat="1" applyFont="1" applyBorder="1" applyAlignment="1">
      <alignment horizontal="center"/>
    </xf>
    <xf numFmtId="3" fontId="16" fillId="0" borderId="0" xfId="10" quotePrefix="1" applyNumberFormat="1" applyFont="1" applyAlignment="1">
      <alignment horizontal="center"/>
    </xf>
    <xf numFmtId="3" fontId="16" fillId="0" borderId="0" xfId="10" applyNumberFormat="1" applyFont="1" applyFill="1" applyBorder="1" applyAlignment="1">
      <alignment horizontal="center"/>
    </xf>
    <xf numFmtId="3" fontId="16" fillId="0" borderId="0" xfId="10" quotePrefix="1" applyNumberFormat="1" applyFont="1" applyFill="1" applyAlignment="1">
      <alignment horizontal="center"/>
    </xf>
    <xf numFmtId="1" fontId="16" fillId="0" borderId="0" xfId="10" applyNumberFormat="1" applyFont="1" applyAlignment="1">
      <alignment horizontal="center"/>
    </xf>
    <xf numFmtId="3" fontId="16" fillId="0" borderId="0" xfId="10" applyNumberFormat="1" applyFont="1" applyFill="1"/>
    <xf numFmtId="9" fontId="16" fillId="0" borderId="0" xfId="10" applyNumberFormat="1" applyFont="1" applyFill="1"/>
    <xf numFmtId="1" fontId="16" fillId="0" borderId="0" xfId="11" applyNumberFormat="1" applyFont="1"/>
    <xf numFmtId="0" fontId="16" fillId="0" borderId="0" xfId="10"/>
    <xf numFmtId="0" fontId="17" fillId="0" borderId="0" xfId="10" applyFont="1"/>
    <xf numFmtId="1" fontId="17" fillId="0" borderId="0" xfId="10" applyNumberFormat="1" applyFont="1" applyAlignment="1">
      <alignment horizontal="center"/>
    </xf>
    <xf numFmtId="1" fontId="16" fillId="0" borderId="0" xfId="10" applyNumberFormat="1" applyFont="1" applyFill="1" applyAlignment="1">
      <alignment horizontal="left"/>
    </xf>
    <xf numFmtId="0" fontId="16" fillId="0" borderId="0" xfId="10" applyAlignment="1">
      <alignment horizontal="left"/>
    </xf>
    <xf numFmtId="164" fontId="16" fillId="0" borderId="0" xfId="0" applyNumberFormat="1" applyFont="1" applyAlignment="1">
      <alignment horizontal="center"/>
    </xf>
    <xf numFmtId="1" fontId="16" fillId="0" borderId="0" xfId="0" applyNumberFormat="1" applyFont="1" applyAlignment="1">
      <alignment horizontal="center"/>
    </xf>
    <xf numFmtId="164" fontId="16" fillId="0" borderId="0" xfId="0" applyNumberFormat="1" applyFont="1" applyFill="1" applyAlignment="1">
      <alignment horizontal="center"/>
    </xf>
    <xf numFmtId="0" fontId="18" fillId="0" borderId="0" xfId="0" applyFont="1" applyFill="1" applyAlignment="1">
      <alignment horizontal="left"/>
    </xf>
    <xf numFmtId="0" fontId="18" fillId="0" borderId="0" xfId="0" applyFont="1"/>
    <xf numFmtId="0" fontId="18" fillId="0" borderId="0" xfId="0" applyFont="1" applyAlignment="1">
      <alignment horizontal="left"/>
    </xf>
    <xf numFmtId="0" fontId="18" fillId="0" borderId="0" xfId="0" applyFont="1" applyFill="1" applyAlignment="1">
      <alignment horizontal="left"/>
    </xf>
    <xf numFmtId="0" fontId="18" fillId="0" borderId="0" xfId="0" applyFont="1" applyFill="1" applyAlignment="1">
      <alignment horizontal="center"/>
    </xf>
    <xf numFmtId="0" fontId="18" fillId="0" borderId="0" xfId="0" applyFont="1"/>
    <xf numFmtId="0" fontId="16" fillId="0" borderId="0" xfId="0" applyFont="1" applyFill="1" applyAlignment="1">
      <alignment horizontal="center" wrapText="1"/>
    </xf>
    <xf numFmtId="0" fontId="16" fillId="0" borderId="0" xfId="0" applyFont="1" applyBorder="1" applyAlignment="1">
      <alignment horizontal="left"/>
    </xf>
    <xf numFmtId="2" fontId="16" fillId="0" borderId="0" xfId="0" applyNumberFormat="1" applyFont="1" applyFill="1" applyAlignment="1">
      <alignment horizontal="center"/>
    </xf>
    <xf numFmtId="3" fontId="16" fillId="0" borderId="0" xfId="0" applyNumberFormat="1" applyFont="1"/>
    <xf numFmtId="3" fontId="16" fillId="0" borderId="0" xfId="0" applyNumberFormat="1" applyFont="1" applyBorder="1" applyAlignment="1">
      <alignment horizontal="center"/>
    </xf>
    <xf numFmtId="1" fontId="16" fillId="0" borderId="0" xfId="10" applyNumberFormat="1" applyFont="1" applyFill="1" applyAlignment="1">
      <alignment horizontal="center"/>
    </xf>
    <xf numFmtId="0" fontId="17" fillId="0" borderId="0" xfId="10" applyFont="1" applyFill="1"/>
    <xf numFmtId="0" fontId="16" fillId="0" borderId="0" xfId="10" applyFont="1" applyFill="1" applyAlignment="1">
      <alignment horizontal="left"/>
    </xf>
    <xf numFmtId="0" fontId="16" fillId="0" borderId="0" xfId="10" applyAlignment="1">
      <alignment horizontal="center"/>
    </xf>
    <xf numFmtId="0" fontId="16" fillId="0" borderId="0" xfId="10" applyFill="1" applyAlignment="1">
      <alignment horizontal="center"/>
    </xf>
    <xf numFmtId="49" fontId="16" fillId="0" borderId="0" xfId="10" applyNumberFormat="1" applyAlignment="1">
      <alignment wrapText="1"/>
    </xf>
    <xf numFmtId="49" fontId="16" fillId="0" borderId="0" xfId="10" applyNumberFormat="1" applyFont="1" applyAlignment="1">
      <alignment horizontal="center" wrapText="1"/>
    </xf>
    <xf numFmtId="3" fontId="34" fillId="0" borderId="0" xfId="10" applyNumberFormat="1" applyFont="1" applyAlignment="1">
      <alignment horizontal="center"/>
    </xf>
    <xf numFmtId="3" fontId="35" fillId="0" borderId="0" xfId="10" applyNumberFormat="1" applyFont="1" applyFill="1" applyAlignment="1">
      <alignment horizontal="center"/>
    </xf>
    <xf numFmtId="0" fontId="16" fillId="0" borderId="0" xfId="10" applyNumberFormat="1" applyAlignment="1">
      <alignment horizontal="center"/>
    </xf>
    <xf numFmtId="3" fontId="16" fillId="0" borderId="0" xfId="10" applyNumberFormat="1" applyAlignment="1">
      <alignment horizontal="center"/>
    </xf>
    <xf numFmtId="3" fontId="16" fillId="0" borderId="0" xfId="10" applyNumberFormat="1" applyFill="1" applyAlignment="1">
      <alignment horizontal="center"/>
    </xf>
    <xf numFmtId="0" fontId="18" fillId="0" borderId="0" xfId="0" applyFont="1" applyAlignment="1">
      <alignment horizontal="center" wrapText="1"/>
    </xf>
    <xf numFmtId="0" fontId="18" fillId="0" borderId="0" xfId="0" applyFont="1"/>
    <xf numFmtId="0" fontId="18" fillId="0" borderId="0" xfId="0" applyFont="1"/>
    <xf numFmtId="0" fontId="18" fillId="0" borderId="0" xfId="0" applyFont="1" applyFill="1" applyAlignment="1">
      <alignment horizontal="left"/>
    </xf>
    <xf numFmtId="3" fontId="18" fillId="0" borderId="0" xfId="0" applyNumberFormat="1" applyFont="1" applyAlignment="1">
      <alignment horizontal="center"/>
    </xf>
    <xf numFmtId="0" fontId="18" fillId="0" borderId="0" xfId="0" applyFont="1"/>
    <xf numFmtId="0" fontId="18" fillId="0" borderId="0" xfId="0" applyFont="1" applyAlignment="1">
      <alignment horizontal="left"/>
    </xf>
    <xf numFmtId="0" fontId="18" fillId="0" borderId="0" xfId="0" applyFont="1"/>
    <xf numFmtId="164" fontId="16" fillId="0" borderId="0" xfId="10" applyNumberFormat="1" applyFont="1" applyFill="1" applyAlignment="1">
      <alignment horizontal="center"/>
    </xf>
    <xf numFmtId="0" fontId="18" fillId="0" borderId="0" xfId="0" applyFont="1"/>
    <xf numFmtId="3" fontId="18" fillId="0" borderId="0" xfId="0" applyNumberFormat="1" applyFont="1" applyAlignment="1">
      <alignment horizontal="center"/>
    </xf>
    <xf numFmtId="0" fontId="0" fillId="0" borderId="0" xfId="0" applyAlignment="1">
      <alignment horizontal="left"/>
    </xf>
    <xf numFmtId="0" fontId="18" fillId="0" borderId="0" xfId="0" applyFont="1" applyFill="1" applyAlignment="1">
      <alignment horizontal="left"/>
    </xf>
    <xf numFmtId="0" fontId="18" fillId="0" borderId="0" xfId="0" applyFont="1" applyFill="1"/>
    <xf numFmtId="49" fontId="16" fillId="0" borderId="0" xfId="0" applyNumberFormat="1" applyFont="1"/>
    <xf numFmtId="0" fontId="18" fillId="0" borderId="0" xfId="0" applyFont="1" applyFill="1" applyAlignment="1">
      <alignment horizontal="left"/>
    </xf>
    <xf numFmtId="3" fontId="18" fillId="0" borderId="0" xfId="0" applyNumberFormat="1" applyFont="1" applyAlignment="1">
      <alignment horizontal="center"/>
    </xf>
    <xf numFmtId="0" fontId="18" fillId="0" borderId="0" xfId="0" applyFont="1"/>
    <xf numFmtId="3" fontId="18" fillId="0" borderId="0" xfId="0" applyNumberFormat="1" applyFont="1" applyAlignment="1">
      <alignment horizontal="center"/>
    </xf>
    <xf numFmtId="0" fontId="18" fillId="0" borderId="0" xfId="0" applyFont="1" applyFill="1" applyAlignment="1">
      <alignment horizontal="center"/>
    </xf>
    <xf numFmtId="0" fontId="18" fillId="0" borderId="0" xfId="0" applyFont="1"/>
    <xf numFmtId="0" fontId="17" fillId="0" borderId="0" xfId="0" applyFont="1" applyAlignment="1">
      <alignment horizontal="center"/>
    </xf>
    <xf numFmtId="3" fontId="18" fillId="0" borderId="0" xfId="0" applyNumberFormat="1" applyFont="1" applyAlignment="1">
      <alignment horizontal="center"/>
    </xf>
    <xf numFmtId="0" fontId="18" fillId="0" borderId="0" xfId="0" applyFont="1"/>
    <xf numFmtId="170" fontId="36" fillId="0" borderId="0" xfId="0" applyNumberFormat="1" applyFont="1"/>
    <xf numFmtId="3" fontId="16" fillId="0" borderId="0" xfId="0" applyNumberFormat="1" applyFont="1" applyFill="1" applyBorder="1" applyAlignment="1">
      <alignment horizontal="center"/>
    </xf>
    <xf numFmtId="170" fontId="16" fillId="0" borderId="0" xfId="0" applyNumberFormat="1" applyFont="1" applyAlignment="1">
      <alignment horizontal="center"/>
    </xf>
    <xf numFmtId="170" fontId="16" fillId="0" borderId="0" xfId="10" applyNumberFormat="1"/>
    <xf numFmtId="1" fontId="16" fillId="0" borderId="0" xfId="9" applyNumberFormat="1" applyFont="1" applyBorder="1" applyAlignment="1">
      <alignment horizontal="center"/>
    </xf>
    <xf numFmtId="1" fontId="16" fillId="0" borderId="0" xfId="9" applyNumberFormat="1" applyFont="1" applyFill="1" applyBorder="1" applyAlignment="1">
      <alignment horizontal="center"/>
    </xf>
    <xf numFmtId="1" fontId="16" fillId="0" borderId="0" xfId="0" applyNumberFormat="1" applyFont="1" applyBorder="1" applyAlignment="1">
      <alignment horizontal="center"/>
    </xf>
    <xf numFmtId="1" fontId="16" fillId="0" borderId="0" xfId="0" applyNumberFormat="1" applyFont="1" applyFill="1" applyBorder="1" applyAlignment="1">
      <alignment horizontal="center"/>
    </xf>
    <xf numFmtId="0" fontId="18" fillId="0" borderId="0" xfId="0" applyFont="1"/>
    <xf numFmtId="1" fontId="16" fillId="0" borderId="0" xfId="0" applyNumberFormat="1" applyFont="1" applyFill="1" applyAlignment="1">
      <alignment horizontal="left"/>
    </xf>
    <xf numFmtId="3" fontId="18" fillId="0" borderId="0" xfId="0" applyNumberFormat="1" applyFont="1" applyAlignment="1">
      <alignment horizontal="center"/>
    </xf>
    <xf numFmtId="0" fontId="0" fillId="0" borderId="0" xfId="0" applyAlignment="1">
      <alignment horizontal="left"/>
    </xf>
    <xf numFmtId="0" fontId="18" fillId="0" borderId="0" xfId="0" applyFont="1" applyFill="1" applyAlignment="1">
      <alignment horizontal="left"/>
    </xf>
    <xf numFmtId="0" fontId="16" fillId="0" borderId="0" xfId="0" applyFont="1" applyAlignment="1">
      <alignment horizontal="center" wrapText="1"/>
    </xf>
    <xf numFmtId="3" fontId="18" fillId="0" borderId="0" xfId="0" applyNumberFormat="1" applyFont="1" applyAlignment="1">
      <alignment horizontal="center"/>
    </xf>
    <xf numFmtId="0" fontId="18" fillId="0" borderId="0" xfId="0" applyFont="1"/>
    <xf numFmtId="3" fontId="18" fillId="0" borderId="0" xfId="0" applyNumberFormat="1" applyFont="1" applyAlignment="1">
      <alignment horizontal="center"/>
    </xf>
    <xf numFmtId="0" fontId="18" fillId="0" borderId="0" xfId="0" applyFont="1" applyFill="1" applyAlignment="1">
      <alignment horizontal="center"/>
    </xf>
    <xf numFmtId="0" fontId="17" fillId="0" borderId="0" xfId="0" applyFont="1" applyAlignment="1">
      <alignment horizontal="center"/>
    </xf>
    <xf numFmtId="0" fontId="18" fillId="0" borderId="0" xfId="0" applyFont="1" applyFill="1" applyAlignment="1">
      <alignment horizontal="left"/>
    </xf>
    <xf numFmtId="0" fontId="18" fillId="0" borderId="0" xfId="0" applyFont="1" applyFill="1" applyAlignment="1">
      <alignment horizontal="center"/>
    </xf>
    <xf numFmtId="0" fontId="18" fillId="0" borderId="0" xfId="0" applyFont="1"/>
    <xf numFmtId="0" fontId="18" fillId="0" borderId="0" xfId="0" applyFont="1" applyAlignment="1">
      <alignment horizontal="left"/>
    </xf>
    <xf numFmtId="49" fontId="18" fillId="0" borderId="0" xfId="0" applyNumberFormat="1" applyFont="1" applyAlignment="1">
      <alignment horizontal="left"/>
    </xf>
    <xf numFmtId="0" fontId="18" fillId="0" borderId="0" xfId="0" applyFont="1"/>
    <xf numFmtId="0" fontId="18" fillId="0" borderId="0" xfId="0" applyFont="1"/>
    <xf numFmtId="0" fontId="18" fillId="0" borderId="0" xfId="0" applyFont="1"/>
    <xf numFmtId="0" fontId="16" fillId="0" borderId="0" xfId="19" applyFont="1" applyBorder="1" applyAlignment="1">
      <alignment horizontal="center" wrapText="1"/>
    </xf>
    <xf numFmtId="0" fontId="32" fillId="0" borderId="0" xfId="19" applyFont="1" applyBorder="1" applyAlignment="1">
      <alignment horizontal="center" wrapText="1"/>
    </xf>
    <xf numFmtId="0" fontId="16" fillId="0" borderId="0" xfId="19" applyFont="1" applyFill="1" applyBorder="1"/>
    <xf numFmtId="0" fontId="16" fillId="0" borderId="0" xfId="19" applyFont="1" applyFill="1" applyBorder="1" applyAlignment="1">
      <alignment horizontal="center" wrapText="1"/>
    </xf>
    <xf numFmtId="0" fontId="32" fillId="0" borderId="0" xfId="19" applyFont="1" applyBorder="1" applyAlignment="1">
      <alignment horizontal="center"/>
    </xf>
    <xf numFmtId="0" fontId="32" fillId="0" borderId="0" xfId="19" applyFont="1" applyBorder="1"/>
    <xf numFmtId="49" fontId="16" fillId="0" borderId="0" xfId="19" applyNumberFormat="1" applyFont="1" applyBorder="1" applyAlignment="1">
      <alignment horizontal="left"/>
    </xf>
    <xf numFmtId="0" fontId="16" fillId="0" borderId="0" xfId="19" applyNumberFormat="1" applyFont="1" applyBorder="1" applyAlignment="1">
      <alignment horizontal="left"/>
    </xf>
    <xf numFmtId="0" fontId="32" fillId="0" borderId="3" xfId="19" applyFont="1" applyBorder="1"/>
    <xf numFmtId="0" fontId="12" fillId="0" borderId="0" xfId="19" applyBorder="1"/>
    <xf numFmtId="0" fontId="12" fillId="0" borderId="3" xfId="19" applyBorder="1" applyAlignment="1">
      <alignment horizontal="left"/>
    </xf>
    <xf numFmtId="0" fontId="12" fillId="0" borderId="3" xfId="19" applyBorder="1" applyAlignment="1">
      <alignment horizontal="center"/>
    </xf>
    <xf numFmtId="0" fontId="39" fillId="0" borderId="3" xfId="19" applyFont="1" applyBorder="1" applyAlignment="1">
      <alignment horizontal="center"/>
    </xf>
    <xf numFmtId="0" fontId="38" fillId="0" borderId="0" xfId="20"/>
    <xf numFmtId="0" fontId="32" fillId="0" borderId="0" xfId="19" applyFont="1" applyBorder="1" applyAlignment="1">
      <alignment horizontal="left" wrapText="1"/>
    </xf>
    <xf numFmtId="0" fontId="18" fillId="0" borderId="0" xfId="0" applyFont="1" applyFill="1" applyAlignment="1">
      <alignment horizontal="left"/>
    </xf>
    <xf numFmtId="0" fontId="18" fillId="0" borderId="0" xfId="0" applyFont="1" applyFill="1" applyAlignment="1">
      <alignment horizontal="center"/>
    </xf>
    <xf numFmtId="0" fontId="16" fillId="0" borderId="0" xfId="0" applyFont="1"/>
    <xf numFmtId="0" fontId="18" fillId="0" borderId="0" xfId="0" applyFont="1"/>
    <xf numFmtId="0" fontId="17" fillId="0" borderId="0" xfId="0" applyFont="1" applyAlignment="1">
      <alignment horizontal="center"/>
    </xf>
    <xf numFmtId="0" fontId="16" fillId="0" borderId="0" xfId="22"/>
    <xf numFmtId="0" fontId="16" fillId="0" borderId="0" xfId="10" applyNumberFormat="1" applyFont="1" applyBorder="1" applyAlignment="1">
      <alignment horizontal="left"/>
    </xf>
    <xf numFmtId="49" fontId="16" fillId="0" borderId="0" xfId="10" applyNumberFormat="1" applyFont="1" applyBorder="1" applyAlignment="1">
      <alignment horizontal="left"/>
    </xf>
    <xf numFmtId="1" fontId="16" fillId="0" borderId="0" xfId="10" applyNumberFormat="1" applyFont="1" applyBorder="1" applyAlignment="1">
      <alignment horizontal="left"/>
    </xf>
    <xf numFmtId="1" fontId="16" fillId="0" borderId="0" xfId="10" applyNumberFormat="1" applyFont="1" applyFill="1" applyBorder="1" applyAlignment="1">
      <alignment horizontal="left"/>
    </xf>
    <xf numFmtId="0" fontId="32" fillId="0" borderId="0" xfId="23" applyFont="1" applyBorder="1"/>
    <xf numFmtId="0" fontId="11" fillId="0" borderId="0" xfId="23" applyBorder="1"/>
    <xf numFmtId="0" fontId="32" fillId="0" borderId="0" xfId="23" applyFont="1" applyBorder="1" applyAlignment="1">
      <alignment wrapText="1"/>
    </xf>
    <xf numFmtId="0" fontId="32" fillId="0" borderId="3" xfId="23" applyFont="1" applyBorder="1"/>
    <xf numFmtId="0" fontId="16" fillId="0" borderId="0" xfId="23" applyFont="1" applyFill="1" applyBorder="1" applyAlignment="1">
      <alignment horizontal="center" wrapText="1"/>
    </xf>
    <xf numFmtId="0" fontId="16" fillId="0" borderId="0" xfId="23" applyFont="1" applyFill="1" applyBorder="1"/>
    <xf numFmtId="0" fontId="16" fillId="0" borderId="0" xfId="23" applyFont="1" applyBorder="1" applyAlignment="1">
      <alignment wrapText="1"/>
    </xf>
    <xf numFmtId="0" fontId="41" fillId="0" borderId="0" xfId="23" applyFont="1" applyBorder="1" applyAlignment="1">
      <alignment horizontal="left" wrapText="1"/>
    </xf>
    <xf numFmtId="0" fontId="18" fillId="0" borderId="0" xfId="0" applyFont="1" applyAlignment="1">
      <alignment wrapText="1"/>
    </xf>
    <xf numFmtId="0" fontId="18" fillId="0" borderId="0" xfId="0" applyFont="1" applyFill="1" applyAlignment="1">
      <alignment wrapText="1"/>
    </xf>
    <xf numFmtId="0" fontId="18" fillId="0" borderId="0" xfId="0" applyFont="1" applyFill="1" applyAlignment="1"/>
    <xf numFmtId="0" fontId="18" fillId="0" borderId="0" xfId="0" applyFont="1"/>
    <xf numFmtId="0" fontId="18" fillId="0" borderId="0" xfId="0" applyFont="1" applyFill="1"/>
    <xf numFmtId="0" fontId="32" fillId="0" borderId="0" xfId="23" applyFont="1" applyBorder="1" applyAlignment="1">
      <alignment horizontal="left" wrapText="1"/>
    </xf>
    <xf numFmtId="0" fontId="32" fillId="0" borderId="0" xfId="19" applyFont="1" applyBorder="1" applyAlignment="1">
      <alignment horizontal="left" wrapText="1"/>
    </xf>
    <xf numFmtId="0" fontId="18" fillId="0" borderId="3" xfId="0" applyFont="1" applyFill="1" applyBorder="1" applyAlignment="1">
      <alignment horizontal="left"/>
    </xf>
    <xf numFmtId="0" fontId="18" fillId="0" borderId="3" xfId="0" applyFont="1" applyFill="1" applyBorder="1" applyAlignment="1">
      <alignment horizontal="center"/>
    </xf>
    <xf numFmtId="1" fontId="18" fillId="0" borderId="3" xfId="0" applyNumberFormat="1" applyFont="1" applyFill="1" applyBorder="1" applyAlignment="1">
      <alignment horizontal="center"/>
    </xf>
    <xf numFmtId="49" fontId="18" fillId="0" borderId="3" xfId="0" applyNumberFormat="1" applyFont="1" applyBorder="1" applyAlignment="1">
      <alignment horizontal="left"/>
    </xf>
    <xf numFmtId="0" fontId="18" fillId="0" borderId="3" xfId="0" applyFont="1" applyBorder="1"/>
    <xf numFmtId="0" fontId="18" fillId="0" borderId="3" xfId="0" applyFont="1" applyBorder="1" applyAlignment="1">
      <alignment horizontal="center"/>
    </xf>
    <xf numFmtId="0" fontId="18" fillId="0" borderId="3" xfId="0" applyFont="1" applyFill="1" applyBorder="1"/>
    <xf numFmtId="3" fontId="18" fillId="0" borderId="3" xfId="0" applyNumberFormat="1" applyFont="1" applyFill="1" applyBorder="1"/>
    <xf numFmtId="0" fontId="16" fillId="0" borderId="3" xfId="0" applyFont="1" applyBorder="1"/>
    <xf numFmtId="0" fontId="32" fillId="0" borderId="0" xfId="17" applyFont="1"/>
    <xf numFmtId="0" fontId="32" fillId="0" borderId="0" xfId="17" applyFont="1" applyAlignment="1">
      <alignment horizontal="left"/>
    </xf>
    <xf numFmtId="0" fontId="32" fillId="0" borderId="0" xfId="17" applyFont="1" applyAlignment="1">
      <alignment horizontal="center" wrapText="1"/>
    </xf>
    <xf numFmtId="0" fontId="32" fillId="0" borderId="0" xfId="17" applyFont="1" applyAlignment="1">
      <alignment horizontal="center"/>
    </xf>
    <xf numFmtId="3" fontId="32" fillId="0" borderId="0" xfId="17" applyNumberFormat="1" applyFont="1" applyAlignment="1">
      <alignment horizontal="center"/>
    </xf>
    <xf numFmtId="1" fontId="16" fillId="0" borderId="0" xfId="14" applyNumberFormat="1" applyFont="1" applyFill="1" applyAlignment="1">
      <alignment horizontal="center"/>
    </xf>
    <xf numFmtId="9" fontId="16" fillId="0" borderId="0" xfId="10" applyNumberFormat="1" applyFont="1"/>
    <xf numFmtId="3" fontId="41" fillId="0" borderId="0" xfId="17" applyNumberFormat="1" applyFont="1" applyAlignment="1">
      <alignment horizontal="center"/>
    </xf>
    <xf numFmtId="0" fontId="16" fillId="0" borderId="0" xfId="0" applyFont="1" applyBorder="1"/>
    <xf numFmtId="0" fontId="18" fillId="0" borderId="3" xfId="0" applyFont="1" applyBorder="1" applyAlignment="1">
      <alignment horizontal="left"/>
    </xf>
    <xf numFmtId="1" fontId="18" fillId="0" borderId="3" xfId="0" applyNumberFormat="1" applyFont="1" applyBorder="1" applyAlignment="1">
      <alignment horizontal="center"/>
    </xf>
    <xf numFmtId="0" fontId="18" fillId="0" borderId="3" xfId="0" applyFont="1" applyBorder="1" applyAlignment="1">
      <alignment horizontal="right"/>
    </xf>
    <xf numFmtId="0" fontId="0" fillId="0" borderId="3" xfId="0" applyBorder="1" applyAlignment="1">
      <alignment horizontal="left"/>
    </xf>
    <xf numFmtId="3" fontId="18" fillId="0" borderId="3" xfId="0" applyNumberFormat="1" applyFont="1" applyBorder="1" applyAlignment="1">
      <alignment horizontal="center"/>
    </xf>
    <xf numFmtId="0" fontId="18" fillId="0" borderId="3" xfId="0" applyNumberFormat="1" applyFont="1" applyBorder="1" applyAlignment="1">
      <alignment horizontal="left"/>
    </xf>
    <xf numFmtId="164" fontId="18" fillId="0" borderId="3" xfId="0" applyNumberFormat="1" applyFont="1" applyBorder="1" applyAlignment="1">
      <alignment horizontal="center"/>
    </xf>
    <xf numFmtId="0" fontId="18" fillId="0" borderId="3" xfId="1" applyFont="1" applyFill="1" applyBorder="1" applyAlignment="1">
      <alignment horizontal="left"/>
    </xf>
    <xf numFmtId="2" fontId="18" fillId="0" borderId="3" xfId="1" applyNumberFormat="1" applyFont="1" applyFill="1" applyBorder="1" applyAlignment="1">
      <alignment horizontal="center"/>
    </xf>
    <xf numFmtId="1" fontId="18" fillId="0" borderId="3" xfId="1" applyNumberFormat="1" applyFont="1" applyFill="1" applyBorder="1" applyAlignment="1">
      <alignment horizontal="center"/>
    </xf>
    <xf numFmtId="0" fontId="18" fillId="0" borderId="3" xfId="1" applyFont="1" applyFill="1" applyBorder="1"/>
    <xf numFmtId="2" fontId="18" fillId="0" borderId="3" xfId="0" applyNumberFormat="1" applyFont="1" applyBorder="1"/>
    <xf numFmtId="3" fontId="18" fillId="0" borderId="3" xfId="0" applyNumberFormat="1" applyFont="1" applyBorder="1" applyAlignment="1">
      <alignment horizontal="center" vertical="top"/>
    </xf>
    <xf numFmtId="167" fontId="16" fillId="0" borderId="3" xfId="9" applyNumberFormat="1" applyFont="1" applyFill="1" applyBorder="1" applyAlignment="1">
      <alignment horizontal="center"/>
    </xf>
    <xf numFmtId="3" fontId="18" fillId="0" borderId="3" xfId="0" applyNumberFormat="1" applyFont="1" applyFill="1" applyBorder="1" applyAlignment="1">
      <alignment horizontal="center"/>
    </xf>
    <xf numFmtId="0" fontId="16" fillId="0" borderId="3" xfId="10" applyBorder="1" applyAlignment="1">
      <alignment horizontal="left"/>
    </xf>
    <xf numFmtId="3" fontId="16" fillId="0" borderId="3" xfId="10" applyNumberFormat="1" applyBorder="1" applyAlignment="1">
      <alignment horizontal="center"/>
    </xf>
    <xf numFmtId="3" fontId="16" fillId="0" borderId="3" xfId="10" applyNumberFormat="1" applyFill="1" applyBorder="1" applyAlignment="1">
      <alignment horizontal="center"/>
    </xf>
    <xf numFmtId="0" fontId="16" fillId="0" borderId="3" xfId="10" applyBorder="1" applyAlignment="1">
      <alignment horizontal="center"/>
    </xf>
    <xf numFmtId="0" fontId="32" fillId="0" borderId="3" xfId="17" applyFont="1" applyBorder="1" applyAlignment="1">
      <alignment horizontal="left"/>
    </xf>
    <xf numFmtId="3" fontId="32" fillId="0" borderId="3" xfId="17" applyNumberFormat="1" applyFont="1" applyBorder="1" applyAlignment="1">
      <alignment horizontal="center"/>
    </xf>
    <xf numFmtId="167" fontId="18" fillId="0" borderId="3" xfId="9" applyNumberFormat="1" applyFont="1" applyBorder="1"/>
    <xf numFmtId="3" fontId="18" fillId="0" borderId="3" xfId="0" applyNumberFormat="1" applyFont="1" applyBorder="1"/>
    <xf numFmtId="1" fontId="18" fillId="0" borderId="3" xfId="5" applyNumberFormat="1" applyFont="1" applyBorder="1" applyAlignment="1">
      <alignment horizontal="center"/>
    </xf>
    <xf numFmtId="0" fontId="16" fillId="0" borderId="3" xfId="10" applyFont="1" applyFill="1" applyBorder="1" applyAlignment="1">
      <alignment horizontal="left"/>
    </xf>
    <xf numFmtId="3" fontId="16" fillId="0" borderId="3" xfId="10" quotePrefix="1" applyNumberFormat="1" applyFont="1" applyBorder="1" applyAlignment="1">
      <alignment horizontal="center"/>
    </xf>
    <xf numFmtId="3" fontId="16" fillId="0" borderId="3" xfId="11" applyNumberFormat="1" applyFont="1" applyFill="1" applyBorder="1" applyAlignment="1">
      <alignment horizontal="center"/>
    </xf>
    <xf numFmtId="3" fontId="16" fillId="0" borderId="3" xfId="10" applyNumberFormat="1" applyFont="1" applyFill="1" applyBorder="1" applyAlignment="1">
      <alignment horizontal="center"/>
    </xf>
    <xf numFmtId="165" fontId="16" fillId="0" borderId="3" xfId="10" applyNumberFormat="1" applyFont="1" applyFill="1" applyBorder="1" applyAlignment="1">
      <alignment horizontal="center"/>
    </xf>
    <xf numFmtId="0" fontId="16" fillId="0" borderId="3" xfId="10" applyFont="1" applyBorder="1" applyAlignment="1">
      <alignment horizontal="left"/>
    </xf>
    <xf numFmtId="0" fontId="16" fillId="0" borderId="3" xfId="10" applyFont="1" applyBorder="1"/>
    <xf numFmtId="9" fontId="16" fillId="0" borderId="3" xfId="5" applyFont="1" applyBorder="1"/>
    <xf numFmtId="3" fontId="16" fillId="0" borderId="3" xfId="10" quotePrefix="1" applyNumberFormat="1" applyFont="1" applyFill="1" applyBorder="1" applyAlignment="1">
      <alignment horizontal="center"/>
    </xf>
    <xf numFmtId="0" fontId="18" fillId="0" borderId="3" xfId="2" applyFont="1" applyFill="1" applyBorder="1" applyAlignment="1">
      <alignment horizontal="left"/>
    </xf>
    <xf numFmtId="3" fontId="18" fillId="0" borderId="3" xfId="2" applyNumberFormat="1" applyFont="1" applyFill="1" applyBorder="1" applyAlignment="1">
      <alignment horizontal="center"/>
    </xf>
    <xf numFmtId="165" fontId="18" fillId="0" borderId="3" xfId="2" applyNumberFormat="1" applyFont="1" applyFill="1" applyBorder="1" applyAlignment="1">
      <alignment horizontal="center"/>
    </xf>
    <xf numFmtId="3" fontId="18" fillId="0" borderId="3" xfId="2" applyNumberFormat="1" applyFont="1" applyFill="1" applyBorder="1"/>
    <xf numFmtId="0" fontId="18" fillId="0" borderId="3" xfId="2" applyFont="1" applyFill="1" applyBorder="1"/>
    <xf numFmtId="1" fontId="18" fillId="0" borderId="3" xfId="2" applyNumberFormat="1" applyFont="1" applyFill="1" applyBorder="1" applyAlignment="1">
      <alignment horizontal="center"/>
    </xf>
    <xf numFmtId="3" fontId="18" fillId="0" borderId="3" xfId="0" quotePrefix="1" applyNumberFormat="1" applyFont="1" applyBorder="1" applyAlignment="1">
      <alignment horizontal="center"/>
    </xf>
    <xf numFmtId="0" fontId="16" fillId="0" borderId="3" xfId="0" applyFont="1" applyBorder="1" applyAlignment="1"/>
    <xf numFmtId="0" fontId="16" fillId="0" borderId="3" xfId="0" applyFont="1" applyBorder="1" applyAlignment="1">
      <alignment horizontal="center"/>
    </xf>
    <xf numFmtId="0" fontId="16" fillId="0" borderId="3" xfId="0" applyFont="1" applyFill="1" applyBorder="1" applyAlignment="1">
      <alignment horizontal="center"/>
    </xf>
    <xf numFmtId="0" fontId="0" fillId="0" borderId="3" xfId="0" applyBorder="1"/>
    <xf numFmtId="0" fontId="16" fillId="0" borderId="3" xfId="0" applyFont="1" applyBorder="1" applyAlignment="1">
      <alignment horizontal="left"/>
    </xf>
    <xf numFmtId="3" fontId="0" fillId="0" borderId="3" xfId="0" applyNumberFormat="1" applyFill="1" applyBorder="1" applyAlignment="1">
      <alignment horizontal="center"/>
    </xf>
    <xf numFmtId="1" fontId="16" fillId="0" borderId="3" xfId="0" applyNumberFormat="1" applyFont="1" applyBorder="1" applyAlignment="1">
      <alignment horizontal="center"/>
    </xf>
    <xf numFmtId="0" fontId="18" fillId="0" borderId="0" xfId="0" applyFont="1" applyAlignment="1">
      <alignment wrapText="1"/>
    </xf>
    <xf numFmtId="0" fontId="16" fillId="0" borderId="0" xfId="0" applyFont="1" applyAlignment="1">
      <alignment wrapText="1"/>
    </xf>
    <xf numFmtId="0" fontId="18" fillId="0" borderId="0" xfId="1" applyFont="1" applyFill="1" applyAlignment="1">
      <alignment wrapText="1"/>
    </xf>
    <xf numFmtId="0" fontId="16" fillId="0" borderId="0" xfId="1" applyFont="1" applyFill="1" applyAlignment="1">
      <alignment wrapText="1"/>
    </xf>
    <xf numFmtId="0" fontId="16" fillId="0" borderId="0" xfId="10" applyFont="1" applyAlignment="1">
      <alignment horizontal="left" wrapText="1"/>
    </xf>
    <xf numFmtId="0" fontId="16" fillId="0" borderId="0" xfId="0" applyFont="1"/>
    <xf numFmtId="0" fontId="18" fillId="0" borderId="0" xfId="0" applyFont="1"/>
    <xf numFmtId="0" fontId="32" fillId="0" borderId="0" xfId="17" applyFont="1" applyAlignment="1">
      <alignment horizontal="left" wrapText="1"/>
    </xf>
    <xf numFmtId="0" fontId="16" fillId="0" borderId="0" xfId="0" applyFont="1" applyFill="1" applyBorder="1" applyAlignment="1">
      <alignment horizontal="center" wrapText="1"/>
    </xf>
    <xf numFmtId="0" fontId="16" fillId="0" borderId="3" xfId="0" applyFont="1" applyBorder="1" applyAlignment="1">
      <alignment wrapText="1"/>
    </xf>
    <xf numFmtId="0" fontId="41" fillId="0" borderId="0" xfId="0" applyFont="1" applyAlignment="1">
      <alignment horizontal="center"/>
    </xf>
    <xf numFmtId="0" fontId="16" fillId="0" borderId="0" xfId="0" applyFont="1"/>
    <xf numFmtId="0" fontId="18" fillId="0" borderId="3" xfId="0" applyFont="1" applyFill="1" applyBorder="1"/>
    <xf numFmtId="0" fontId="16" fillId="0" borderId="3" xfId="0" applyFont="1" applyFill="1" applyBorder="1" applyAlignment="1">
      <alignment horizontal="left"/>
    </xf>
    <xf numFmtId="3" fontId="16" fillId="0" borderId="3" xfId="0" applyNumberFormat="1" applyFont="1" applyFill="1" applyBorder="1" applyAlignment="1">
      <alignment horizontal="center"/>
    </xf>
    <xf numFmtId="0" fontId="0" fillId="0" borderId="3" xfId="0" applyBorder="1" applyAlignment="1">
      <alignment horizontal="center"/>
    </xf>
    <xf numFmtId="3" fontId="16" fillId="0" borderId="3" xfId="0" applyNumberFormat="1" applyFont="1" applyBorder="1" applyAlignment="1">
      <alignment horizontal="center"/>
    </xf>
    <xf numFmtId="0" fontId="16" fillId="0" borderId="3" xfId="10" applyFont="1" applyFill="1" applyBorder="1"/>
    <xf numFmtId="166" fontId="16" fillId="0" borderId="0" xfId="0" applyNumberFormat="1" applyFont="1" applyAlignment="1">
      <alignment horizontal="center"/>
    </xf>
    <xf numFmtId="166" fontId="16" fillId="0" borderId="0" xfId="0" applyNumberFormat="1" applyFont="1" applyFill="1" applyAlignment="1">
      <alignment horizontal="center"/>
    </xf>
    <xf numFmtId="3" fontId="16" fillId="0" borderId="0" xfId="0" quotePrefix="1" applyNumberFormat="1" applyFont="1" applyFill="1" applyAlignment="1">
      <alignment horizontal="center"/>
    </xf>
    <xf numFmtId="0" fontId="0" fillId="0" borderId="0" xfId="0" applyBorder="1"/>
    <xf numFmtId="164" fontId="32" fillId="0" borderId="0" xfId="9" applyNumberFormat="1" applyFont="1" applyBorder="1" applyAlignment="1">
      <alignment horizontal="center" vertical="center"/>
    </xf>
    <xf numFmtId="1" fontId="26" fillId="0" borderId="0" xfId="26" applyNumberFormat="1" applyFont="1" applyFill="1" applyBorder="1" applyAlignment="1">
      <alignment horizontal="center" vertical="center"/>
    </xf>
    <xf numFmtId="0" fontId="41" fillId="0" borderId="0" xfId="0" applyFont="1" applyBorder="1" applyAlignment="1">
      <alignment horizontal="center"/>
    </xf>
    <xf numFmtId="0" fontId="32" fillId="0" borderId="0" xfId="0" applyFont="1" applyBorder="1"/>
    <xf numFmtId="0" fontId="16" fillId="0" borderId="0" xfId="10" applyFont="1" applyFill="1" applyAlignment="1">
      <alignment horizontal="left"/>
    </xf>
    <xf numFmtId="0" fontId="16" fillId="0" borderId="0" xfId="10" applyFont="1" applyAlignment="1">
      <alignment wrapText="1"/>
    </xf>
    <xf numFmtId="3" fontId="17" fillId="0" borderId="0" xfId="10" applyNumberFormat="1" applyFont="1" applyFill="1" applyAlignment="1">
      <alignment horizontal="center"/>
    </xf>
    <xf numFmtId="0" fontId="16" fillId="0" borderId="0" xfId="10" applyFont="1" applyAlignment="1">
      <alignment vertical="top" wrapText="1"/>
    </xf>
    <xf numFmtId="0" fontId="18" fillId="0" borderId="0" xfId="0" applyFont="1" applyAlignment="1">
      <alignment horizontal="center"/>
    </xf>
    <xf numFmtId="3" fontId="18" fillId="0" borderId="0" xfId="0" applyNumberFormat="1" applyFont="1" applyAlignment="1">
      <alignment horizontal="center"/>
    </xf>
    <xf numFmtId="0" fontId="16" fillId="0" borderId="0" xfId="0" applyFont="1" applyFill="1" applyAlignment="1">
      <alignment horizontal="left"/>
    </xf>
    <xf numFmtId="0" fontId="16" fillId="0" borderId="0" xfId="10" applyFill="1"/>
    <xf numFmtId="1" fontId="16" fillId="0" borderId="0" xfId="10" applyNumberFormat="1" applyFill="1" applyAlignment="1">
      <alignment horizontal="center"/>
    </xf>
    <xf numFmtId="0" fontId="16" fillId="0" borderId="0" xfId="10" applyFill="1" applyAlignment="1">
      <alignment wrapText="1"/>
    </xf>
    <xf numFmtId="164" fontId="16" fillId="0" borderId="0" xfId="10" applyNumberFormat="1"/>
    <xf numFmtId="1" fontId="27" fillId="0" borderId="2" xfId="10" applyNumberFormat="1" applyFont="1" applyFill="1" applyBorder="1" applyAlignment="1">
      <alignment horizontal="right"/>
    </xf>
    <xf numFmtId="1" fontId="27" fillId="0" borderId="0" xfId="10" applyNumberFormat="1" applyFont="1" applyFill="1" applyBorder="1" applyAlignment="1">
      <alignment horizontal="right"/>
    </xf>
    <xf numFmtId="0" fontId="47" fillId="0" borderId="0" xfId="28" applyFont="1" applyFill="1" applyAlignment="1" applyProtection="1">
      <alignment horizontal="center"/>
    </xf>
    <xf numFmtId="0" fontId="46" fillId="0" borderId="0" xfId="28" applyFill="1" applyAlignment="1" applyProtection="1">
      <alignment horizontal="center"/>
    </xf>
    <xf numFmtId="0" fontId="47" fillId="0" borderId="0" xfId="28" applyFont="1" applyFill="1" applyProtection="1"/>
    <xf numFmtId="0" fontId="16" fillId="0" borderId="1" xfId="10" applyFont="1" applyBorder="1" applyAlignment="1">
      <alignment horizontal="left"/>
    </xf>
    <xf numFmtId="0" fontId="46" fillId="0" borderId="0" xfId="28" applyFill="1" applyProtection="1"/>
    <xf numFmtId="1" fontId="17" fillId="0" borderId="0" xfId="10" applyNumberFormat="1" applyFont="1" applyFill="1" applyAlignment="1">
      <alignment horizontal="center"/>
    </xf>
    <xf numFmtId="0" fontId="0" fillId="0" borderId="0" xfId="0" applyBorder="1" applyAlignment="1">
      <alignment wrapText="1"/>
    </xf>
    <xf numFmtId="0" fontId="32" fillId="0" borderId="0" xfId="31" applyFont="1" applyBorder="1"/>
    <xf numFmtId="0" fontId="32" fillId="0" borderId="0" xfId="31" applyFont="1" applyBorder="1" applyAlignment="1">
      <alignment wrapText="1"/>
    </xf>
    <xf numFmtId="0" fontId="8" fillId="0" borderId="0" xfId="31" applyBorder="1"/>
    <xf numFmtId="0" fontId="32" fillId="0" borderId="0" xfId="31" applyFont="1" applyBorder="1" applyAlignment="1">
      <alignment horizontal="left" wrapText="1"/>
    </xf>
    <xf numFmtId="0" fontId="32" fillId="0" borderId="3" xfId="31" applyFont="1" applyBorder="1"/>
    <xf numFmtId="0" fontId="41" fillId="0" borderId="0" xfId="31" applyFont="1" applyBorder="1" applyAlignment="1">
      <alignment horizontal="center"/>
    </xf>
    <xf numFmtId="0" fontId="32" fillId="0" borderId="0" xfId="31" applyFont="1" applyFill="1" applyBorder="1"/>
    <xf numFmtId="0" fontId="32" fillId="0" borderId="0" xfId="31" applyFont="1" applyFill="1" applyBorder="1" applyAlignment="1">
      <alignment horizontal="center"/>
    </xf>
    <xf numFmtId="0" fontId="32" fillId="0" borderId="0" xfId="31" applyFont="1" applyFill="1" applyBorder="1" applyAlignment="1">
      <alignment horizontal="left"/>
    </xf>
    <xf numFmtId="0" fontId="32" fillId="0" borderId="0" xfId="32" applyFont="1" applyFill="1" applyBorder="1" applyAlignment="1">
      <alignment horizontal="center"/>
    </xf>
    <xf numFmtId="0" fontId="41" fillId="0" borderId="0" xfId="31" applyFont="1" applyFill="1" applyBorder="1" applyAlignment="1">
      <alignment horizontal="center"/>
    </xf>
    <xf numFmtId="0" fontId="41" fillId="0" borderId="0" xfId="31" applyFont="1" applyFill="1" applyBorder="1"/>
    <xf numFmtId="0" fontId="16" fillId="0" borderId="0" xfId="31" applyFont="1" applyFill="1" applyBorder="1" applyAlignment="1">
      <alignment horizontal="center" wrapText="1"/>
    </xf>
    <xf numFmtId="0" fontId="16" fillId="0" borderId="0" xfId="31" applyFont="1" applyFill="1" applyBorder="1"/>
    <xf numFmtId="0" fontId="16" fillId="0" borderId="0" xfId="31" applyFont="1" applyBorder="1"/>
    <xf numFmtId="0" fontId="0" fillId="0" borderId="0" xfId="0" applyAlignment="1">
      <alignment wrapText="1"/>
    </xf>
    <xf numFmtId="0" fontId="16" fillId="0" borderId="0" xfId="0" applyFont="1" applyFill="1" applyAlignment="1">
      <alignment wrapText="1"/>
    </xf>
    <xf numFmtId="0" fontId="16" fillId="0" borderId="0" xfId="0" applyFont="1" applyAlignment="1">
      <alignment horizontal="center"/>
    </xf>
    <xf numFmtId="0" fontId="16" fillId="0" borderId="0" xfId="0" applyFont="1" applyAlignment="1">
      <alignment horizontal="center" wrapText="1"/>
    </xf>
    <xf numFmtId="0" fontId="0" fillId="0" borderId="0" xfId="0" applyFill="1" applyAlignment="1">
      <alignment wrapText="1"/>
    </xf>
    <xf numFmtId="0" fontId="16" fillId="0" borderId="0" xfId="0" applyFont="1" applyFill="1" applyAlignment="1">
      <alignment horizontal="left" wrapText="1"/>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center"/>
    </xf>
    <xf numFmtId="0" fontId="16" fillId="0" borderId="0" xfId="0" applyFont="1" applyAlignment="1">
      <alignment wrapText="1"/>
    </xf>
    <xf numFmtId="0" fontId="16" fillId="0" borderId="0" xfId="0" applyFont="1" applyFill="1" applyAlignment="1">
      <alignment horizontal="center"/>
    </xf>
    <xf numFmtId="0" fontId="16" fillId="0" borderId="0" xfId="10" applyFont="1" applyFill="1" applyAlignment="1">
      <alignment horizontal="left"/>
    </xf>
    <xf numFmtId="0" fontId="16" fillId="0" borderId="0" xfId="10" applyFont="1" applyFill="1" applyAlignment="1">
      <alignment horizontal="center" wrapText="1"/>
    </xf>
    <xf numFmtId="0" fontId="16" fillId="0" borderId="0" xfId="10" applyFont="1" applyFill="1" applyAlignment="1">
      <alignment horizontal="center"/>
    </xf>
    <xf numFmtId="49" fontId="16" fillId="0" borderId="0" xfId="10" applyNumberFormat="1" applyFont="1" applyAlignment="1">
      <alignment horizontal="left"/>
    </xf>
    <xf numFmtId="0" fontId="0" fillId="0" borderId="0" xfId="0"/>
    <xf numFmtId="0" fontId="0" fillId="0" borderId="0" xfId="0" applyAlignment="1">
      <alignment horizontal="left"/>
    </xf>
    <xf numFmtId="0" fontId="0" fillId="0" borderId="0" xfId="0" applyFill="1" applyAlignment="1">
      <alignment horizontal="center"/>
    </xf>
    <xf numFmtId="3" fontId="16" fillId="0" borderId="0" xfId="0" applyNumberFormat="1" applyFont="1" applyAlignment="1">
      <alignment horizontal="center" wrapText="1"/>
    </xf>
    <xf numFmtId="0" fontId="41" fillId="0" borderId="0" xfId="0" applyFont="1" applyFill="1" applyBorder="1" applyAlignment="1">
      <alignment wrapText="1"/>
    </xf>
    <xf numFmtId="0" fontId="16" fillId="0" borderId="0" xfId="0" applyFont="1" applyFill="1" applyBorder="1" applyAlignment="1"/>
    <xf numFmtId="0" fontId="7" fillId="0" borderId="0" xfId="35" applyAlignment="1">
      <alignment wrapText="1"/>
    </xf>
    <xf numFmtId="0" fontId="7" fillId="0" borderId="0" xfId="35"/>
    <xf numFmtId="0" fontId="7" fillId="0" borderId="0" xfId="35" applyAlignment="1">
      <alignment horizontal="center"/>
    </xf>
    <xf numFmtId="0" fontId="18" fillId="0" borderId="0" xfId="0" applyFont="1" applyAlignment="1">
      <alignment horizontal="left"/>
    </xf>
    <xf numFmtId="0" fontId="18" fillId="0" borderId="0" xfId="0" applyFont="1" applyAlignment="1">
      <alignment vertical="top"/>
    </xf>
    <xf numFmtId="0" fontId="16" fillId="0" borderId="0" xfId="0" applyFont="1" applyAlignment="1">
      <alignment vertical="top"/>
    </xf>
    <xf numFmtId="0" fontId="18" fillId="0" borderId="0" xfId="0" applyFont="1" applyFill="1" applyAlignment="1">
      <alignment horizontal="center"/>
    </xf>
    <xf numFmtId="0" fontId="18" fillId="0" borderId="0" xfId="0" applyFont="1"/>
    <xf numFmtId="0" fontId="18" fillId="0" borderId="0" xfId="0" applyFont="1" applyFill="1"/>
    <xf numFmtId="0" fontId="18" fillId="0" borderId="0" xfId="2" applyFont="1" applyFill="1" applyAlignment="1">
      <alignment horizontal="center"/>
    </xf>
    <xf numFmtId="0" fontId="32" fillId="0" borderId="0" xfId="31" applyFont="1" applyBorder="1" applyAlignment="1">
      <alignment horizontal="left" wrapText="1"/>
    </xf>
    <xf numFmtId="0" fontId="32" fillId="0" borderId="0" xfId="31" applyFont="1" applyBorder="1" applyAlignment="1">
      <alignment wrapText="1"/>
    </xf>
    <xf numFmtId="0" fontId="16" fillId="0" borderId="0" xfId="31" applyFont="1" applyFill="1" applyBorder="1" applyAlignment="1">
      <alignment horizontal="center" wrapText="1"/>
    </xf>
    <xf numFmtId="165" fontId="18" fillId="0" borderId="0" xfId="2" applyNumberFormat="1" applyFont="1" applyFill="1" applyAlignment="1">
      <alignment horizontal="center"/>
    </xf>
    <xf numFmtId="0" fontId="16" fillId="0" borderId="0" xfId="0" applyFont="1" applyAlignment="1">
      <alignment horizontal="left"/>
    </xf>
    <xf numFmtId="0" fontId="0" fillId="0" borderId="0" xfId="0"/>
    <xf numFmtId="1" fontId="32" fillId="0" borderId="0" xfId="32" applyNumberFormat="1" applyFont="1" applyFill="1" applyBorder="1" applyAlignment="1">
      <alignment horizontal="center"/>
    </xf>
    <xf numFmtId="1" fontId="41" fillId="0" borderId="0" xfId="31" applyNumberFormat="1" applyFont="1" applyBorder="1" applyAlignment="1">
      <alignment horizontal="center"/>
    </xf>
    <xf numFmtId="1" fontId="32" fillId="0" borderId="0" xfId="9" applyNumberFormat="1" applyFont="1" applyBorder="1" applyAlignment="1">
      <alignment horizontal="center" vertical="center"/>
    </xf>
    <xf numFmtId="1" fontId="26" fillId="0" borderId="0" xfId="24" applyNumberFormat="1" applyFont="1" applyBorder="1" applyAlignment="1">
      <alignment horizontal="center" vertical="center"/>
    </xf>
    <xf numFmtId="1" fontId="45" fillId="0" borderId="0" xfId="25" applyNumberFormat="1" applyFont="1" applyBorder="1" applyAlignment="1">
      <alignment horizontal="center" vertical="center"/>
    </xf>
    <xf numFmtId="0" fontId="32" fillId="0" borderId="0" xfId="0" applyFont="1" applyBorder="1" applyAlignment="1">
      <alignment horizontal="center"/>
    </xf>
    <xf numFmtId="1" fontId="26" fillId="0" borderId="0" xfId="9" applyNumberFormat="1" applyFont="1" applyBorder="1" applyAlignment="1">
      <alignment horizontal="center" vertical="center"/>
    </xf>
    <xf numFmtId="0" fontId="18" fillId="0" borderId="0" xfId="0" applyFont="1" applyAlignment="1">
      <alignment horizontal="left"/>
    </xf>
    <xf numFmtId="0" fontId="18" fillId="0" borderId="0" xfId="0" applyFont="1" applyAlignment="1">
      <alignment wrapText="1"/>
    </xf>
    <xf numFmtId="0" fontId="18" fillId="0" borderId="0" xfId="0" applyFont="1"/>
    <xf numFmtId="0" fontId="32" fillId="0" borderId="0" xfId="31" applyFont="1" applyBorder="1" applyAlignment="1">
      <alignment horizontal="left" wrapText="1"/>
    </xf>
    <xf numFmtId="0" fontId="16" fillId="0" borderId="0" xfId="31" applyFont="1" applyFill="1" applyBorder="1" applyAlignment="1">
      <alignment horizontal="center" wrapText="1"/>
    </xf>
    <xf numFmtId="1" fontId="32" fillId="0" borderId="0" xfId="31" applyNumberFormat="1" applyFont="1" applyBorder="1" applyAlignment="1">
      <alignment horizontal="center"/>
    </xf>
    <xf numFmtId="1" fontId="32" fillId="0" borderId="0" xfId="0" applyNumberFormat="1" applyFont="1" applyBorder="1" applyAlignment="1">
      <alignment horizontal="center"/>
    </xf>
    <xf numFmtId="1" fontId="41" fillId="0" borderId="0" xfId="0" applyNumberFormat="1" applyFont="1" applyBorder="1" applyAlignment="1">
      <alignment horizontal="center"/>
    </xf>
    <xf numFmtId="1" fontId="32" fillId="0" borderId="1" xfId="0" applyNumberFormat="1" applyFont="1" applyBorder="1" applyAlignment="1">
      <alignment horizontal="center"/>
    </xf>
    <xf numFmtId="1" fontId="32" fillId="0" borderId="0" xfId="23" applyNumberFormat="1" applyFont="1" applyFill="1" applyBorder="1" applyAlignment="1">
      <alignment horizontal="center"/>
    </xf>
    <xf numFmtId="1" fontId="41" fillId="0" borderId="0" xfId="23" applyNumberFormat="1" applyFont="1" applyBorder="1" applyAlignment="1">
      <alignment horizontal="center"/>
    </xf>
    <xf numFmtId="171" fontId="16" fillId="0" borderId="0" xfId="9" applyNumberFormat="1" applyFont="1" applyFill="1" applyBorder="1" applyAlignment="1">
      <alignment horizontal="center"/>
    </xf>
    <xf numFmtId="1" fontId="16" fillId="0" borderId="0" xfId="19" applyNumberFormat="1" applyFont="1" applyFill="1" applyBorder="1" applyAlignment="1">
      <alignment horizontal="center" wrapText="1"/>
    </xf>
    <xf numFmtId="1" fontId="17" fillId="0" borderId="0" xfId="19" applyNumberFormat="1" applyFont="1" applyFill="1" applyBorder="1" applyAlignment="1">
      <alignment horizontal="center" wrapText="1"/>
    </xf>
    <xf numFmtId="0" fontId="16" fillId="0" borderId="0" xfId="0" applyFont="1" applyAlignment="1">
      <alignment horizontal="center" wrapText="1"/>
    </xf>
    <xf numFmtId="0" fontId="18" fillId="0" borderId="0" xfId="0" applyFont="1"/>
    <xf numFmtId="1" fontId="42" fillId="0" borderId="0" xfId="0" applyNumberFormat="1" applyFont="1" applyBorder="1" applyAlignment="1">
      <alignment horizontal="center"/>
    </xf>
    <xf numFmtId="0" fontId="18" fillId="0" borderId="0" xfId="0" applyFont="1" applyFill="1" applyAlignment="1">
      <alignment horizontal="left"/>
    </xf>
    <xf numFmtId="0" fontId="0" fillId="0" borderId="0" xfId="0" applyAlignment="1">
      <alignment horizontal="center"/>
    </xf>
    <xf numFmtId="0" fontId="18" fillId="0" borderId="0" xfId="0" applyFont="1"/>
    <xf numFmtId="0" fontId="18" fillId="0" borderId="0" xfId="0" applyFont="1" applyFill="1"/>
    <xf numFmtId="164" fontId="32" fillId="0" borderId="0" xfId="31" applyNumberFormat="1" applyFont="1" applyBorder="1"/>
    <xf numFmtId="3" fontId="16" fillId="0" borderId="0" xfId="10" applyNumberFormat="1"/>
    <xf numFmtId="0" fontId="18" fillId="0" borderId="0" xfId="0" applyFont="1" applyFill="1" applyAlignment="1">
      <alignment horizontal="left"/>
    </xf>
    <xf numFmtId="0" fontId="16" fillId="0" borderId="0" xfId="0" applyFont="1" applyFill="1" applyAlignment="1">
      <alignment horizontal="center"/>
    </xf>
    <xf numFmtId="0" fontId="18" fillId="0" borderId="0" xfId="0" applyFont="1" applyFill="1" applyAlignment="1">
      <alignment horizontal="left" wrapText="1"/>
    </xf>
    <xf numFmtId="0" fontId="18" fillId="0" borderId="0" xfId="0" applyFont="1" applyFill="1" applyAlignment="1">
      <alignment horizontal="center"/>
    </xf>
    <xf numFmtId="0" fontId="18" fillId="0" borderId="0" xfId="0" applyFont="1"/>
    <xf numFmtId="0" fontId="18" fillId="0" borderId="0" xfId="0" applyFont="1" applyFill="1"/>
    <xf numFmtId="0" fontId="17" fillId="0" borderId="0" xfId="0" applyFont="1" applyFill="1" applyAlignment="1"/>
    <xf numFmtId="0" fontId="0" fillId="0" borderId="0" xfId="0" applyFill="1" applyBorder="1" applyAlignment="1">
      <alignment horizontal="center" wrapText="1"/>
    </xf>
    <xf numFmtId="0" fontId="18" fillId="0" borderId="0" xfId="0" applyFont="1"/>
    <xf numFmtId="0" fontId="0" fillId="0" borderId="0" xfId="0" applyAlignment="1">
      <alignment wrapText="1"/>
    </xf>
    <xf numFmtId="0" fontId="16" fillId="0" borderId="0" xfId="0" applyFont="1" applyFill="1" applyAlignment="1">
      <alignment wrapText="1"/>
    </xf>
    <xf numFmtId="0" fontId="16" fillId="0" borderId="0" xfId="0" applyFont="1" applyAlignment="1">
      <alignment horizontal="center"/>
    </xf>
    <xf numFmtId="0" fontId="16" fillId="0" borderId="0" xfId="0" applyFont="1" applyFill="1" applyAlignment="1"/>
    <xf numFmtId="0" fontId="16" fillId="0" borderId="0" xfId="0" applyFont="1" applyAlignment="1">
      <alignment horizontal="left"/>
    </xf>
    <xf numFmtId="0" fontId="0" fillId="0" borderId="0" xfId="0" applyAlignment="1">
      <alignment horizontal="center"/>
    </xf>
    <xf numFmtId="0" fontId="16" fillId="0" borderId="0" xfId="0" applyFont="1" applyAlignment="1">
      <alignment wrapText="1"/>
    </xf>
    <xf numFmtId="0" fontId="16" fillId="0" borderId="0" xfId="0" applyFont="1" applyFill="1" applyAlignment="1">
      <alignment horizontal="center"/>
    </xf>
    <xf numFmtId="0" fontId="16" fillId="0" borderId="0" xfId="10" applyFont="1" applyFill="1" applyAlignment="1">
      <alignment horizontal="center" wrapText="1"/>
    </xf>
    <xf numFmtId="0" fontId="0" fillId="0" borderId="0" xfId="0"/>
    <xf numFmtId="0" fontId="0" fillId="0" borderId="0" xfId="0" applyAlignment="1">
      <alignment horizontal="left"/>
    </xf>
    <xf numFmtId="0" fontId="0" fillId="0" borderId="0" xfId="0" applyFill="1" applyAlignment="1">
      <alignment horizontal="center"/>
    </xf>
    <xf numFmtId="3" fontId="16" fillId="0" borderId="0" xfId="0" applyNumberFormat="1" applyFont="1" applyAlignment="1">
      <alignment horizontal="center"/>
    </xf>
    <xf numFmtId="1" fontId="16" fillId="0" borderId="0" xfId="0" applyNumberFormat="1" applyFont="1" applyAlignment="1">
      <alignment horizontal="center" wrapText="1"/>
    </xf>
    <xf numFmtId="0" fontId="18" fillId="0" borderId="0" xfId="0" applyFont="1" applyFill="1" applyAlignment="1">
      <alignment wrapText="1"/>
    </xf>
    <xf numFmtId="0" fontId="16" fillId="0" borderId="0" xfId="0" applyFont="1" applyBorder="1" applyAlignment="1">
      <alignment wrapText="1"/>
    </xf>
    <xf numFmtId="0" fontId="18" fillId="0" borderId="0" xfId="0" applyFont="1" applyFill="1"/>
    <xf numFmtId="0" fontId="16" fillId="0" borderId="0" xfId="0" applyFont="1" applyFill="1" applyBorder="1" applyAlignment="1">
      <alignment wrapText="1"/>
    </xf>
    <xf numFmtId="0" fontId="16" fillId="0" borderId="0" xfId="0" applyFont="1" applyFill="1" applyAlignment="1">
      <alignment vertical="top"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1" fontId="16" fillId="0" borderId="0" xfId="0" applyNumberFormat="1" applyFont="1" applyFill="1" applyAlignment="1">
      <alignment horizontal="center" vertical="center" wrapText="1"/>
    </xf>
    <xf numFmtId="0" fontId="21" fillId="0" borderId="0" xfId="0" applyFont="1"/>
    <xf numFmtId="0" fontId="17" fillId="0" borderId="0" xfId="0" applyFont="1" applyBorder="1" applyAlignment="1">
      <alignment horizontal="left" wrapText="1"/>
    </xf>
    <xf numFmtId="0" fontId="16" fillId="0" borderId="0" xfId="0" applyFont="1" applyBorder="1" applyAlignment="1">
      <alignment horizontal="justify"/>
    </xf>
    <xf numFmtId="0" fontId="16" fillId="0" borderId="0" xfId="0" applyFont="1" applyBorder="1" applyAlignment="1">
      <alignment horizontal="center"/>
    </xf>
    <xf numFmtId="164" fontId="16" fillId="0" borderId="0" xfId="36" applyNumberFormat="1" applyFont="1" applyFill="1" applyBorder="1" applyAlignment="1">
      <alignment horizontal="center"/>
    </xf>
    <xf numFmtId="164" fontId="17" fillId="0" borderId="0" xfId="36" applyNumberFormat="1" applyFont="1" applyFill="1" applyBorder="1" applyAlignment="1">
      <alignment horizontal="center"/>
    </xf>
    <xf numFmtId="0" fontId="17" fillId="0" borderId="0" xfId="0" applyFont="1" applyFill="1" applyBorder="1" applyAlignment="1">
      <alignment horizontal="center" vertical="center"/>
    </xf>
    <xf numFmtId="172" fontId="16" fillId="0" borderId="0" xfId="26" applyNumberFormat="1" applyFont="1" applyFill="1" applyBorder="1" applyAlignment="1">
      <alignment horizontal="center" vertical="center"/>
    </xf>
    <xf numFmtId="0" fontId="16" fillId="0" borderId="0" xfId="0" applyFont="1" applyFill="1" applyBorder="1" applyAlignment="1">
      <alignment horizontal="center" vertical="center"/>
    </xf>
    <xf numFmtId="173" fontId="16" fillId="0" borderId="0" xfId="37"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74" fontId="16" fillId="0" borderId="0" xfId="37" applyNumberFormat="1" applyFont="1" applyFill="1" applyBorder="1" applyAlignment="1">
      <alignment horizontal="center" vertical="center"/>
    </xf>
    <xf numFmtId="0" fontId="0" fillId="0" borderId="0" xfId="0" applyFont="1" applyBorder="1" applyAlignment="1">
      <alignment horizontal="left"/>
    </xf>
    <xf numFmtId="0" fontId="0" fillId="0" borderId="0" xfId="0" applyFont="1" applyBorder="1" applyAlignment="1">
      <alignment horizontal="center"/>
    </xf>
    <xf numFmtId="0" fontId="20" fillId="0" borderId="0" xfId="0" applyFont="1" applyBorder="1" applyAlignment="1">
      <alignment horizontal="center"/>
    </xf>
    <xf numFmtId="0" fontId="0" fillId="0" borderId="0" xfId="0" applyFont="1" applyBorder="1"/>
    <xf numFmtId="0" fontId="20" fillId="0" borderId="3" xfId="0" applyFont="1" applyBorder="1" applyAlignment="1">
      <alignment horizontal="center"/>
    </xf>
    <xf numFmtId="173" fontId="16" fillId="0" borderId="3" xfId="37" applyNumberFormat="1" applyFont="1" applyFill="1" applyBorder="1" applyAlignment="1">
      <alignment horizontal="center" vertical="center"/>
    </xf>
    <xf numFmtId="164" fontId="16" fillId="0" borderId="0" xfId="0" applyNumberFormat="1" applyFont="1" applyBorder="1" applyAlignment="1">
      <alignment horizontal="center"/>
    </xf>
    <xf numFmtId="0" fontId="29" fillId="0" borderId="0" xfId="0" applyFont="1" applyBorder="1" applyAlignment="1">
      <alignment horizontal="left"/>
    </xf>
    <xf numFmtId="0" fontId="42" fillId="0" borderId="0" xfId="0" applyFont="1" applyBorder="1" applyAlignment="1">
      <alignment wrapText="1"/>
    </xf>
    <xf numFmtId="0" fontId="26" fillId="0" borderId="0" xfId="0" applyFont="1" applyBorder="1"/>
    <xf numFmtId="1" fontId="32" fillId="0" borderId="0" xfId="0" applyNumberFormat="1" applyFont="1" applyBorder="1" applyAlignment="1">
      <alignment horizontal="center" vertical="center"/>
    </xf>
    <xf numFmtId="1" fontId="41" fillId="0" borderId="0" xfId="9" applyNumberFormat="1" applyFont="1" applyBorder="1" applyAlignment="1">
      <alignment horizontal="center" vertical="center"/>
    </xf>
    <xf numFmtId="1" fontId="49" fillId="0" borderId="0" xfId="0" applyNumberFormat="1" applyFont="1" applyBorder="1" applyAlignment="1">
      <alignment horizontal="center" vertical="center"/>
    </xf>
    <xf numFmtId="1" fontId="0" fillId="0" borderId="0" xfId="0" applyNumberFormat="1" applyBorder="1" applyAlignment="1">
      <alignment horizontal="center"/>
    </xf>
    <xf numFmtId="173" fontId="50" fillId="0" borderId="0" xfId="38" applyNumberFormat="1" applyFont="1"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39" fillId="0" borderId="0" xfId="0" applyFont="1" applyBorder="1" applyAlignment="1">
      <alignment horizontal="center"/>
    </xf>
    <xf numFmtId="173" fontId="16" fillId="0" borderId="0" xfId="38" applyNumberFormat="1" applyBorder="1"/>
    <xf numFmtId="0" fontId="42" fillId="0" borderId="0" xfId="0" applyFont="1" applyBorder="1" applyAlignment="1">
      <alignment horizontal="left" wrapText="1"/>
    </xf>
    <xf numFmtId="0" fontId="26" fillId="0" borderId="0" xfId="0" applyFont="1" applyBorder="1" applyAlignment="1">
      <alignment wrapText="1"/>
    </xf>
    <xf numFmtId="164" fontId="26" fillId="0" borderId="0" xfId="0" applyNumberFormat="1" applyFont="1" applyBorder="1" applyAlignment="1">
      <alignment horizontal="center"/>
    </xf>
    <xf numFmtId="1" fontId="26" fillId="0" borderId="5" xfId="24" applyNumberFormat="1" applyFont="1" applyBorder="1" applyAlignment="1">
      <alignment horizontal="center" vertical="center"/>
    </xf>
    <xf numFmtId="0" fontId="39" fillId="0" borderId="3" xfId="0" applyFont="1" applyBorder="1" applyAlignment="1">
      <alignment horizontal="center"/>
    </xf>
    <xf numFmtId="0" fontId="32" fillId="0" borderId="0" xfId="0" applyFont="1" applyBorder="1" applyAlignment="1">
      <alignment horizontal="left"/>
    </xf>
    <xf numFmtId="0" fontId="41" fillId="0" borderId="0" xfId="0" applyFont="1" applyBorder="1" applyAlignment="1">
      <alignment horizontal="left"/>
    </xf>
    <xf numFmtId="0" fontId="32" fillId="0" borderId="3" xfId="0" applyFont="1" applyBorder="1"/>
    <xf numFmtId="173" fontId="26" fillId="0" borderId="0" xfId="38" applyNumberFormat="1" applyFont="1" applyBorder="1" applyAlignment="1">
      <alignment horizontal="center" vertical="center"/>
    </xf>
    <xf numFmtId="173" fontId="16" fillId="0" borderId="0" xfId="38" applyNumberFormat="1" applyFont="1" applyBorder="1"/>
    <xf numFmtId="173" fontId="26" fillId="0" borderId="0" xfId="39" applyNumberFormat="1" applyFont="1" applyBorder="1" applyAlignment="1">
      <alignment horizontal="center" vertical="center"/>
    </xf>
    <xf numFmtId="173" fontId="16" fillId="0" borderId="0" xfId="39" applyNumberFormat="1" applyFont="1" applyBorder="1"/>
    <xf numFmtId="1" fontId="45" fillId="0" borderId="5" xfId="25" applyNumberFormat="1" applyFont="1" applyBorder="1" applyAlignment="1">
      <alignment horizontal="center" vertical="center"/>
    </xf>
    <xf numFmtId="0" fontId="26" fillId="0" borderId="0" xfId="26" applyFont="1" applyBorder="1" applyAlignment="1">
      <alignment horizontal="left" vertical="top" wrapText="1"/>
    </xf>
    <xf numFmtId="3" fontId="26" fillId="0" borderId="0" xfId="40" applyNumberFormat="1" applyFont="1" applyFill="1" applyBorder="1" applyAlignment="1">
      <alignment horizontal="center" vertical="center"/>
    </xf>
    <xf numFmtId="1" fontId="26" fillId="0" borderId="0" xfId="41" applyNumberFormat="1" applyFont="1" applyBorder="1" applyAlignment="1">
      <alignment horizontal="center" vertical="center"/>
    </xf>
    <xf numFmtId="173" fontId="26" fillId="0" borderId="0" xfId="41" applyNumberFormat="1" applyFont="1" applyBorder="1" applyAlignment="1">
      <alignment horizontal="center" vertical="center"/>
    </xf>
    <xf numFmtId="1" fontId="42" fillId="0" borderId="0" xfId="41" applyNumberFormat="1" applyFont="1" applyBorder="1" applyAlignment="1">
      <alignment horizontal="center" vertical="center"/>
    </xf>
    <xf numFmtId="49" fontId="32" fillId="0" borderId="0" xfId="9" applyNumberFormat="1" applyFont="1" applyBorder="1"/>
    <xf numFmtId="173" fontId="26" fillId="0" borderId="0" xfId="43" applyNumberFormat="1" applyFont="1" applyBorder="1" applyAlignment="1">
      <alignment horizontal="center" vertical="center"/>
    </xf>
    <xf numFmtId="173" fontId="26" fillId="0" borderId="0" xfId="41" applyNumberFormat="1" applyFont="1" applyFill="1" applyBorder="1" applyAlignment="1">
      <alignment horizontal="center" vertical="center"/>
    </xf>
    <xf numFmtId="0" fontId="32" fillId="0" borderId="0" xfId="0" applyFont="1" applyBorder="1" applyAlignment="1">
      <alignment horizontal="justify"/>
    </xf>
    <xf numFmtId="1" fontId="26" fillId="0" borderId="0" xfId="9" applyNumberFormat="1" applyFont="1" applyBorder="1" applyAlignment="1">
      <alignment horizontal="center"/>
    </xf>
    <xf numFmtId="173" fontId="26" fillId="0" borderId="0" xfId="0" applyNumberFormat="1" applyFont="1" applyBorder="1" applyAlignment="1">
      <alignment horizontal="center"/>
    </xf>
    <xf numFmtId="3" fontId="32" fillId="0" borderId="0" xfId="0" applyNumberFormat="1" applyFont="1" applyFill="1" applyBorder="1" applyAlignment="1">
      <alignment horizontal="center"/>
    </xf>
    <xf numFmtId="1" fontId="32" fillId="0" borderId="0" xfId="9" applyNumberFormat="1" applyFont="1" applyBorder="1" applyAlignment="1">
      <alignment horizontal="center"/>
    </xf>
    <xf numFmtId="3" fontId="26" fillId="0" borderId="0" xfId="26" applyNumberFormat="1" applyFont="1" applyBorder="1" applyAlignment="1">
      <alignment horizontal="center" vertical="center"/>
    </xf>
    <xf numFmtId="0" fontId="26" fillId="0" borderId="3" xfId="0" applyFont="1" applyBorder="1"/>
    <xf numFmtId="0" fontId="26" fillId="0" borderId="3" xfId="0" applyFont="1" applyFill="1" applyBorder="1"/>
    <xf numFmtId="1" fontId="26" fillId="0" borderId="3" xfId="0" applyNumberFormat="1" applyFont="1" applyBorder="1" applyAlignment="1">
      <alignment horizontal="center"/>
    </xf>
    <xf numFmtId="0" fontId="26" fillId="0" borderId="3" xfId="0" applyFont="1" applyBorder="1" applyAlignment="1">
      <alignment horizontal="center"/>
    </xf>
    <xf numFmtId="0" fontId="26" fillId="0" borderId="0" xfId="0" applyFont="1" applyFill="1" applyBorder="1"/>
    <xf numFmtId="3" fontId="26" fillId="0" borderId="0" xfId="44" applyNumberFormat="1" applyFont="1" applyBorder="1" applyAlignment="1">
      <alignment horizontal="center" wrapText="1"/>
    </xf>
    <xf numFmtId="1" fontId="26" fillId="0" borderId="0" xfId="9" applyNumberFormat="1" applyFont="1" applyBorder="1" applyAlignment="1">
      <alignment horizontal="center" wrapText="1"/>
    </xf>
    <xf numFmtId="173" fontId="26" fillId="0" borderId="0" xfId="44" applyNumberFormat="1" applyFont="1" applyBorder="1" applyAlignment="1">
      <alignment horizontal="center" wrapText="1"/>
    </xf>
    <xf numFmtId="1" fontId="26" fillId="0" borderId="0" xfId="9" applyNumberFormat="1" applyFont="1" applyBorder="1"/>
    <xf numFmtId="3" fontId="26" fillId="0" borderId="0" xfId="44" applyNumberFormat="1" applyFont="1" applyBorder="1" applyAlignment="1">
      <alignment horizontal="center" vertical="center"/>
    </xf>
    <xf numFmtId="1" fontId="26" fillId="0" borderId="0" xfId="44" applyNumberFormat="1" applyFont="1" applyBorder="1" applyAlignment="1">
      <alignment horizontal="center" vertical="center"/>
    </xf>
    <xf numFmtId="173" fontId="26" fillId="0" borderId="0" xfId="44" applyNumberFormat="1" applyFont="1" applyBorder="1" applyAlignment="1">
      <alignment horizontal="center" vertical="center"/>
    </xf>
    <xf numFmtId="0" fontId="41" fillId="0" borderId="0" xfId="0" applyFont="1" applyBorder="1" applyAlignment="1">
      <alignment horizontal="justify"/>
    </xf>
    <xf numFmtId="1" fontId="26" fillId="0" borderId="3" xfId="0" applyNumberFormat="1" applyFont="1" applyBorder="1"/>
    <xf numFmtId="1" fontId="26" fillId="0" borderId="0" xfId="0" applyNumberFormat="1" applyFont="1" applyBorder="1"/>
    <xf numFmtId="1" fontId="16" fillId="0" borderId="0" xfId="45" applyNumberFormat="1" applyFont="1" applyFill="1" applyAlignment="1">
      <alignment horizontal="center"/>
    </xf>
    <xf numFmtId="0" fontId="0" fillId="0" borderId="0" xfId="0" applyFill="1" applyProtection="1"/>
    <xf numFmtId="0" fontId="47" fillId="0" borderId="0" xfId="0" applyFont="1" applyFill="1" applyProtection="1"/>
    <xf numFmtId="0" fontId="51" fillId="0" borderId="0" xfId="46"/>
    <xf numFmtId="3" fontId="16" fillId="0" borderId="0" xfId="11" applyNumberFormat="1" applyFont="1" applyFill="1" applyAlignment="1">
      <alignment horizontal="center"/>
    </xf>
    <xf numFmtId="3" fontId="16" fillId="0" borderId="0" xfId="0" quotePrefix="1" applyNumberFormat="1" applyFont="1" applyAlignment="1">
      <alignment horizontal="center"/>
    </xf>
    <xf numFmtId="165" fontId="16" fillId="0" borderId="0" xfId="0" quotePrefix="1" applyNumberFormat="1" applyFont="1" applyAlignment="1">
      <alignment horizontal="center"/>
    </xf>
    <xf numFmtId="0" fontId="0" fillId="0" borderId="0" xfId="0" applyFill="1" applyAlignment="1">
      <alignment horizontal="left" vertical="center"/>
    </xf>
    <xf numFmtId="0" fontId="0" fillId="0" borderId="0" xfId="0" applyFill="1" applyAlignment="1">
      <alignment horizontal="center" vertical="center"/>
    </xf>
    <xf numFmtId="164" fontId="0" fillId="0" borderId="0" xfId="0" applyNumberFormat="1" applyFill="1" applyAlignment="1">
      <alignment horizontal="center" vertical="center"/>
    </xf>
    <xf numFmtId="1" fontId="0" fillId="0" borderId="0" xfId="0" applyNumberFormat="1" applyFill="1"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1" fontId="0" fillId="0" borderId="0" xfId="0" applyNumberFormat="1" applyAlignment="1">
      <alignment horizontal="center"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64" fontId="16" fillId="0" borderId="0" xfId="0" quotePrefix="1" applyNumberFormat="1" applyFont="1" applyFill="1" applyAlignment="1">
      <alignment horizontal="center"/>
    </xf>
    <xf numFmtId="0" fontId="16" fillId="0" borderId="0" xfId="0" applyFont="1"/>
    <xf numFmtId="0" fontId="16" fillId="0" borderId="3" xfId="0" applyFont="1" applyFill="1" applyBorder="1" applyAlignment="1">
      <alignment wrapText="1"/>
    </xf>
    <xf numFmtId="0" fontId="16" fillId="0" borderId="0" xfId="0" applyFont="1" applyFill="1" applyBorder="1"/>
    <xf numFmtId="0" fontId="16" fillId="0" borderId="0" xfId="10" applyFont="1" applyFill="1" applyAlignment="1">
      <alignment wrapText="1"/>
    </xf>
    <xf numFmtId="0" fontId="16" fillId="0" borderId="0" xfId="10" applyFont="1" applyFill="1" applyAlignment="1">
      <alignment horizontal="left"/>
    </xf>
    <xf numFmtId="0" fontId="16" fillId="0" borderId="0" xfId="10" applyFont="1" applyFill="1" applyAlignment="1">
      <alignment horizontal="center"/>
    </xf>
    <xf numFmtId="0" fontId="16" fillId="0" borderId="0" xfId="10" applyFont="1" applyFill="1" applyAlignment="1">
      <alignment horizontal="center" wrapText="1"/>
    </xf>
    <xf numFmtId="0" fontId="16" fillId="0" borderId="0" xfId="10" applyFont="1" applyAlignment="1">
      <alignment wrapText="1"/>
    </xf>
    <xf numFmtId="49" fontId="16" fillId="0" borderId="0" xfId="10" applyNumberFormat="1" applyFont="1" applyAlignment="1">
      <alignment horizontal="left"/>
    </xf>
    <xf numFmtId="0" fontId="16" fillId="0" borderId="0" xfId="10" applyFont="1" applyAlignment="1">
      <alignment horizontal="center"/>
    </xf>
    <xf numFmtId="0" fontId="16" fillId="0" borderId="0" xfId="10" applyFont="1" applyAlignment="1">
      <alignment horizontal="center" wrapText="1"/>
    </xf>
    <xf numFmtId="49" fontId="16" fillId="0" borderId="0" xfId="10" applyNumberFormat="1" applyFont="1" applyAlignment="1">
      <alignment wrapText="1"/>
    </xf>
    <xf numFmtId="0" fontId="16" fillId="0" borderId="0" xfId="10" applyFont="1" applyFill="1" applyAlignment="1">
      <alignment horizontal="left"/>
    </xf>
    <xf numFmtId="3" fontId="32" fillId="0" borderId="0" xfId="49" applyNumberFormat="1" applyFont="1" applyAlignment="1">
      <alignment horizontal="center"/>
    </xf>
    <xf numFmtId="0" fontId="4" fillId="0" borderId="0" xfId="49"/>
    <xf numFmtId="0" fontId="4" fillId="0" borderId="0" xfId="49" applyAlignment="1">
      <alignment horizontal="left"/>
    </xf>
    <xf numFmtId="3" fontId="4" fillId="0" borderId="0" xfId="49" applyNumberFormat="1"/>
    <xf numFmtId="0" fontId="16" fillId="0" borderId="0" xfId="0" applyFont="1" applyFill="1" applyAlignment="1">
      <alignment horizontal="left"/>
    </xf>
    <xf numFmtId="164" fontId="16" fillId="0" borderId="3" xfId="0" applyNumberFormat="1" applyFont="1" applyBorder="1" applyAlignment="1">
      <alignment horizontal="center"/>
    </xf>
    <xf numFmtId="0" fontId="17" fillId="0" borderId="3" xfId="0" applyFont="1" applyBorder="1" applyAlignment="1">
      <alignment horizontal="center"/>
    </xf>
    <xf numFmtId="165" fontId="16" fillId="0" borderId="0" xfId="0" quotePrefix="1" applyNumberFormat="1" applyFont="1" applyFill="1" applyAlignment="1">
      <alignment horizontal="center"/>
    </xf>
    <xf numFmtId="0" fontId="16" fillId="0" borderId="0" xfId="0" applyFont="1"/>
    <xf numFmtId="0" fontId="0" fillId="0" borderId="0" xfId="0" applyAlignment="1">
      <alignment horizontal="left"/>
    </xf>
    <xf numFmtId="0" fontId="22" fillId="0" borderId="3" xfId="0" applyFont="1" applyBorder="1"/>
    <xf numFmtId="1" fontId="16" fillId="0" borderId="3" xfId="10" applyNumberFormat="1" applyFont="1" applyBorder="1" applyAlignment="1">
      <alignment horizontal="left"/>
    </xf>
    <xf numFmtId="0" fontId="32" fillId="0" borderId="3" xfId="32" applyFont="1" applyFill="1" applyBorder="1" applyAlignment="1">
      <alignment horizontal="center"/>
    </xf>
    <xf numFmtId="0" fontId="41" fillId="0" borderId="3" xfId="31" applyFont="1" applyBorder="1" applyAlignment="1">
      <alignment horizontal="center"/>
    </xf>
    <xf numFmtId="0" fontId="18" fillId="0" borderId="3" xfId="0" applyFont="1" applyBorder="1" applyAlignment="1">
      <alignment horizontal="left" wrapText="1"/>
    </xf>
    <xf numFmtId="0" fontId="18" fillId="0" borderId="3" xfId="0" applyFont="1" applyBorder="1" applyAlignment="1">
      <alignment wrapText="1"/>
    </xf>
    <xf numFmtId="49" fontId="18" fillId="0" borderId="3" xfId="0" applyNumberFormat="1" applyFont="1" applyBorder="1"/>
    <xf numFmtId="0" fontId="18" fillId="0" borderId="3" xfId="1" applyFont="1" applyFill="1" applyBorder="1" applyAlignment="1">
      <alignment horizontal="center" wrapText="1"/>
    </xf>
    <xf numFmtId="0" fontId="16" fillId="0" borderId="3" xfId="10" applyFill="1" applyBorder="1" applyAlignment="1">
      <alignment horizontal="center"/>
    </xf>
    <xf numFmtId="49" fontId="18" fillId="0" borderId="3" xfId="0" applyNumberFormat="1" applyFont="1" applyBorder="1" applyAlignment="1">
      <alignment horizontal="left" wrapText="1"/>
    </xf>
    <xf numFmtId="0" fontId="18" fillId="0" borderId="3" xfId="0" applyFont="1" applyBorder="1" applyAlignment="1">
      <alignment horizontal="center" wrapText="1"/>
    </xf>
    <xf numFmtId="0" fontId="19" fillId="0" borderId="3" xfId="0" applyFont="1" applyBorder="1" applyAlignment="1">
      <alignment wrapText="1"/>
    </xf>
    <xf numFmtId="3" fontId="19" fillId="0" borderId="3" xfId="0" applyNumberFormat="1" applyFont="1" applyBorder="1" applyAlignment="1">
      <alignment wrapText="1"/>
    </xf>
    <xf numFmtId="0" fontId="19" fillId="0" borderId="3" xfId="0" applyFont="1" applyBorder="1" applyAlignment="1">
      <alignment horizontal="left" wrapText="1"/>
    </xf>
    <xf numFmtId="0" fontId="16" fillId="0" borderId="3" xfId="10" applyFont="1" applyBorder="1" applyAlignment="1">
      <alignment horizontal="center"/>
    </xf>
    <xf numFmtId="0" fontId="18" fillId="0" borderId="3" xfId="2" applyFont="1" applyFill="1" applyBorder="1" applyAlignment="1"/>
    <xf numFmtId="0" fontId="18" fillId="0" borderId="3" xfId="2" applyFont="1" applyFill="1" applyBorder="1" applyAlignment="1">
      <alignment horizontal="center"/>
    </xf>
    <xf numFmtId="9" fontId="16" fillId="0" borderId="3" xfId="11" applyFont="1" applyFill="1" applyBorder="1"/>
    <xf numFmtId="164" fontId="32" fillId="0" borderId="3" xfId="23" applyNumberFormat="1" applyFont="1" applyFill="1" applyBorder="1" applyAlignment="1">
      <alignment horizontal="center"/>
    </xf>
    <xf numFmtId="0" fontId="41" fillId="0" borderId="3" xfId="23" applyFont="1" applyBorder="1" applyAlignment="1">
      <alignment horizontal="center"/>
    </xf>
    <xf numFmtId="0" fontId="16" fillId="0" borderId="3" xfId="0" applyFont="1" applyFill="1" applyBorder="1"/>
    <xf numFmtId="0" fontId="16" fillId="0" borderId="3" xfId="19" applyNumberFormat="1" applyFont="1" applyBorder="1" applyAlignment="1">
      <alignment horizontal="left"/>
    </xf>
    <xf numFmtId="164" fontId="16" fillId="0" borderId="3" xfId="19" applyNumberFormat="1" applyFont="1" applyFill="1" applyBorder="1" applyAlignment="1">
      <alignment horizontal="center" wrapText="1"/>
    </xf>
    <xf numFmtId="164" fontId="17" fillId="0" borderId="3" xfId="19" applyNumberFormat="1" applyFont="1" applyFill="1" applyBorder="1" applyAlignment="1">
      <alignment horizontal="center" wrapText="1"/>
    </xf>
    <xf numFmtId="49" fontId="16" fillId="0" borderId="3" xfId="19" applyNumberFormat="1" applyFont="1" applyBorder="1" applyAlignment="1">
      <alignment horizontal="left"/>
    </xf>
    <xf numFmtId="0" fontId="19" fillId="0" borderId="3" xfId="0" applyFont="1" applyBorder="1" applyAlignment="1">
      <alignment horizontal="left"/>
    </xf>
    <xf numFmtId="0" fontId="16" fillId="0" borderId="0" xfId="0" applyFont="1" applyAlignment="1">
      <alignment horizontal="center"/>
    </xf>
    <xf numFmtId="0" fontId="16" fillId="0" borderId="0" xfId="0" applyFont="1" applyFill="1" applyAlignment="1">
      <alignment horizontal="left"/>
    </xf>
    <xf numFmtId="0" fontId="16" fillId="0" borderId="0" xfId="0" applyFont="1" applyFill="1" applyAlignment="1">
      <alignment horizontal="center" wrapText="1"/>
    </xf>
    <xf numFmtId="0" fontId="16" fillId="0" borderId="0" xfId="0" applyFont="1" applyFill="1" applyAlignment="1">
      <alignment horizontal="left" wrapText="1"/>
    </xf>
    <xf numFmtId="0" fontId="16" fillId="0" borderId="0" xfId="0" applyFont="1" applyBorder="1" applyAlignment="1">
      <alignment horizontal="center" wrapText="1"/>
    </xf>
    <xf numFmtId="0" fontId="16" fillId="0" borderId="0" xfId="0" applyFont="1" applyFill="1" applyAlignment="1">
      <alignment horizontal="center"/>
    </xf>
    <xf numFmtId="49" fontId="16" fillId="0" borderId="0" xfId="0" applyNumberFormat="1" applyFont="1" applyAlignment="1">
      <alignment horizontal="center"/>
    </xf>
    <xf numFmtId="0" fontId="16" fillId="0" borderId="0" xfId="0" applyFont="1"/>
    <xf numFmtId="0" fontId="0" fillId="0" borderId="0" xfId="0"/>
    <xf numFmtId="0" fontId="0" fillId="0" borderId="0" xfId="0" applyAlignment="1">
      <alignment horizontal="left"/>
    </xf>
    <xf numFmtId="0" fontId="16" fillId="0" borderId="6" xfId="0" applyFont="1" applyBorder="1"/>
    <xf numFmtId="0" fontId="16" fillId="0" borderId="6" xfId="0" applyFont="1" applyBorder="1" applyAlignment="1">
      <alignment horizontal="center"/>
    </xf>
    <xf numFmtId="0" fontId="16" fillId="0" borderId="0" xfId="0" applyFont="1" applyFill="1" applyAlignment="1">
      <alignment horizontal="left"/>
    </xf>
    <xf numFmtId="0" fontId="16" fillId="0" borderId="0" xfId="0" applyFont="1" applyFill="1" applyAlignment="1">
      <alignment horizontal="center" wrapText="1"/>
    </xf>
    <xf numFmtId="0" fontId="16" fillId="0" borderId="6" xfId="0" applyFont="1" applyFill="1" applyBorder="1" applyAlignment="1">
      <alignment horizontal="left"/>
    </xf>
    <xf numFmtId="0" fontId="16" fillId="0" borderId="6" xfId="0" applyFont="1" applyFill="1" applyBorder="1" applyAlignment="1">
      <alignment horizontal="center"/>
    </xf>
    <xf numFmtId="0" fontId="16" fillId="0" borderId="7" xfId="0" applyFont="1" applyFill="1" applyBorder="1" applyAlignment="1">
      <alignment horizontal="left"/>
    </xf>
    <xf numFmtId="0" fontId="16" fillId="0" borderId="7" xfId="0" applyFont="1" applyFill="1" applyBorder="1" applyAlignment="1">
      <alignment horizontal="center"/>
    </xf>
    <xf numFmtId="0" fontId="16" fillId="0" borderId="0" xfId="0" applyFont="1" applyFill="1" applyBorder="1" applyAlignment="1">
      <alignment horizontal="left"/>
    </xf>
    <xf numFmtId="0" fontId="16" fillId="0" borderId="6" xfId="0" applyFont="1" applyBorder="1" applyAlignment="1">
      <alignment horizontal="left"/>
    </xf>
    <xf numFmtId="164" fontId="16" fillId="0" borderId="6" xfId="0" applyNumberFormat="1" applyFont="1" applyFill="1" applyBorder="1" applyAlignment="1">
      <alignment horizontal="center"/>
    </xf>
    <xf numFmtId="1" fontId="16" fillId="0" borderId="6" xfId="0" applyNumberFormat="1" applyFont="1" applyFill="1" applyBorder="1" applyAlignment="1">
      <alignment horizontal="center"/>
    </xf>
    <xf numFmtId="0" fontId="16" fillId="0" borderId="6" xfId="0" applyFont="1" applyFill="1" applyBorder="1"/>
    <xf numFmtId="0" fontId="16" fillId="0" borderId="7" xfId="0" applyFont="1" applyFill="1" applyBorder="1" applyAlignment="1">
      <alignment horizontal="left" wrapText="1"/>
    </xf>
    <xf numFmtId="0" fontId="16" fillId="0" borderId="7" xfId="0" applyFont="1" applyFill="1" applyBorder="1" applyAlignment="1">
      <alignment horizont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 fontId="16" fillId="0" borderId="6" xfId="0" applyNumberFormat="1" applyFont="1" applyFill="1" applyBorder="1" applyAlignment="1">
      <alignment horizontal="center" vertical="center" wrapText="1"/>
    </xf>
    <xf numFmtId="0" fontId="17" fillId="0" borderId="6" xfId="0" applyFont="1" applyBorder="1" applyAlignment="1">
      <alignment horizontal="center" vertical="center" wrapText="1"/>
    </xf>
    <xf numFmtId="9" fontId="16" fillId="0" borderId="6" xfId="0" applyNumberFormat="1" applyFont="1" applyBorder="1" applyAlignment="1">
      <alignment horizontal="center" vertical="center" wrapText="1"/>
    </xf>
    <xf numFmtId="164" fontId="17" fillId="0" borderId="0" xfId="0" applyNumberFormat="1" applyFont="1" applyAlignment="1">
      <alignment horizontal="center" vertical="center"/>
    </xf>
    <xf numFmtId="164" fontId="17" fillId="0" borderId="0" xfId="0" applyNumberFormat="1" applyFont="1" applyAlignment="1">
      <alignment horizontal="center" vertical="center" wrapText="1"/>
    </xf>
    <xf numFmtId="164" fontId="16" fillId="0" borderId="0" xfId="0" applyNumberFormat="1" applyFont="1" applyAlignment="1">
      <alignment horizontal="center" vertical="center"/>
    </xf>
    <xf numFmtId="164" fontId="16" fillId="0" borderId="0" xfId="0" applyNumberFormat="1" applyFont="1" applyAlignment="1">
      <alignment horizontal="center" vertical="center" wrapText="1"/>
    </xf>
    <xf numFmtId="0" fontId="0" fillId="0" borderId="6" xfId="0" applyBorder="1" applyAlignment="1">
      <alignment horizontal="center"/>
    </xf>
    <xf numFmtId="164" fontId="0" fillId="0" borderId="6" xfId="0" applyNumberFormat="1" applyBorder="1" applyAlignment="1">
      <alignment horizontal="center"/>
    </xf>
    <xf numFmtId="0" fontId="0" fillId="0" borderId="6" xfId="0" applyBorder="1" applyAlignment="1">
      <alignment horizontal="left"/>
    </xf>
    <xf numFmtId="0" fontId="26" fillId="0" borderId="6" xfId="0" applyFont="1" applyBorder="1"/>
    <xf numFmtId="0" fontId="26" fillId="0" borderId="6" xfId="0" applyFont="1" applyBorder="1" applyAlignment="1">
      <alignment horizontal="center"/>
    </xf>
    <xf numFmtId="1" fontId="16" fillId="0" borderId="6" xfId="10" applyNumberFormat="1" applyFont="1" applyFill="1" applyBorder="1" applyAlignment="1">
      <alignment horizontal="center"/>
    </xf>
    <xf numFmtId="0" fontId="0" fillId="0" borderId="6" xfId="0" applyFill="1" applyBorder="1" applyAlignment="1">
      <alignment horizontal="left"/>
    </xf>
    <xf numFmtId="0" fontId="0" fillId="0" borderId="6" xfId="0" applyFill="1" applyBorder="1" applyAlignment="1">
      <alignment horizontal="center"/>
    </xf>
    <xf numFmtId="1" fontId="16" fillId="0" borderId="6" xfId="0" applyNumberFormat="1" applyFont="1" applyBorder="1" applyAlignment="1">
      <alignment horizontal="center"/>
    </xf>
    <xf numFmtId="0" fontId="0" fillId="0" borderId="0" xfId="0" applyBorder="1" applyAlignment="1"/>
    <xf numFmtId="1" fontId="16" fillId="0" borderId="0" xfId="10" applyNumberFormat="1" applyFont="1" applyFill="1" applyBorder="1" applyAlignment="1">
      <alignment horizontal="center"/>
    </xf>
    <xf numFmtId="0" fontId="41" fillId="0" borderId="7" xfId="0" applyFont="1" applyBorder="1" applyAlignment="1">
      <alignment wrapText="1"/>
    </xf>
    <xf numFmtId="0" fontId="26" fillId="0" borderId="7" xfId="0" applyFont="1" applyFill="1" applyBorder="1" applyAlignment="1">
      <alignment horizontal="center" wrapText="1"/>
    </xf>
    <xf numFmtId="1" fontId="26" fillId="0" borderId="7" xfId="0" applyNumberFormat="1" applyFont="1" applyBorder="1" applyAlignment="1">
      <alignment horizontal="center" wrapText="1"/>
    </xf>
    <xf numFmtId="0" fontId="26" fillId="0" borderId="7" xfId="0" applyFont="1" applyBorder="1" applyAlignment="1">
      <alignment horizontal="center" wrapText="1"/>
    </xf>
    <xf numFmtId="0" fontId="16" fillId="0" borderId="7" xfId="10" applyFont="1" applyFill="1" applyBorder="1" applyAlignment="1">
      <alignment wrapText="1"/>
    </xf>
    <xf numFmtId="0" fontId="16" fillId="0" borderId="7" xfId="10" applyFont="1" applyFill="1" applyBorder="1" applyAlignment="1">
      <alignment horizontal="center" wrapText="1"/>
    </xf>
    <xf numFmtId="3" fontId="16" fillId="0" borderId="6" xfId="0" applyNumberFormat="1" applyFont="1" applyBorder="1" applyAlignment="1">
      <alignment horizontal="center"/>
    </xf>
    <xf numFmtId="3" fontId="16" fillId="0" borderId="6" xfId="0" applyNumberFormat="1" applyFont="1" applyFill="1" applyBorder="1" applyAlignment="1">
      <alignment horizontal="center"/>
    </xf>
    <xf numFmtId="0" fontId="16" fillId="0" borderId="7" xfId="0" applyFont="1" applyBorder="1" applyAlignment="1">
      <alignment horizontal="center"/>
    </xf>
    <xf numFmtId="1" fontId="0" fillId="0" borderId="6" xfId="0" applyNumberFormat="1" applyBorder="1" applyAlignment="1">
      <alignment horizontal="center"/>
    </xf>
    <xf numFmtId="0" fontId="16" fillId="0" borderId="7" xfId="0" applyFont="1" applyBorder="1" applyAlignment="1">
      <alignment horizontal="left"/>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6" xfId="10" applyFont="1" applyFill="1" applyBorder="1" applyAlignment="1">
      <alignment horizontal="center"/>
    </xf>
    <xf numFmtId="9" fontId="16" fillId="0" borderId="6" xfId="11" applyFont="1" applyFill="1" applyBorder="1" applyAlignment="1">
      <alignment horizontal="center"/>
    </xf>
    <xf numFmtId="0" fontId="16" fillId="0" borderId="6" xfId="10" applyFont="1" applyFill="1" applyBorder="1" applyAlignment="1">
      <alignment horizontal="left"/>
    </xf>
    <xf numFmtId="3" fontId="32" fillId="0" borderId="6" xfId="49" applyNumberFormat="1" applyFont="1" applyBorder="1" applyAlignment="1">
      <alignment horizontal="center"/>
    </xf>
    <xf numFmtId="3" fontId="16" fillId="0" borderId="6" xfId="11" applyNumberFormat="1" applyFont="1" applyFill="1" applyBorder="1" applyAlignment="1">
      <alignment horizontal="center"/>
    </xf>
    <xf numFmtId="165" fontId="16" fillId="0" borderId="6" xfId="10" applyNumberFormat="1" applyFont="1" applyFill="1" applyBorder="1" applyAlignment="1">
      <alignment horizontal="center"/>
    </xf>
    <xf numFmtId="3" fontId="16" fillId="0" borderId="6" xfId="10" applyNumberFormat="1" applyFont="1" applyBorder="1" applyAlignment="1">
      <alignment horizontal="center"/>
    </xf>
    <xf numFmtId="0" fontId="16" fillId="0" borderId="6" xfId="10" applyFont="1" applyBorder="1" applyAlignment="1">
      <alignment horizontal="center"/>
    </xf>
    <xf numFmtId="9" fontId="16" fillId="0" borderId="6" xfId="11" applyFont="1" applyBorder="1" applyAlignment="1">
      <alignment horizontal="center"/>
    </xf>
    <xf numFmtId="0" fontId="16" fillId="0" borderId="0" xfId="10" applyFont="1" applyBorder="1" applyAlignment="1">
      <alignment horizontal="center"/>
    </xf>
    <xf numFmtId="9" fontId="16" fillId="0" borderId="0" xfId="11" applyFont="1" applyBorder="1" applyAlignment="1">
      <alignment horizontal="center"/>
    </xf>
    <xf numFmtId="3" fontId="16" fillId="0" borderId="6" xfId="10" applyNumberFormat="1" applyFont="1" applyFill="1" applyBorder="1" applyAlignment="1">
      <alignment horizontal="center"/>
    </xf>
    <xf numFmtId="0" fontId="16" fillId="0" borderId="6" xfId="10" applyFont="1" applyBorder="1" applyAlignment="1">
      <alignment horizontal="center" wrapText="1"/>
    </xf>
    <xf numFmtId="0" fontId="16" fillId="0" borderId="0" xfId="10" applyFont="1" applyBorder="1" applyAlignment="1">
      <alignment horizontal="left" wrapText="1"/>
    </xf>
    <xf numFmtId="0" fontId="16" fillId="0" borderId="0" xfId="10" applyFont="1" applyBorder="1" applyAlignment="1">
      <alignment horizontal="center" wrapText="1"/>
    </xf>
    <xf numFmtId="3" fontId="16" fillId="0" borderId="6" xfId="0" applyNumberFormat="1" applyFont="1" applyBorder="1" applyAlignment="1">
      <alignment horizontal="center" wrapText="1"/>
    </xf>
    <xf numFmtId="164" fontId="16" fillId="0" borderId="6" xfId="0" applyNumberFormat="1" applyFont="1" applyBorder="1" applyAlignment="1">
      <alignment horizontal="center" wrapText="1"/>
    </xf>
    <xf numFmtId="49" fontId="16" fillId="0" borderId="6" xfId="0" applyNumberFormat="1" applyFont="1" applyBorder="1" applyAlignment="1">
      <alignment horizontal="center" wrapText="1"/>
    </xf>
    <xf numFmtId="49" fontId="0" fillId="0" borderId="6" xfId="0" applyNumberFormat="1" applyBorder="1" applyAlignment="1">
      <alignment horizontal="center" wrapText="1"/>
    </xf>
    <xf numFmtId="49" fontId="0" fillId="0" borderId="3" xfId="0" applyNumberFormat="1" applyBorder="1" applyAlignment="1">
      <alignment horizontal="center"/>
    </xf>
    <xf numFmtId="3" fontId="16" fillId="0" borderId="0" xfId="0" quotePrefix="1" applyNumberFormat="1" applyFont="1" applyFill="1" applyBorder="1" applyAlignment="1">
      <alignment horizontal="center"/>
    </xf>
    <xf numFmtId="165" fontId="16" fillId="0" borderId="0" xfId="0" quotePrefix="1" applyNumberFormat="1" applyFont="1" applyFill="1" applyBorder="1" applyAlignment="1">
      <alignment horizontal="center"/>
    </xf>
    <xf numFmtId="0" fontId="0" fillId="0" borderId="6" xfId="0" applyBorder="1" applyAlignment="1">
      <alignment horizontal="left" vertical="center"/>
    </xf>
    <xf numFmtId="0" fontId="0" fillId="0" borderId="6" xfId="0" applyBorder="1" applyAlignment="1">
      <alignment horizontal="center" vertical="center"/>
    </xf>
    <xf numFmtId="164" fontId="0" fillId="0" borderId="6" xfId="0" applyNumberFormat="1" applyBorder="1" applyAlignment="1">
      <alignment horizontal="center" vertical="center"/>
    </xf>
    <xf numFmtId="1" fontId="0" fillId="0" borderId="6" xfId="0" applyNumberFormat="1" applyBorder="1" applyAlignment="1">
      <alignment horizontal="center" vertical="center"/>
    </xf>
    <xf numFmtId="1" fontId="0" fillId="0" borderId="6" xfId="0" applyNumberFormat="1" applyFill="1" applyBorder="1" applyAlignment="1">
      <alignment horizontal="center"/>
    </xf>
    <xf numFmtId="0" fontId="16" fillId="0" borderId="0" xfId="0" applyFont="1" applyFill="1" applyAlignment="1">
      <alignment horizontal="left"/>
    </xf>
    <xf numFmtId="0" fontId="16" fillId="0" borderId="0" xfId="0" applyFont="1" applyAlignment="1">
      <alignment horizontal="left"/>
    </xf>
    <xf numFmtId="0" fontId="16" fillId="0" borderId="0" xfId="0" applyFont="1" applyAlignment="1">
      <alignment horizontal="center" wrapText="1"/>
    </xf>
    <xf numFmtId="0" fontId="16" fillId="0" borderId="0" xfId="0" applyFont="1" applyFill="1"/>
    <xf numFmtId="0" fontId="18" fillId="0" borderId="0" xfId="0" applyFont="1" applyAlignment="1">
      <alignment horizontal="center"/>
    </xf>
    <xf numFmtId="3" fontId="16" fillId="0" borderId="0" xfId="0" applyNumberFormat="1" applyFont="1" applyAlignment="1">
      <alignment horizontal="center"/>
    </xf>
    <xf numFmtId="0" fontId="16" fillId="0" borderId="7" xfId="0" applyFont="1" applyBorder="1" applyAlignment="1">
      <alignment wrapText="1"/>
    </xf>
    <xf numFmtId="0" fontId="16" fillId="0" borderId="6" xfId="0" applyFont="1" applyBorder="1" applyAlignment="1"/>
    <xf numFmtId="0" fontId="16" fillId="0" borderId="0" xfId="0" applyFont="1" applyAlignment="1">
      <alignment horizontal="center"/>
    </xf>
    <xf numFmtId="3" fontId="16" fillId="0" borderId="0" xfId="0" applyNumberFormat="1" applyFont="1" applyAlignment="1">
      <alignment horizontal="center"/>
    </xf>
    <xf numFmtId="164" fontId="17" fillId="0" borderId="0" xfId="0" applyNumberFormat="1" applyFont="1" applyAlignment="1">
      <alignment horizontal="center"/>
    </xf>
    <xf numFmtId="164" fontId="17" fillId="0" borderId="6" xfId="0" applyNumberFormat="1" applyFont="1" applyFill="1" applyBorder="1" applyAlignment="1">
      <alignment horizontal="center"/>
    </xf>
    <xf numFmtId="1" fontId="16" fillId="0" borderId="0" xfId="11" applyNumberFormat="1" applyFont="1" applyAlignment="1">
      <alignment horizontal="center" vertical="center"/>
    </xf>
    <xf numFmtId="3" fontId="16" fillId="0" borderId="0" xfId="10" applyNumberFormat="1" applyFont="1" applyFill="1" applyAlignment="1">
      <alignment horizontal="center" vertical="center"/>
    </xf>
    <xf numFmtId="1" fontId="16" fillId="0" borderId="0" xfId="11" applyNumberFormat="1" applyFont="1" applyFill="1" applyAlignment="1">
      <alignment horizontal="center" vertical="center"/>
    </xf>
    <xf numFmtId="1" fontId="16" fillId="0" borderId="6" xfId="11" applyNumberFormat="1" applyFont="1" applyFill="1" applyBorder="1" applyAlignment="1">
      <alignment horizontal="center" vertical="center"/>
    </xf>
    <xf numFmtId="3" fontId="16" fillId="0" borderId="6" xfId="10" applyNumberFormat="1" applyFont="1" applyFill="1" applyBorder="1" applyAlignment="1">
      <alignment horizontal="center" vertical="center"/>
    </xf>
    <xf numFmtId="3" fontId="32" fillId="0" borderId="0" xfId="49" applyNumberFormat="1" applyFont="1" applyAlignment="1">
      <alignment horizontal="center" vertical="center"/>
    </xf>
    <xf numFmtId="3" fontId="32" fillId="0" borderId="6" xfId="49" applyNumberFormat="1" applyFont="1" applyBorder="1" applyAlignment="1">
      <alignment horizontal="center" vertical="center"/>
    </xf>
    <xf numFmtId="0" fontId="16" fillId="0" borderId="7" xfId="0" applyFont="1" applyBorder="1" applyAlignment="1">
      <alignment horizontal="center" vertical="center" wrapText="1"/>
    </xf>
    <xf numFmtId="3" fontId="18" fillId="0" borderId="0" xfId="0" applyNumberFormat="1" applyFont="1" applyAlignment="1">
      <alignment horizontal="center" vertical="center"/>
    </xf>
    <xf numFmtId="1" fontId="16" fillId="0" borderId="0" xfId="1" applyNumberFormat="1" applyFont="1" applyFill="1" applyAlignment="1">
      <alignment horizontal="center"/>
    </xf>
    <xf numFmtId="3" fontId="18" fillId="0" borderId="0" xfId="0" applyNumberFormat="1" applyFont="1" applyBorder="1" applyAlignment="1">
      <alignment horizontal="center" wrapText="1"/>
    </xf>
    <xf numFmtId="49" fontId="16" fillId="0" borderId="0" xfId="0" applyNumberFormat="1" applyFont="1" applyAlignment="1">
      <alignment horizontal="left"/>
    </xf>
    <xf numFmtId="0" fontId="16" fillId="0" borderId="0" xfId="0" applyFont="1" applyFill="1" applyAlignment="1">
      <alignment horizontal="center" wrapText="1"/>
    </xf>
    <xf numFmtId="49" fontId="16" fillId="0" borderId="6" xfId="10" applyNumberFormat="1" applyFont="1" applyBorder="1" applyAlignment="1">
      <alignment horizontal="left"/>
    </xf>
    <xf numFmtId="49" fontId="16" fillId="0" borderId="0" xfId="10" applyNumberFormat="1" applyFont="1" applyAlignment="1">
      <alignment horizontal="left"/>
    </xf>
    <xf numFmtId="0" fontId="16" fillId="0" borderId="0" xfId="0" applyFont="1" applyAlignment="1">
      <alignment horizontal="center"/>
    </xf>
    <xf numFmtId="0" fontId="16" fillId="0" borderId="0" xfId="0" applyFont="1" applyFill="1"/>
    <xf numFmtId="0" fontId="18" fillId="0" borderId="0" xfId="0" applyFont="1" applyAlignment="1">
      <alignment horizontal="center"/>
    </xf>
    <xf numFmtId="0" fontId="18" fillId="0" borderId="0" xfId="0" applyFont="1"/>
    <xf numFmtId="0" fontId="18" fillId="0" borderId="0" xfId="0" applyFont="1" applyFill="1"/>
    <xf numFmtId="0" fontId="0" fillId="0" borderId="0" xfId="0" applyAlignment="1">
      <alignment horizontal="left"/>
    </xf>
    <xf numFmtId="0" fontId="0" fillId="0" borderId="0" xfId="0" applyAlignment="1">
      <alignment horizontal="center"/>
    </xf>
    <xf numFmtId="0" fontId="18" fillId="0" borderId="0" xfId="0" applyFont="1" applyAlignment="1">
      <alignment horizontal="left"/>
    </xf>
    <xf numFmtId="0" fontId="18" fillId="0" borderId="0" xfId="0" applyFont="1" applyFill="1" applyAlignment="1">
      <alignment horizontal="center"/>
    </xf>
    <xf numFmtId="0" fontId="16" fillId="0" borderId="0" xfId="2" applyFont="1" applyFill="1" applyAlignment="1">
      <alignment horizontal="center"/>
    </xf>
    <xf numFmtId="0" fontId="16" fillId="0" borderId="0" xfId="2" applyFont="1" applyFill="1" applyAlignment="1">
      <alignment horizontal="center" wrapText="1"/>
    </xf>
    <xf numFmtId="0" fontId="16" fillId="0" borderId="0" xfId="0" applyFont="1" applyFill="1" applyAlignment="1">
      <alignment horizontal="center"/>
    </xf>
    <xf numFmtId="1" fontId="32" fillId="0" borderId="0" xfId="35" applyNumberFormat="1" applyFont="1" applyAlignment="1">
      <alignment horizontal="center"/>
    </xf>
    <xf numFmtId="1" fontId="63" fillId="0" borderId="0" xfId="28" applyNumberFormat="1" applyFont="1" applyFill="1" applyAlignment="1" applyProtection="1">
      <alignment horizontal="center"/>
    </xf>
    <xf numFmtId="1" fontId="63" fillId="0" borderId="1" xfId="28" applyNumberFormat="1" applyFont="1" applyFill="1" applyBorder="1" applyAlignment="1" applyProtection="1">
      <alignment horizontal="center"/>
    </xf>
    <xf numFmtId="1" fontId="32" fillId="0" borderId="1" xfId="35" applyNumberFormat="1" applyFont="1" applyBorder="1" applyAlignment="1">
      <alignment horizontal="center"/>
    </xf>
    <xf numFmtId="0" fontId="16" fillId="0" borderId="6" xfId="10" applyFont="1" applyBorder="1" applyAlignment="1">
      <alignment horizontal="left"/>
    </xf>
    <xf numFmtId="0" fontId="64" fillId="0" borderId="0" xfId="28" applyFont="1" applyFill="1" applyAlignment="1" applyProtection="1">
      <alignment horizontal="center"/>
    </xf>
    <xf numFmtId="1" fontId="16" fillId="0" borderId="0" xfId="0" applyNumberFormat="1" applyFont="1" applyFill="1" applyAlignment="1" applyProtection="1">
      <alignment horizontal="center"/>
    </xf>
    <xf numFmtId="1" fontId="16" fillId="0" borderId="1" xfId="0" applyNumberFormat="1" applyFont="1" applyFill="1" applyBorder="1" applyAlignment="1" applyProtection="1">
      <alignment horizontal="center"/>
    </xf>
    <xf numFmtId="0" fontId="0" fillId="0" borderId="0" xfId="0" applyAlignment="1">
      <alignment wrapText="1"/>
    </xf>
    <xf numFmtId="0" fontId="16" fillId="0" borderId="3" xfId="0" applyFont="1" applyBorder="1" applyAlignment="1">
      <alignment horizontal="center"/>
    </xf>
    <xf numFmtId="0" fontId="16" fillId="0" borderId="0" xfId="0" applyFont="1" applyAlignment="1">
      <alignment horizontal="center"/>
    </xf>
    <xf numFmtId="0" fontId="16" fillId="0" borderId="0" xfId="0" applyFont="1" applyFill="1" applyAlignment="1">
      <alignment wrapText="1"/>
    </xf>
    <xf numFmtId="0" fontId="16" fillId="0" borderId="0" xfId="0" applyFont="1" applyFill="1" applyAlignment="1">
      <alignment horizontal="left"/>
    </xf>
    <xf numFmtId="0" fontId="16" fillId="0" borderId="0" xfId="0" applyFont="1" applyFill="1" applyAlignment="1">
      <alignment horizontal="center" wrapText="1"/>
    </xf>
    <xf numFmtId="0" fontId="16" fillId="0" borderId="0" xfId="0" applyFont="1" applyAlignment="1">
      <alignment wrapText="1"/>
    </xf>
    <xf numFmtId="0" fontId="16" fillId="0" borderId="0" xfId="0" applyFont="1" applyAlignment="1">
      <alignment horizontal="left"/>
    </xf>
    <xf numFmtId="0" fontId="16" fillId="0" borderId="0" xfId="0" applyFont="1" applyAlignment="1">
      <alignment horizontal="center" wrapText="1"/>
    </xf>
    <xf numFmtId="0" fontId="16" fillId="0" borderId="0" xfId="0" applyFont="1" applyBorder="1" applyAlignment="1">
      <alignment horizontal="left" wrapText="1"/>
    </xf>
    <xf numFmtId="0" fontId="0" fillId="0" borderId="0" xfId="0" applyFont="1" applyBorder="1" applyAlignment="1">
      <alignment horizontal="left" wrapText="1"/>
    </xf>
    <xf numFmtId="0" fontId="16" fillId="0" borderId="3" xfId="0" applyFont="1" applyBorder="1" applyAlignment="1">
      <alignment horizontal="center" wrapText="1"/>
    </xf>
    <xf numFmtId="0" fontId="0" fillId="0" borderId="3" xfId="0" applyBorder="1" applyAlignment="1">
      <alignment horizontal="center"/>
    </xf>
    <xf numFmtId="0" fontId="26" fillId="0" borderId="0" xfId="0" applyFont="1" applyBorder="1" applyAlignment="1">
      <alignment horizontal="left" wrapText="1"/>
    </xf>
    <xf numFmtId="0" fontId="32" fillId="0" borderId="0" xfId="0" applyFont="1" applyBorder="1" applyAlignment="1">
      <alignment horizontal="left" wrapText="1"/>
    </xf>
    <xf numFmtId="0" fontId="0" fillId="0" borderId="0" xfId="0" applyBorder="1" applyAlignment="1">
      <alignment horizontal="left" wrapText="1"/>
    </xf>
    <xf numFmtId="0" fontId="0" fillId="0" borderId="0" xfId="0" applyBorder="1" applyAlignment="1">
      <alignment horizontal="left"/>
    </xf>
    <xf numFmtId="0" fontId="32" fillId="0" borderId="0" xfId="0" applyFont="1" applyBorder="1" applyAlignment="1">
      <alignment horizontal="left"/>
    </xf>
    <xf numFmtId="0" fontId="16" fillId="0" borderId="0" xfId="10" applyFont="1" applyFill="1" applyAlignment="1">
      <alignment wrapText="1"/>
    </xf>
    <xf numFmtId="0" fontId="17" fillId="0" borderId="0" xfId="10" applyFont="1" applyFill="1" applyAlignment="1">
      <alignment wrapText="1"/>
    </xf>
    <xf numFmtId="0" fontId="26" fillId="0" borderId="0" xfId="0" applyFont="1" applyBorder="1" applyAlignment="1">
      <alignment wrapText="1"/>
    </xf>
    <xf numFmtId="0" fontId="0" fillId="0" borderId="0" xfId="0" applyBorder="1" applyAlignment="1">
      <alignment wrapText="1"/>
    </xf>
    <xf numFmtId="0" fontId="16" fillId="0" borderId="0" xfId="0" applyFont="1" applyAlignment="1">
      <alignment vertical="top" wrapText="1"/>
    </xf>
    <xf numFmtId="0" fontId="17" fillId="0" borderId="0" xfId="0" applyFont="1" applyAlignment="1">
      <alignment wrapText="1"/>
    </xf>
    <xf numFmtId="0" fontId="16" fillId="0" borderId="3" xfId="0" applyFont="1" applyBorder="1" applyAlignment="1">
      <alignment horizontal="left"/>
    </xf>
    <xf numFmtId="0" fontId="16" fillId="0" borderId="3" xfId="10" applyFont="1" applyFill="1" applyBorder="1" applyAlignment="1">
      <alignment horizontal="center"/>
    </xf>
    <xf numFmtId="0" fontId="16" fillId="0" borderId="0" xfId="0" applyFont="1" applyAlignment="1">
      <alignment vertical="top"/>
    </xf>
    <xf numFmtId="49" fontId="16" fillId="0" borderId="3" xfId="0" applyNumberFormat="1" applyFont="1" applyBorder="1" applyAlignment="1">
      <alignment horizontal="center" wrapText="1"/>
    </xf>
    <xf numFmtId="0" fontId="16" fillId="0" borderId="0" xfId="0" applyFont="1" applyFill="1" applyAlignment="1">
      <alignment vertical="top" wrapText="1"/>
    </xf>
    <xf numFmtId="0" fontId="16" fillId="0" borderId="0" xfId="0" applyFont="1" applyFill="1"/>
    <xf numFmtId="0" fontId="16" fillId="0" borderId="0" xfId="10" applyFont="1" applyAlignment="1">
      <alignment wrapText="1"/>
    </xf>
    <xf numFmtId="0" fontId="18" fillId="0" borderId="0" xfId="0" applyFont="1" applyAlignment="1">
      <alignment wrapText="1"/>
    </xf>
    <xf numFmtId="0" fontId="18" fillId="0" borderId="0" xfId="0" applyFont="1"/>
    <xf numFmtId="0" fontId="0" fillId="0" borderId="0" xfId="0" applyAlignment="1">
      <alignment horizontal="left"/>
    </xf>
    <xf numFmtId="0" fontId="0" fillId="0" borderId="0" xfId="0" applyAlignment="1">
      <alignment horizontal="center"/>
    </xf>
    <xf numFmtId="0" fontId="16" fillId="0" borderId="0" xfId="10" applyFont="1" applyFill="1" applyAlignment="1">
      <alignment horizontal="center" wrapText="1"/>
    </xf>
    <xf numFmtId="0" fontId="0" fillId="0" borderId="3" xfId="0" applyBorder="1" applyAlignment="1">
      <alignment horizontal="center" wrapText="1"/>
    </xf>
    <xf numFmtId="0" fontId="16" fillId="0" borderId="0" xfId="0" applyFont="1" applyFill="1" applyAlignment="1">
      <alignment horizontal="center"/>
    </xf>
    <xf numFmtId="0" fontId="3" fillId="0" borderId="0" xfId="50"/>
    <xf numFmtId="0" fontId="29" fillId="0" borderId="0" xfId="50" applyFont="1" applyBorder="1"/>
    <xf numFmtId="0" fontId="3" fillId="0" borderId="0" xfId="50" applyBorder="1"/>
    <xf numFmtId="0" fontId="3" fillId="0" borderId="0" xfId="50" applyBorder="1" applyAlignment="1">
      <alignment wrapText="1"/>
    </xf>
    <xf numFmtId="0" fontId="29" fillId="0" borderId="0" xfId="50" applyFont="1" applyBorder="1" applyAlignment="1">
      <alignment horizontal="right" wrapText="1"/>
    </xf>
    <xf numFmtId="0" fontId="29" fillId="0" borderId="0" xfId="50" applyFont="1" applyBorder="1" applyAlignment="1">
      <alignment wrapText="1"/>
    </xf>
    <xf numFmtId="49" fontId="29" fillId="0" borderId="0" xfId="50" applyNumberFormat="1" applyFont="1" applyBorder="1" applyAlignment="1">
      <alignment horizontal="right" vertical="top" wrapText="1"/>
    </xf>
    <xf numFmtId="0" fontId="29" fillId="0" borderId="0" xfId="50" applyFont="1" applyBorder="1" applyAlignment="1">
      <alignment horizontal="right" vertical="top" wrapText="1"/>
    </xf>
    <xf numFmtId="0" fontId="66" fillId="0" borderId="0" xfId="51" applyBorder="1" applyAlignment="1">
      <alignment wrapText="1"/>
    </xf>
    <xf numFmtId="0" fontId="29" fillId="0" borderId="0" xfId="50" applyFont="1" applyFill="1" applyBorder="1" applyAlignment="1">
      <alignment horizontal="right" vertical="top" wrapText="1"/>
    </xf>
    <xf numFmtId="0" fontId="3" fillId="0" borderId="0" xfId="50" applyFill="1" applyBorder="1" applyAlignment="1">
      <alignment wrapText="1"/>
    </xf>
    <xf numFmtId="0" fontId="29" fillId="0" borderId="0" xfId="50" applyFont="1" applyBorder="1" applyAlignment="1">
      <alignment horizontal="right" vertical="center" wrapText="1"/>
    </xf>
    <xf numFmtId="0" fontId="3" fillId="0" borderId="0" xfId="50" applyBorder="1" applyAlignment="1">
      <alignment vertical="center" wrapText="1"/>
    </xf>
    <xf numFmtId="49" fontId="3" fillId="0" borderId="0" xfId="50" applyNumberFormat="1" applyBorder="1" applyAlignment="1">
      <alignment wrapText="1"/>
    </xf>
    <xf numFmtId="0" fontId="3" fillId="0" borderId="0" xfId="50" applyBorder="1" applyAlignment="1">
      <alignment horizontal="right" wrapText="1"/>
    </xf>
    <xf numFmtId="0" fontId="29" fillId="0" borderId="0" xfId="50" applyFont="1" applyBorder="1" applyAlignment="1">
      <alignment horizontal="center" vertical="center" wrapText="1"/>
    </xf>
    <xf numFmtId="0" fontId="29" fillId="0" borderId="0" xfId="50" applyNumberFormat="1" applyFont="1" applyBorder="1" applyAlignment="1">
      <alignment vertical="center" wrapText="1"/>
    </xf>
    <xf numFmtId="0" fontId="3" fillId="0" borderId="0" xfId="50" applyAlignment="1">
      <alignment wrapText="1"/>
    </xf>
    <xf numFmtId="0" fontId="3" fillId="0" borderId="0" xfId="50" applyFont="1" applyBorder="1" applyAlignment="1">
      <alignment wrapText="1"/>
    </xf>
    <xf numFmtId="0" fontId="3" fillId="0" borderId="0" xfId="50" applyNumberFormat="1" applyBorder="1" applyAlignment="1">
      <alignment wrapText="1"/>
    </xf>
    <xf numFmtId="0" fontId="29" fillId="0" borderId="0" xfId="50" applyFont="1" applyAlignment="1">
      <alignment vertical="center" wrapText="1"/>
    </xf>
    <xf numFmtId="0" fontId="16" fillId="0" borderId="0" xfId="0" applyFont="1" applyAlignment="1"/>
    <xf numFmtId="0" fontId="66" fillId="0" borderId="0" xfId="51" applyAlignment="1">
      <alignment horizontal="center" wrapText="1"/>
    </xf>
    <xf numFmtId="0" fontId="66" fillId="0" borderId="0" xfId="51" quotePrefix="1" applyNumberFormat="1" applyBorder="1" applyAlignment="1">
      <alignment wrapText="1"/>
    </xf>
    <xf numFmtId="0" fontId="51" fillId="0" borderId="0" xfId="46" applyBorder="1" applyAlignment="1">
      <alignment vertical="center" wrapText="1"/>
    </xf>
    <xf numFmtId="0" fontId="16" fillId="0" borderId="0" xfId="0" applyFont="1" applyFill="1" applyAlignment="1">
      <alignment horizontal="center" wrapText="1"/>
    </xf>
    <xf numFmtId="0" fontId="16" fillId="0" borderId="0" xfId="0" applyFont="1" applyAlignment="1">
      <alignment horizontal="center" wrapText="1"/>
    </xf>
    <xf numFmtId="0" fontId="16" fillId="0" borderId="0" xfId="0" applyFont="1" applyBorder="1" applyAlignment="1">
      <alignment horizontal="center" vertical="center"/>
    </xf>
    <xf numFmtId="0" fontId="0" fillId="0" borderId="3" xfId="0" applyBorder="1" applyAlignment="1">
      <alignment horizontal="center"/>
    </xf>
    <xf numFmtId="0" fontId="0" fillId="0" borderId="0" xfId="0" applyAlignment="1">
      <alignment wrapText="1"/>
    </xf>
    <xf numFmtId="0" fontId="18" fillId="0" borderId="0" xfId="0" applyFont="1" applyAlignment="1">
      <alignment wrapText="1"/>
    </xf>
    <xf numFmtId="0" fontId="18" fillId="0" borderId="0" xfId="0" applyFont="1" applyAlignment="1">
      <alignment horizontal="center"/>
    </xf>
    <xf numFmtId="0" fontId="18" fillId="0" borderId="0" xfId="0" applyFont="1"/>
    <xf numFmtId="0" fontId="18" fillId="0" borderId="0" xfId="0" applyFont="1" applyAlignment="1"/>
    <xf numFmtId="0" fontId="18" fillId="0" borderId="0" xfId="0" applyFont="1" applyAlignment="1">
      <alignment horizontal="center" wrapText="1"/>
    </xf>
    <xf numFmtId="0" fontId="18" fillId="0" borderId="0" xfId="0" applyFont="1" applyAlignment="1">
      <alignment horizontal="left" wrapText="1"/>
    </xf>
    <xf numFmtId="0" fontId="16" fillId="0" borderId="0" xfId="10" applyAlignment="1">
      <alignment wrapText="1"/>
    </xf>
    <xf numFmtId="0" fontId="16" fillId="0" borderId="0" xfId="10" applyAlignment="1">
      <alignment horizontal="left" wrapText="1"/>
    </xf>
    <xf numFmtId="0" fontId="26" fillId="0" borderId="3" xfId="0" applyFont="1" applyBorder="1" applyAlignment="1">
      <alignment horizontal="left"/>
    </xf>
    <xf numFmtId="164" fontId="26" fillId="0" borderId="3" xfId="0" applyNumberFormat="1" applyFont="1" applyBorder="1" applyAlignment="1">
      <alignment horizontal="center"/>
    </xf>
    <xf numFmtId="49" fontId="26" fillId="0" borderId="0" xfId="45" applyNumberFormat="1" applyFont="1" applyBorder="1" applyAlignment="1">
      <alignment horizontal="center" vertical="center"/>
    </xf>
    <xf numFmtId="1" fontId="26" fillId="0" borderId="0" xfId="45" applyNumberFormat="1" applyFont="1" applyBorder="1" applyAlignment="1">
      <alignment horizontal="center" vertical="center"/>
    </xf>
    <xf numFmtId="164" fontId="26" fillId="0" borderId="0" xfId="45" applyNumberFormat="1" applyFont="1" applyBorder="1" applyAlignment="1">
      <alignment horizontal="center" vertical="center"/>
    </xf>
    <xf numFmtId="164" fontId="26" fillId="0" borderId="0" xfId="30" applyNumberFormat="1" applyFont="1" applyBorder="1" applyAlignment="1">
      <alignment horizontal="center" vertical="center"/>
    </xf>
    <xf numFmtId="0"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NumberFormat="1" applyFont="1" applyBorder="1" applyAlignment="1">
      <alignment horizontal="center" wrapText="1"/>
    </xf>
    <xf numFmtId="49" fontId="0" fillId="0" borderId="3" xfId="0" applyNumberFormat="1" applyBorder="1" applyAlignment="1">
      <alignment horizontal="center" wrapText="1"/>
    </xf>
    <xf numFmtId="0" fontId="2" fillId="0" borderId="0" xfId="50" applyFont="1" applyBorder="1" applyAlignment="1">
      <alignment vertical="top" wrapText="1"/>
    </xf>
    <xf numFmtId="0" fontId="2" fillId="0" borderId="0" xfId="50" applyFont="1" applyBorder="1" applyAlignment="1">
      <alignment wrapText="1"/>
    </xf>
    <xf numFmtId="49" fontId="2" fillId="0" borderId="0" xfId="50" applyNumberFormat="1" applyFont="1" applyFill="1" applyBorder="1" applyAlignment="1">
      <alignment horizontal="left" wrapText="1"/>
    </xf>
    <xf numFmtId="49" fontId="2" fillId="0" borderId="0" xfId="50" applyNumberFormat="1" applyFont="1" applyBorder="1" applyAlignment="1">
      <alignment horizontal="left" vertical="top" wrapText="1"/>
    </xf>
    <xf numFmtId="49" fontId="2" fillId="0" borderId="0" xfId="50" applyNumberFormat="1" applyFont="1" applyBorder="1" applyAlignment="1">
      <alignment horizontal="left" wrapText="1"/>
    </xf>
    <xf numFmtId="1" fontId="29" fillId="0" borderId="0" xfId="50" applyNumberFormat="1" applyFont="1" applyBorder="1" applyAlignment="1">
      <alignment horizontal="right" vertical="top" wrapText="1"/>
    </xf>
    <xf numFmtId="0" fontId="16" fillId="0" borderId="0" xfId="0" applyFont="1" applyAlignment="1">
      <alignment horizontal="center" wrapText="1"/>
    </xf>
    <xf numFmtId="0" fontId="16" fillId="0" borderId="3" xfId="0" applyFont="1" applyBorder="1" applyAlignment="1">
      <alignment horizontal="left"/>
    </xf>
    <xf numFmtId="0" fontId="16" fillId="0" borderId="6" xfId="0" applyFont="1" applyBorder="1" applyAlignment="1">
      <alignment horizontal="left"/>
    </xf>
    <xf numFmtId="0" fontId="16" fillId="0" borderId="6" xfId="0" applyFont="1" applyBorder="1" applyAlignment="1">
      <alignment horizontal="center"/>
    </xf>
    <xf numFmtId="0" fontId="16" fillId="0" borderId="6" xfId="0" applyFont="1" applyBorder="1" applyAlignment="1">
      <alignment horizontal="center" wrapText="1"/>
    </xf>
    <xf numFmtId="0" fontId="16" fillId="0" borderId="6" xfId="10" applyFont="1" applyFill="1" applyBorder="1" applyAlignment="1">
      <alignment horizontal="left"/>
    </xf>
    <xf numFmtId="0" fontId="16" fillId="0" borderId="0" xfId="0" applyFont="1" applyAlignment="1"/>
    <xf numFmtId="0" fontId="16" fillId="0" borderId="0" xfId="0" applyFont="1" applyBorder="1" applyAlignment="1"/>
    <xf numFmtId="0" fontId="26" fillId="0" borderId="0" xfId="0" applyFont="1" applyBorder="1" applyAlignment="1">
      <alignment wrapText="1"/>
    </xf>
    <xf numFmtId="0" fontId="16" fillId="0" borderId="0" xfId="0" applyFont="1" applyFill="1" applyBorder="1" applyAlignment="1">
      <alignment wrapText="1"/>
    </xf>
    <xf numFmtId="0" fontId="32" fillId="0" borderId="6" xfId="35" applyFont="1" applyBorder="1" applyAlignment="1">
      <alignment horizontal="center" wrapText="1"/>
    </xf>
    <xf numFmtId="0" fontId="20" fillId="0" borderId="7" xfId="0" applyFont="1" applyBorder="1" applyAlignment="1">
      <alignment horizontal="left"/>
    </xf>
    <xf numFmtId="0" fontId="18" fillId="0" borderId="7" xfId="0" applyFont="1" applyBorder="1" applyAlignment="1">
      <alignment horizontal="center"/>
    </xf>
    <xf numFmtId="0" fontId="66" fillId="0" borderId="0" xfId="51" applyAlignment="1">
      <alignment wrapText="1"/>
    </xf>
    <xf numFmtId="0" fontId="0" fillId="0" borderId="6" xfId="0" applyBorder="1" applyAlignment="1">
      <alignment wrapText="1"/>
    </xf>
    <xf numFmtId="0" fontId="16" fillId="0" borderId="0" xfId="0" applyFont="1" applyAlignment="1"/>
    <xf numFmtId="0" fontId="16" fillId="0" borderId="0" xfId="0" applyFont="1" applyBorder="1" applyAlignment="1">
      <alignment horizontal="left" wrapText="1"/>
    </xf>
    <xf numFmtId="0" fontId="0" fillId="0" borderId="0" xfId="0" applyBorder="1" applyAlignment="1">
      <alignment wrapText="1"/>
    </xf>
    <xf numFmtId="0" fontId="16" fillId="0" borderId="6" xfId="0" applyFont="1" applyBorder="1" applyAlignment="1">
      <alignment horizontal="left" wrapText="1"/>
    </xf>
    <xf numFmtId="0" fontId="16" fillId="0" borderId="0" xfId="0" applyFont="1" applyAlignment="1">
      <alignment horizontal="center"/>
    </xf>
    <xf numFmtId="0" fontId="16" fillId="0" borderId="0" xfId="0" applyFont="1" applyFill="1" applyAlignment="1">
      <alignment horizontal="center"/>
    </xf>
    <xf numFmtId="171" fontId="26" fillId="0" borderId="0" xfId="9" applyNumberFormat="1" applyFont="1" applyFill="1" applyBorder="1" applyAlignment="1">
      <alignment horizontal="center" vertical="center"/>
    </xf>
    <xf numFmtId="171" fontId="26" fillId="0" borderId="0" xfId="9" applyNumberFormat="1" applyFont="1" applyBorder="1" applyAlignment="1">
      <alignment horizontal="center" vertical="center"/>
    </xf>
    <xf numFmtId="9" fontId="17"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4" fontId="17" fillId="0" borderId="0"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0" xfId="0" applyNumberFormat="1" applyFont="1" applyBorder="1" applyAlignment="1">
      <alignment horizontal="center" vertical="center" wrapText="1"/>
    </xf>
    <xf numFmtId="9" fontId="16" fillId="0" borderId="0" xfId="0" applyNumberFormat="1" applyFont="1" applyAlignment="1">
      <alignment horizontal="center" wrapText="1"/>
    </xf>
    <xf numFmtId="9" fontId="17" fillId="0" borderId="0" xfId="0" applyNumberFormat="1" applyFont="1" applyAlignment="1">
      <alignment horizontal="center" wrapText="1"/>
    </xf>
    <xf numFmtId="0" fontId="17" fillId="0" borderId="0" xfId="0" applyFont="1" applyBorder="1" applyAlignment="1">
      <alignment horizontal="center" wrapText="1"/>
    </xf>
    <xf numFmtId="0" fontId="17" fillId="0" borderId="0" xfId="0" applyFont="1" applyAlignment="1">
      <alignment horizontal="center" wrapText="1"/>
    </xf>
    <xf numFmtId="0" fontId="16" fillId="0" borderId="6" xfId="0" applyFont="1" applyBorder="1" applyAlignment="1">
      <alignment horizontal="center" vertical="center"/>
    </xf>
    <xf numFmtId="0" fontId="17" fillId="0" borderId="0" xfId="0" applyFont="1" applyBorder="1" applyAlignment="1">
      <alignment wrapText="1"/>
    </xf>
    <xf numFmtId="0" fontId="17" fillId="0" borderId="6" xfId="0" applyFont="1" applyBorder="1" applyAlignment="1">
      <alignment horizontal="center" vertical="center"/>
    </xf>
    <xf numFmtId="1" fontId="0" fillId="0" borderId="0" xfId="0" applyNumberFormat="1" applyFill="1" applyBorder="1" applyAlignment="1">
      <alignment horizontal="center"/>
    </xf>
    <xf numFmtId="49" fontId="16" fillId="0" borderId="0" xfId="0" applyNumberFormat="1" applyFont="1" applyBorder="1"/>
    <xf numFmtId="49" fontId="16" fillId="0" borderId="6" xfId="0" applyNumberFormat="1" applyFont="1" applyBorder="1"/>
    <xf numFmtId="49" fontId="16" fillId="0" borderId="0" xfId="0" applyNumberFormat="1" applyFont="1" applyFill="1" applyBorder="1" applyAlignment="1">
      <alignment horizontal="left"/>
    </xf>
    <xf numFmtId="49" fontId="16" fillId="0" borderId="0" xfId="0" applyNumberFormat="1" applyFont="1" applyBorder="1" applyAlignment="1">
      <alignment horizontal="left"/>
    </xf>
    <xf numFmtId="49" fontId="16" fillId="0" borderId="6" xfId="0" applyNumberFormat="1" applyFont="1" applyBorder="1" applyAlignment="1">
      <alignment horizontal="left"/>
    </xf>
    <xf numFmtId="0" fontId="65" fillId="0" borderId="0" xfId="50" applyFont="1" applyAlignment="1">
      <alignment horizontal="center" vertical="center" wrapText="1"/>
    </xf>
    <xf numFmtId="0" fontId="2" fillId="0" borderId="0" xfId="50" applyFont="1" applyAlignment="1">
      <alignment horizontal="center" vertical="center" wrapText="1"/>
    </xf>
    <xf numFmtId="0" fontId="3" fillId="0" borderId="0" xfId="50" applyAlignment="1">
      <alignment horizontal="center" vertical="center" wrapText="1"/>
    </xf>
    <xf numFmtId="0" fontId="1" fillId="0" borderId="0" xfId="50" applyFont="1" applyAlignment="1">
      <alignment wrapText="1"/>
    </xf>
    <xf numFmtId="0" fontId="0" fillId="0" borderId="0" xfId="0" applyAlignment="1">
      <alignment wrapText="1"/>
    </xf>
    <xf numFmtId="0" fontId="29" fillId="0" borderId="0" xfId="50" applyFont="1" applyBorder="1" applyAlignment="1">
      <alignment horizontal="left" wrapText="1"/>
    </xf>
    <xf numFmtId="0" fontId="29" fillId="0" borderId="0" xfId="50" applyFont="1" applyBorder="1" applyAlignment="1">
      <alignment wrapText="1"/>
    </xf>
    <xf numFmtId="0" fontId="67" fillId="0" borderId="8" xfId="50" applyFont="1" applyBorder="1" applyAlignment="1">
      <alignment horizontal="center" vertical="center" wrapText="1"/>
    </xf>
    <xf numFmtId="0" fontId="68" fillId="0" borderId="9" xfId="0" applyFont="1" applyBorder="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0" fillId="0" borderId="0" xfId="0" applyAlignment="1">
      <alignment horizontal="center" vertical="center"/>
    </xf>
    <xf numFmtId="0" fontId="66" fillId="0" borderId="0" xfId="51" applyAlignment="1">
      <alignment horizontal="center" wrapText="1"/>
    </xf>
    <xf numFmtId="0" fontId="66" fillId="0" borderId="0" xfId="51" applyAlignment="1">
      <alignment wrapText="1"/>
    </xf>
    <xf numFmtId="0" fontId="41" fillId="0" borderId="0" xfId="0" applyFont="1" applyAlignment="1">
      <alignment horizontal="justify" wrapText="1"/>
    </xf>
    <xf numFmtId="0" fontId="16" fillId="0" borderId="3" xfId="0" applyFont="1" applyBorder="1" applyAlignment="1">
      <alignment horizontal="center"/>
    </xf>
    <xf numFmtId="0" fontId="16" fillId="0" borderId="0" xfId="0" applyFont="1" applyFill="1" applyAlignment="1">
      <alignment horizontal="left"/>
    </xf>
    <xf numFmtId="0" fontId="0" fillId="0" borderId="0" xfId="0" applyAlignment="1"/>
    <xf numFmtId="0" fontId="16" fillId="0" borderId="0" xfId="0" applyFont="1" applyFill="1" applyAlignment="1">
      <alignment wrapText="1"/>
    </xf>
    <xf numFmtId="0" fontId="17" fillId="0" borderId="1" xfId="0" applyFont="1" applyFill="1" applyBorder="1" applyAlignment="1">
      <alignment horizontal="left" wrapText="1"/>
    </xf>
    <xf numFmtId="0" fontId="17" fillId="0" borderId="1" xfId="0" applyFont="1" applyFill="1" applyBorder="1" applyAlignment="1">
      <alignment wrapText="1"/>
    </xf>
    <xf numFmtId="0" fontId="16" fillId="0" borderId="0" xfId="0" applyFont="1" applyFill="1" applyAlignment="1">
      <alignment horizontal="center" wrapText="1"/>
    </xf>
    <xf numFmtId="0" fontId="0" fillId="0" borderId="0" xfId="0" applyAlignment="1">
      <alignment horizontal="left"/>
    </xf>
    <xf numFmtId="0" fontId="17" fillId="0" borderId="6" xfId="0" applyFont="1" applyBorder="1" applyAlignment="1">
      <alignment wrapText="1"/>
    </xf>
    <xf numFmtId="0" fontId="16" fillId="0" borderId="0" xfId="0" applyFont="1" applyAlignment="1">
      <alignment horizontal="left"/>
    </xf>
    <xf numFmtId="0" fontId="16" fillId="0" borderId="0" xfId="0" applyFont="1" applyAlignment="1">
      <alignment horizontal="center" wrapText="1"/>
    </xf>
    <xf numFmtId="0" fontId="0" fillId="0" borderId="0" xfId="0" applyAlignment="1">
      <alignment horizontal="center" wrapText="1"/>
    </xf>
    <xf numFmtId="0" fontId="17" fillId="0" borderId="6" xfId="0" applyFont="1" applyFill="1" applyBorder="1" applyAlignment="1">
      <alignment horizontal="left" wrapText="1"/>
    </xf>
    <xf numFmtId="0" fontId="17" fillId="0" borderId="6" xfId="0" applyFont="1" applyFill="1" applyBorder="1" applyAlignment="1">
      <alignment wrapText="1"/>
    </xf>
    <xf numFmtId="0" fontId="16" fillId="0" borderId="0" xfId="0" applyFont="1" applyFill="1" applyAlignment="1"/>
    <xf numFmtId="0" fontId="17" fillId="0" borderId="3" xfId="0" applyFont="1" applyBorder="1" applyAlignment="1">
      <alignment horizontal="center" vertical="center" wrapText="1"/>
    </xf>
    <xf numFmtId="0" fontId="0" fillId="0" borderId="6" xfId="0" applyBorder="1" applyAlignment="1">
      <alignment wrapText="1"/>
    </xf>
    <xf numFmtId="0" fontId="17" fillId="0" borderId="3" xfId="0" applyFont="1" applyBorder="1" applyAlignment="1">
      <alignment wrapText="1"/>
    </xf>
    <xf numFmtId="0" fontId="0" fillId="0" borderId="6" xfId="0" applyBorder="1" applyAlignment="1"/>
    <xf numFmtId="0" fontId="17" fillId="0" borderId="0" xfId="0" applyFont="1" applyBorder="1" applyAlignment="1">
      <alignment wrapText="1"/>
    </xf>
    <xf numFmtId="0" fontId="0" fillId="0" borderId="0" xfId="0" applyBorder="1" applyAlignment="1">
      <alignment wrapText="1"/>
    </xf>
    <xf numFmtId="0" fontId="16" fillId="0" borderId="0" xfId="0" applyFont="1" applyBorder="1" applyAlignment="1">
      <alignment horizontal="center" vertical="center" wrapText="1"/>
    </xf>
    <xf numFmtId="0" fontId="0" fillId="0" borderId="0" xfId="0" applyBorder="1" applyAlignment="1">
      <alignment horizontal="center" vertical="center" wrapText="1"/>
    </xf>
    <xf numFmtId="0" fontId="16" fillId="0" borderId="0" xfId="0" applyFont="1" applyBorder="1" applyAlignment="1">
      <alignment horizontal="left" wrapText="1"/>
    </xf>
    <xf numFmtId="0" fontId="0" fillId="0" borderId="0" xfId="0" applyFont="1" applyBorder="1" applyAlignment="1">
      <alignment horizontal="left" wrapText="1"/>
    </xf>
    <xf numFmtId="0" fontId="16" fillId="0" borderId="0" xfId="0" applyFont="1" applyBorder="1" applyAlignment="1">
      <alignment horizontal="center" wrapText="1"/>
    </xf>
    <xf numFmtId="0" fontId="16" fillId="0" borderId="0" xfId="0" applyFont="1" applyBorder="1" applyAlignment="1"/>
    <xf numFmtId="0" fontId="17" fillId="0" borderId="1" xfId="0" applyFont="1" applyBorder="1" applyAlignment="1">
      <alignment horizontal="left" wrapText="1"/>
    </xf>
    <xf numFmtId="0" fontId="52" fillId="0" borderId="1" xfId="0" applyFont="1" applyBorder="1" applyAlignment="1">
      <alignment horizontal="left" wrapText="1"/>
    </xf>
    <xf numFmtId="0" fontId="16" fillId="0" borderId="3" xfId="0" applyFont="1" applyBorder="1" applyAlignment="1">
      <alignment horizontal="center" wrapText="1"/>
    </xf>
    <xf numFmtId="0" fontId="16" fillId="0" borderId="0" xfId="0" applyFont="1" applyBorder="1" applyAlignment="1">
      <alignment horizontal="center"/>
    </xf>
    <xf numFmtId="0" fontId="0" fillId="0" borderId="0" xfId="0" applyBorder="1" applyAlignment="1">
      <alignment horizontal="center"/>
    </xf>
    <xf numFmtId="0" fontId="0" fillId="0" borderId="0" xfId="0" applyBorder="1" applyAlignment="1"/>
    <xf numFmtId="0" fontId="32" fillId="0" borderId="0" xfId="0" applyFont="1" applyFill="1" applyBorder="1" applyAlignment="1">
      <alignment wrapText="1"/>
    </xf>
    <xf numFmtId="175" fontId="32" fillId="0" borderId="0" xfId="0" applyNumberFormat="1" applyFont="1" applyFill="1" applyBorder="1" applyAlignment="1"/>
    <xf numFmtId="175" fontId="0" fillId="0" borderId="0" xfId="0" applyNumberFormat="1" applyBorder="1" applyAlignment="1"/>
    <xf numFmtId="0" fontId="26" fillId="0" borderId="0" xfId="0" applyFont="1" applyBorder="1" applyAlignment="1">
      <alignment horizontal="left" wrapText="1"/>
    </xf>
    <xf numFmtId="0" fontId="32" fillId="0" borderId="0" xfId="0" applyFont="1" applyBorder="1" applyAlignment="1">
      <alignment horizontal="left" wrapText="1"/>
    </xf>
    <xf numFmtId="0" fontId="0" fillId="0" borderId="0" xfId="0" applyBorder="1" applyAlignment="1">
      <alignment horizontal="left" wrapText="1"/>
    </xf>
    <xf numFmtId="0" fontId="0" fillId="0" borderId="0" xfId="0" applyBorder="1" applyAlignment="1">
      <alignment horizontal="left"/>
    </xf>
    <xf numFmtId="0" fontId="42" fillId="0" borderId="1" xfId="0" applyFont="1" applyBorder="1" applyAlignment="1">
      <alignment horizontal="left" vertical="top" wrapText="1"/>
    </xf>
    <xf numFmtId="0" fontId="41" fillId="0" borderId="1" xfId="0" applyFont="1" applyBorder="1" applyAlignment="1">
      <alignment horizontal="left" vertical="top" wrapText="1"/>
    </xf>
    <xf numFmtId="0" fontId="29" fillId="0" borderId="1" xfId="0" applyFont="1" applyBorder="1" applyAlignment="1">
      <alignment horizontal="left" vertical="top" wrapText="1"/>
    </xf>
    <xf numFmtId="0" fontId="29" fillId="0" borderId="1" xfId="0" applyFont="1" applyBorder="1" applyAlignment="1">
      <alignment horizontal="left" vertical="top"/>
    </xf>
    <xf numFmtId="0" fontId="26" fillId="0" borderId="0" xfId="0" applyFont="1" applyBorder="1" applyAlignment="1">
      <alignment horizontal="center" wrapText="1"/>
    </xf>
    <xf numFmtId="0" fontId="0" fillId="0" borderId="0" xfId="0" applyBorder="1" applyAlignment="1">
      <alignment horizontal="center" wrapText="1"/>
    </xf>
    <xf numFmtId="0" fontId="26" fillId="0" borderId="0" xfId="0" applyFont="1" applyFill="1" applyBorder="1" applyAlignment="1">
      <alignment horizontal="center" wrapText="1"/>
    </xf>
    <xf numFmtId="0" fontId="32" fillId="0" borderId="0" xfId="0" applyFont="1" applyBorder="1" applyAlignment="1"/>
    <xf numFmtId="0" fontId="32" fillId="0" borderId="0" xfId="0" applyFont="1" applyBorder="1" applyAlignment="1">
      <alignment horizontal="left"/>
    </xf>
    <xf numFmtId="0" fontId="42" fillId="0" borderId="1" xfId="0" applyFont="1" applyBorder="1" applyAlignment="1">
      <alignment horizontal="left" wrapText="1"/>
    </xf>
    <xf numFmtId="0" fontId="41" fillId="0" borderId="1" xfId="0" applyFont="1" applyBorder="1" applyAlignment="1">
      <alignment horizontal="left" wrapText="1"/>
    </xf>
    <xf numFmtId="0" fontId="41" fillId="0" borderId="1" xfId="0" applyFont="1" applyBorder="1" applyAlignment="1">
      <alignment horizontal="left"/>
    </xf>
    <xf numFmtId="0" fontId="26" fillId="0" borderId="3" xfId="0" applyFont="1" applyBorder="1" applyAlignment="1">
      <alignment horizontal="center" wrapText="1"/>
    </xf>
    <xf numFmtId="0" fontId="32" fillId="0" borderId="3" xfId="0" applyFont="1" applyBorder="1" applyAlignment="1">
      <alignment horizontal="center" wrapText="1"/>
    </xf>
    <xf numFmtId="0" fontId="32" fillId="0" borderId="3" xfId="0" applyFont="1" applyBorder="1" applyAlignment="1">
      <alignment horizontal="center"/>
    </xf>
    <xf numFmtId="0" fontId="0" fillId="0" borderId="0" xfId="0" applyFill="1" applyAlignment="1"/>
    <xf numFmtId="0" fontId="16" fillId="0" borderId="0" xfId="10" applyFont="1" applyFill="1" applyAlignment="1">
      <alignment wrapText="1"/>
    </xf>
    <xf numFmtId="0" fontId="17" fillId="0" borderId="0" xfId="10" applyFont="1" applyFill="1" applyAlignment="1">
      <alignment wrapText="1"/>
    </xf>
    <xf numFmtId="0" fontId="17" fillId="0" borderId="0" xfId="0" applyFont="1" applyFill="1" applyAlignment="1">
      <alignment wrapText="1"/>
    </xf>
    <xf numFmtId="0" fontId="16" fillId="0" borderId="3" xfId="0" applyFont="1" applyFill="1" applyBorder="1" applyAlignment="1">
      <alignment horizontal="center"/>
    </xf>
    <xf numFmtId="0" fontId="26" fillId="0" borderId="0" xfId="0" applyFont="1" applyBorder="1" applyAlignment="1">
      <alignment wrapText="1"/>
    </xf>
    <xf numFmtId="0" fontId="17" fillId="0" borderId="1" xfId="0" applyFont="1" applyBorder="1" applyAlignment="1">
      <alignment horizontal="left" vertical="top" wrapText="1"/>
    </xf>
    <xf numFmtId="0" fontId="41" fillId="0" borderId="0" xfId="0" applyFont="1" applyBorder="1" applyAlignment="1">
      <alignment horizontal="left" wrapText="1"/>
    </xf>
    <xf numFmtId="0" fontId="26" fillId="0" borderId="0" xfId="0" applyFont="1" applyBorder="1" applyAlignment="1"/>
    <xf numFmtId="0" fontId="41" fillId="0" borderId="0" xfId="0" applyFont="1" applyBorder="1" applyAlignment="1">
      <alignment wrapText="1"/>
    </xf>
    <xf numFmtId="0" fontId="17" fillId="0" borderId="0" xfId="10" applyFont="1" applyFill="1" applyAlignment="1"/>
    <xf numFmtId="0" fontId="16" fillId="0" borderId="0" xfId="0" applyFont="1" applyAlignment="1"/>
    <xf numFmtId="0" fontId="51" fillId="0" borderId="0" xfId="51" applyFont="1" applyAlignment="1">
      <alignment horizontal="center" wrapText="1"/>
    </xf>
    <xf numFmtId="0" fontId="51" fillId="0" borderId="0" xfId="51" applyFont="1" applyAlignment="1">
      <alignment wrapText="1"/>
    </xf>
    <xf numFmtId="0" fontId="17" fillId="0" borderId="1" xfId="10" applyFont="1" applyFill="1" applyBorder="1" applyAlignment="1">
      <alignment wrapText="1"/>
    </xf>
    <xf numFmtId="0" fontId="16" fillId="0" borderId="1" xfId="10" applyFont="1" applyFill="1" applyBorder="1" applyAlignment="1">
      <alignment horizontal="center" vertical="center"/>
    </xf>
    <xf numFmtId="0" fontId="16" fillId="0" borderId="0" xfId="10" applyFont="1" applyFill="1" applyAlignment="1">
      <alignment vertical="top"/>
    </xf>
    <xf numFmtId="0" fontId="16" fillId="0" borderId="0" xfId="0" applyFont="1" applyAlignment="1">
      <alignment vertical="top" wrapText="1"/>
    </xf>
    <xf numFmtId="0" fontId="17" fillId="0" borderId="0" xfId="0" applyFont="1" applyAlignment="1">
      <alignment horizontal="left" wrapText="1"/>
    </xf>
    <xf numFmtId="0" fontId="17" fillId="0" borderId="0" xfId="0" applyFont="1" applyAlignment="1">
      <alignment wrapText="1"/>
    </xf>
    <xf numFmtId="0" fontId="16" fillId="0" borderId="3" xfId="0" applyFont="1" applyBorder="1" applyAlignment="1">
      <alignment horizontal="left"/>
    </xf>
    <xf numFmtId="0" fontId="16" fillId="0" borderId="6" xfId="0" applyFont="1" applyBorder="1" applyAlignment="1">
      <alignment horizontal="left"/>
    </xf>
    <xf numFmtId="3" fontId="16" fillId="0" borderId="3" xfId="0" applyNumberFormat="1" applyFont="1" applyBorder="1" applyAlignment="1">
      <alignment horizontal="center"/>
    </xf>
    <xf numFmtId="0" fontId="16" fillId="0" borderId="6" xfId="0" applyFont="1" applyBorder="1" applyAlignment="1">
      <alignment horizontal="center"/>
    </xf>
    <xf numFmtId="0" fontId="16" fillId="0" borderId="6" xfId="0" applyFont="1" applyBorder="1" applyAlignment="1">
      <alignment horizontal="center" wrapText="1"/>
    </xf>
    <xf numFmtId="0" fontId="16" fillId="0" borderId="0" xfId="0" applyFont="1" applyFill="1" applyAlignment="1">
      <alignment horizontal="left" wrapText="1"/>
    </xf>
    <xf numFmtId="0" fontId="16" fillId="0" borderId="0" xfId="0" applyFont="1" applyFill="1" applyAlignment="1">
      <alignment vertical="top"/>
    </xf>
    <xf numFmtId="0" fontId="17"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0" xfId="10" applyFont="1" applyAlignment="1">
      <alignment horizontal="left" vertical="top" wrapText="1"/>
    </xf>
    <xf numFmtId="0" fontId="0" fillId="0" borderId="0" xfId="0" applyAlignment="1">
      <alignment horizontal="left" vertical="top" wrapText="1"/>
    </xf>
    <xf numFmtId="0" fontId="16" fillId="0" borderId="0" xfId="10" applyFont="1" applyAlignment="1"/>
    <xf numFmtId="0" fontId="17" fillId="0" borderId="0" xfId="10" applyFont="1" applyFill="1" applyAlignment="1">
      <alignment horizontal="left" wrapText="1"/>
    </xf>
    <xf numFmtId="49" fontId="16" fillId="0" borderId="3" xfId="10" applyNumberFormat="1" applyFont="1" applyFill="1" applyBorder="1" applyAlignment="1">
      <alignment horizontal="left"/>
    </xf>
    <xf numFmtId="0" fontId="16" fillId="0" borderId="6" xfId="10" applyFont="1" applyFill="1" applyBorder="1" applyAlignment="1">
      <alignment horizontal="left"/>
    </xf>
    <xf numFmtId="0" fontId="16" fillId="0" borderId="3" xfId="10" applyFont="1" applyFill="1" applyBorder="1" applyAlignment="1">
      <alignment horizontal="center"/>
    </xf>
    <xf numFmtId="3" fontId="16" fillId="0" borderId="3" xfId="10" applyNumberFormat="1" applyFont="1" applyFill="1" applyBorder="1" applyAlignment="1">
      <alignment horizontal="center" vertical="top" wrapText="1"/>
    </xf>
    <xf numFmtId="0" fontId="16" fillId="0" borderId="6" xfId="10" applyFont="1" applyFill="1" applyBorder="1" applyAlignment="1">
      <alignment horizontal="center" vertical="top" wrapText="1"/>
    </xf>
    <xf numFmtId="0" fontId="16" fillId="0" borderId="3" xfId="10" applyFont="1" applyFill="1" applyBorder="1" applyAlignment="1">
      <alignment horizontal="center" vertical="top" wrapText="1"/>
    </xf>
    <xf numFmtId="0" fontId="16" fillId="0" borderId="0" xfId="10" applyFont="1" applyFill="1" applyAlignment="1"/>
    <xf numFmtId="0" fontId="17" fillId="0" borderId="0" xfId="10" applyFont="1" applyAlignment="1">
      <alignment horizontal="left" wrapText="1"/>
    </xf>
    <xf numFmtId="0" fontId="17" fillId="0" borderId="0" xfId="10" applyFont="1" applyAlignment="1">
      <alignment wrapText="1"/>
    </xf>
    <xf numFmtId="49" fontId="16" fillId="0" borderId="3" xfId="10" applyNumberFormat="1" applyFont="1" applyBorder="1" applyAlignment="1">
      <alignment horizontal="left"/>
    </xf>
    <xf numFmtId="49" fontId="16" fillId="0" borderId="6" xfId="10" applyNumberFormat="1" applyFont="1" applyBorder="1" applyAlignment="1">
      <alignment horizontal="left"/>
    </xf>
    <xf numFmtId="0" fontId="16" fillId="0" borderId="3" xfId="10" applyFont="1" applyBorder="1" applyAlignment="1">
      <alignment horizontal="center"/>
    </xf>
    <xf numFmtId="3" fontId="17" fillId="0" borderId="0" xfId="10" applyNumberFormat="1" applyFont="1" applyAlignment="1">
      <alignment horizontal="left" wrapText="1"/>
    </xf>
    <xf numFmtId="0" fontId="16" fillId="0" borderId="3" xfId="10" applyFont="1" applyBorder="1" applyAlignment="1">
      <alignment horizontal="left" wrapText="1"/>
    </xf>
    <xf numFmtId="0" fontId="16" fillId="0" borderId="6" xfId="10" applyFont="1" applyBorder="1" applyAlignment="1">
      <alignment horizontal="left" wrapText="1"/>
    </xf>
    <xf numFmtId="0" fontId="16" fillId="0" borderId="3" xfId="10" applyFont="1" applyBorder="1" applyAlignment="1">
      <alignment horizontal="center" wrapText="1"/>
    </xf>
    <xf numFmtId="0" fontId="0" fillId="0" borderId="0" xfId="0" applyAlignment="1">
      <alignment vertical="top" wrapText="1"/>
    </xf>
    <xf numFmtId="0" fontId="16" fillId="0" borderId="0" xfId="0" applyFont="1" applyAlignment="1">
      <alignment vertical="top"/>
    </xf>
    <xf numFmtId="49" fontId="16" fillId="0" borderId="3" xfId="0" applyNumberFormat="1" applyFont="1" applyBorder="1" applyAlignment="1">
      <alignment horizontal="left" wrapText="1"/>
    </xf>
    <xf numFmtId="0" fontId="16" fillId="0" borderId="6" xfId="0" applyFont="1" applyBorder="1" applyAlignment="1">
      <alignment horizontal="left" wrapText="1"/>
    </xf>
    <xf numFmtId="49" fontId="16" fillId="0" borderId="3" xfId="0" applyNumberFormat="1" applyFont="1" applyBorder="1" applyAlignment="1">
      <alignment horizontal="center" wrapText="1"/>
    </xf>
    <xf numFmtId="49" fontId="16" fillId="0" borderId="3" xfId="0" applyNumberFormat="1" applyFont="1" applyBorder="1" applyAlignment="1">
      <alignment horizontal="center"/>
    </xf>
    <xf numFmtId="49" fontId="0" fillId="0" borderId="3" xfId="0" applyNumberFormat="1" applyBorder="1" applyAlignment="1">
      <alignment horizontal="center"/>
    </xf>
    <xf numFmtId="0" fontId="16" fillId="0" borderId="0" xfId="0" applyFont="1" applyAlignment="1">
      <alignment horizontal="left" vertical="top"/>
    </xf>
    <xf numFmtId="0" fontId="0" fillId="0" borderId="0" xfId="0" applyAlignment="1">
      <alignment horizontal="left" vertical="top"/>
    </xf>
    <xf numFmtId="0" fontId="17" fillId="0" borderId="0" xfId="0" applyFont="1" applyFill="1" applyAlignment="1">
      <alignment horizontal="left" wrapText="1"/>
    </xf>
    <xf numFmtId="0" fontId="17" fillId="0" borderId="0" xfId="0" applyFont="1" applyFill="1"/>
    <xf numFmtId="0" fontId="16" fillId="0" borderId="0" xfId="0" applyFont="1" applyFill="1" applyAlignment="1">
      <alignment vertical="top" wrapText="1"/>
    </xf>
    <xf numFmtId="0" fontId="16" fillId="0" borderId="0" xfId="0" applyFont="1" applyFill="1"/>
    <xf numFmtId="0" fontId="16" fillId="0" borderId="0" xfId="0" applyFont="1" applyAlignment="1">
      <alignment horizontal="left" wrapText="1"/>
    </xf>
    <xf numFmtId="0" fontId="16" fillId="0" borderId="0" xfId="10" applyFont="1" applyAlignment="1">
      <alignment horizontal="left"/>
    </xf>
    <xf numFmtId="0" fontId="16" fillId="0" borderId="0" xfId="10" applyFont="1" applyAlignment="1">
      <alignment wrapText="1"/>
    </xf>
    <xf numFmtId="0" fontId="17" fillId="0" borderId="1" xfId="10" applyFont="1" applyBorder="1" applyAlignment="1">
      <alignment wrapText="1"/>
    </xf>
    <xf numFmtId="0" fontId="16" fillId="0" borderId="0" xfId="10" applyFont="1" applyFill="1" applyAlignment="1">
      <alignment horizontal="center"/>
    </xf>
    <xf numFmtId="0" fontId="18" fillId="0" borderId="0" xfId="0" applyFont="1" applyAlignment="1">
      <alignment horizontal="left"/>
    </xf>
    <xf numFmtId="0" fontId="18" fillId="0" borderId="0" xfId="0" applyFont="1" applyAlignment="1">
      <alignment wrapText="1"/>
    </xf>
    <xf numFmtId="0" fontId="17" fillId="0" borderId="1" xfId="0" applyFont="1" applyBorder="1" applyAlignment="1">
      <alignment wrapText="1"/>
    </xf>
    <xf numFmtId="0" fontId="18" fillId="0" borderId="0" xfId="0" applyFont="1" applyAlignment="1">
      <alignment horizontal="center"/>
    </xf>
    <xf numFmtId="0" fontId="18" fillId="0" borderId="0" xfId="0" applyFont="1"/>
    <xf numFmtId="0" fontId="17" fillId="0" borderId="1" xfId="0" applyFont="1" applyBorder="1" applyAlignment="1">
      <alignment horizontal="left"/>
    </xf>
    <xf numFmtId="0" fontId="17" fillId="0" borderId="1" xfId="0" applyFont="1" applyBorder="1"/>
    <xf numFmtId="0" fontId="18" fillId="0" borderId="0" xfId="0" applyFont="1" applyFill="1" applyAlignment="1">
      <alignment wrapText="1"/>
    </xf>
    <xf numFmtId="0" fontId="18" fillId="0" borderId="0" xfId="0" applyFont="1" applyFill="1"/>
    <xf numFmtId="49" fontId="16" fillId="0" borderId="0" xfId="0" applyNumberFormat="1" applyFont="1" applyAlignment="1">
      <alignment horizontal="left" wrapText="1"/>
    </xf>
    <xf numFmtId="49" fontId="17" fillId="0" borderId="1" xfId="0" applyNumberFormat="1" applyFont="1" applyBorder="1" applyAlignment="1">
      <alignment horizontal="left" wrapText="1"/>
    </xf>
    <xf numFmtId="0" fontId="22" fillId="0" borderId="0" xfId="0" applyFont="1" applyAlignment="1"/>
    <xf numFmtId="0" fontId="18" fillId="0" borderId="0" xfId="0" applyFont="1" applyAlignment="1"/>
    <xf numFmtId="0" fontId="17" fillId="0" borderId="0" xfId="0" applyFont="1" applyAlignment="1">
      <alignment horizontal="left"/>
    </xf>
    <xf numFmtId="0" fontId="16" fillId="0" borderId="0" xfId="0" applyFont="1" applyAlignment="1">
      <alignment horizontal="center"/>
    </xf>
    <xf numFmtId="0" fontId="32" fillId="0" borderId="0" xfId="31" applyFont="1" applyBorder="1" applyAlignment="1"/>
    <xf numFmtId="0" fontId="32" fillId="0" borderId="0" xfId="31" applyFont="1" applyBorder="1" applyAlignment="1">
      <alignment wrapText="1"/>
    </xf>
    <xf numFmtId="0" fontId="32" fillId="0" borderId="0" xfId="31" applyFont="1" applyBorder="1" applyAlignment="1">
      <alignment horizontal="left" wrapText="1"/>
    </xf>
    <xf numFmtId="0" fontId="41" fillId="0" borderId="1" xfId="31" applyFont="1" applyBorder="1" applyAlignment="1">
      <alignment horizontal="left" wrapText="1"/>
    </xf>
    <xf numFmtId="0" fontId="16" fillId="0" borderId="0" xfId="31" applyFont="1" applyFill="1" applyBorder="1" applyAlignment="1">
      <alignment horizontal="center" wrapText="1"/>
    </xf>
    <xf numFmtId="0" fontId="16" fillId="0" borderId="0" xfId="0" applyFont="1" applyFill="1" applyBorder="1" applyAlignment="1">
      <alignment wrapText="1"/>
    </xf>
    <xf numFmtId="0" fontId="16" fillId="0" borderId="0" xfId="0" applyFont="1" applyBorder="1" applyAlignment="1">
      <alignment wrapText="1"/>
    </xf>
    <xf numFmtId="0" fontId="0" fillId="0" borderId="1" xfId="0" applyBorder="1" applyAlignment="1">
      <alignment wrapText="1"/>
    </xf>
    <xf numFmtId="0" fontId="18" fillId="0" borderId="0" xfId="0" applyFont="1" applyAlignment="1">
      <alignment horizontal="center" wrapText="1"/>
    </xf>
    <xf numFmtId="3" fontId="18" fillId="0" borderId="0" xfId="0" applyNumberFormat="1" applyFont="1" applyAlignment="1">
      <alignment horizontal="center" wrapText="1"/>
    </xf>
    <xf numFmtId="49" fontId="18" fillId="0" borderId="0" xfId="0" applyNumberFormat="1" applyFont="1" applyAlignment="1"/>
    <xf numFmtId="3" fontId="16" fillId="0" borderId="0" xfId="0" applyNumberFormat="1" applyFont="1" applyAlignment="1">
      <alignment horizontal="center" wrapText="1"/>
    </xf>
    <xf numFmtId="0" fontId="16" fillId="0" borderId="0" xfId="1" applyFont="1" applyFill="1" applyAlignment="1">
      <alignment wrapText="1"/>
    </xf>
    <xf numFmtId="0" fontId="18" fillId="0" borderId="0" xfId="1" applyFont="1" applyFill="1" applyAlignment="1">
      <alignment wrapText="1"/>
    </xf>
    <xf numFmtId="0" fontId="0" fillId="0" borderId="0" xfId="0" applyAlignment="1">
      <alignment horizontal="center"/>
    </xf>
    <xf numFmtId="0" fontId="17" fillId="0" borderId="1" xfId="1" applyFont="1" applyFill="1" applyBorder="1" applyAlignment="1">
      <alignment wrapText="1"/>
    </xf>
    <xf numFmtId="1" fontId="18" fillId="0" borderId="3" xfId="1" applyNumberFormat="1" applyFont="1" applyFill="1" applyBorder="1" applyAlignment="1">
      <alignment wrapText="1"/>
    </xf>
    <xf numFmtId="1" fontId="18" fillId="0" borderId="3" xfId="0" applyNumberFormat="1" applyFont="1" applyBorder="1" applyAlignment="1">
      <alignment wrapText="1"/>
    </xf>
    <xf numFmtId="49" fontId="18" fillId="0" borderId="0" xfId="0" applyNumberFormat="1" applyFont="1" applyAlignment="1">
      <alignment horizontal="center" wrapText="1"/>
    </xf>
    <xf numFmtId="49" fontId="16" fillId="0" borderId="0" xfId="0" applyNumberFormat="1" applyFont="1" applyAlignment="1">
      <alignment horizontal="center" wrapText="1"/>
    </xf>
    <xf numFmtId="0" fontId="18" fillId="0" borderId="0" xfId="0" applyFont="1" applyAlignment="1">
      <alignment horizontal="left" wrapText="1"/>
    </xf>
    <xf numFmtId="49" fontId="18" fillId="0" borderId="0" xfId="0" applyNumberFormat="1" applyFont="1" applyAlignment="1">
      <alignment horizontal="center" vertical="top" wrapText="1"/>
    </xf>
    <xf numFmtId="0" fontId="18" fillId="0" borderId="0" xfId="0" applyFont="1" applyAlignment="1">
      <alignment horizontal="center" vertical="top" wrapText="1"/>
    </xf>
    <xf numFmtId="49" fontId="0" fillId="0" borderId="0" xfId="0" applyNumberFormat="1" applyAlignment="1">
      <alignment horizontal="left"/>
    </xf>
    <xf numFmtId="0" fontId="17" fillId="0" borderId="1" xfId="0" applyFont="1" applyBorder="1" applyAlignment="1"/>
    <xf numFmtId="49" fontId="18" fillId="0" borderId="0" xfId="0" applyNumberFormat="1" applyFont="1" applyAlignment="1">
      <alignment horizontal="left"/>
    </xf>
    <xf numFmtId="0" fontId="16" fillId="0" borderId="0" xfId="10" applyAlignment="1">
      <alignment horizontal="left"/>
    </xf>
    <xf numFmtId="0" fontId="16" fillId="0" borderId="0" xfId="10" applyFont="1" applyAlignment="1">
      <alignment horizontal="left" wrapText="1"/>
    </xf>
    <xf numFmtId="0" fontId="16" fillId="0" borderId="0" xfId="10" applyAlignment="1">
      <alignment wrapText="1"/>
    </xf>
    <xf numFmtId="0" fontId="17" fillId="0" borderId="1" xfId="10" applyFont="1" applyFill="1" applyBorder="1" applyAlignment="1">
      <alignment horizontal="left" wrapText="1"/>
    </xf>
    <xf numFmtId="49" fontId="16" fillId="0" borderId="0" xfId="10" applyNumberFormat="1" applyFont="1" applyAlignment="1">
      <alignment horizontal="left" wrapText="1"/>
    </xf>
    <xf numFmtId="49" fontId="16" fillId="0" borderId="0" xfId="10" applyNumberFormat="1" applyFont="1" applyAlignment="1">
      <alignment horizontal="center" wrapText="1"/>
    </xf>
    <xf numFmtId="0" fontId="32" fillId="0" borderId="0" xfId="17" applyFont="1" applyAlignment="1">
      <alignment horizontal="left" wrapText="1"/>
    </xf>
    <xf numFmtId="0" fontId="32" fillId="0" borderId="0" xfId="17" applyFont="1" applyAlignment="1">
      <alignment horizontal="center" wrapText="1"/>
    </xf>
    <xf numFmtId="0" fontId="41" fillId="0" borderId="1" xfId="17" applyFont="1" applyBorder="1" applyAlignment="1">
      <alignment horizontal="left" wrapText="1"/>
    </xf>
    <xf numFmtId="0" fontId="32" fillId="0" borderId="0" xfId="17" applyFont="1" applyAlignment="1">
      <alignment horizontal="left"/>
    </xf>
    <xf numFmtId="49" fontId="18" fillId="0" borderId="0" xfId="0" applyNumberFormat="1" applyFont="1" applyAlignment="1">
      <alignment wrapText="1"/>
    </xf>
    <xf numFmtId="0" fontId="16" fillId="0" borderId="0" xfId="10" applyFont="1" applyFill="1" applyAlignment="1">
      <alignment horizontal="left"/>
    </xf>
    <xf numFmtId="0" fontId="16" fillId="0" borderId="0" xfId="10" applyFont="1" applyFill="1" applyAlignment="1">
      <alignment horizontal="left" wrapText="1"/>
    </xf>
    <xf numFmtId="49" fontId="16" fillId="0" borderId="0" xfId="10" applyNumberFormat="1" applyFont="1" applyFill="1" applyAlignment="1">
      <alignment horizontal="left"/>
    </xf>
    <xf numFmtId="3" fontId="16" fillId="0" borderId="3" xfId="10" applyNumberFormat="1" applyFont="1" applyFill="1" applyBorder="1" applyAlignment="1">
      <alignment horizontal="center" wrapText="1"/>
    </xf>
    <xf numFmtId="3" fontId="16" fillId="0" borderId="0" xfId="10" applyNumberFormat="1" applyFont="1" applyFill="1" applyAlignment="1">
      <alignment horizontal="center" wrapText="1"/>
    </xf>
    <xf numFmtId="0" fontId="16" fillId="0" borderId="3" xfId="10" applyFont="1" applyFill="1" applyBorder="1" applyAlignment="1">
      <alignment horizontal="center" wrapText="1"/>
    </xf>
    <xf numFmtId="0" fontId="16" fillId="0" borderId="0" xfId="10" applyFont="1" applyFill="1" applyAlignment="1">
      <alignment horizontal="center" wrapText="1"/>
    </xf>
    <xf numFmtId="49" fontId="16" fillId="0" borderId="0" xfId="10" applyNumberFormat="1" applyFont="1" applyAlignment="1">
      <alignment wrapText="1"/>
    </xf>
    <xf numFmtId="0" fontId="17" fillId="0" borderId="1" xfId="10" applyFont="1" applyBorder="1" applyAlignment="1">
      <alignment horizontal="left" wrapText="1"/>
    </xf>
    <xf numFmtId="49" fontId="16" fillId="0" borderId="0" xfId="10" applyNumberFormat="1" applyFont="1" applyAlignment="1">
      <alignment horizontal="left"/>
    </xf>
    <xf numFmtId="0" fontId="16" fillId="0" borderId="0" xfId="10" applyFont="1" applyAlignment="1">
      <alignment horizontal="center"/>
    </xf>
    <xf numFmtId="3" fontId="17" fillId="0" borderId="1" xfId="10" applyNumberFormat="1" applyFont="1" applyBorder="1" applyAlignment="1">
      <alignment horizontal="left" wrapText="1"/>
    </xf>
    <xf numFmtId="0" fontId="16" fillId="0" borderId="0" xfId="10" applyFont="1" applyAlignment="1">
      <alignment horizontal="center" wrapText="1"/>
    </xf>
    <xf numFmtId="0" fontId="18" fillId="0" borderId="0" xfId="0" applyFont="1" applyFill="1" applyAlignment="1">
      <alignment horizontal="left" wrapText="1"/>
    </xf>
    <xf numFmtId="0" fontId="18"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18" fillId="0" borderId="0" xfId="0" applyFont="1" applyFill="1" applyAlignment="1">
      <alignment horizontal="center" wrapText="1"/>
    </xf>
    <xf numFmtId="49" fontId="18" fillId="0" borderId="0" xfId="0" applyNumberFormat="1" applyFont="1" applyFill="1" applyAlignment="1">
      <alignment horizontal="left"/>
    </xf>
    <xf numFmtId="0" fontId="18" fillId="0" borderId="0" xfId="0" applyFont="1" applyFill="1" applyAlignment="1">
      <alignment vertical="top"/>
    </xf>
    <xf numFmtId="0" fontId="16" fillId="0" borderId="0" xfId="2" applyFont="1" applyFill="1" applyAlignment="1">
      <alignment horizontal="left" wrapText="1"/>
    </xf>
    <xf numFmtId="0" fontId="18" fillId="0" borderId="0" xfId="2" applyFont="1" applyFill="1" applyAlignment="1">
      <alignment wrapText="1"/>
    </xf>
    <xf numFmtId="0" fontId="17" fillId="0" borderId="1" xfId="2" applyFont="1" applyFill="1" applyBorder="1" applyAlignment="1">
      <alignment horizontal="left" wrapText="1"/>
    </xf>
    <xf numFmtId="0" fontId="17" fillId="0" borderId="1" xfId="2" applyFont="1" applyFill="1" applyBorder="1" applyAlignment="1">
      <alignment wrapText="1"/>
    </xf>
    <xf numFmtId="49" fontId="18" fillId="0" borderId="0" xfId="2" applyNumberFormat="1" applyFont="1" applyFill="1" applyAlignment="1">
      <alignment horizontal="left" wrapText="1"/>
    </xf>
    <xf numFmtId="0" fontId="18" fillId="0" borderId="0" xfId="2" applyFont="1" applyFill="1" applyAlignment="1">
      <alignment horizontal="center"/>
    </xf>
    <xf numFmtId="0" fontId="16" fillId="0" borderId="0" xfId="2" applyFont="1" applyFill="1" applyAlignment="1">
      <alignment horizontal="center" wrapText="1"/>
    </xf>
    <xf numFmtId="0" fontId="18" fillId="0" borderId="0" xfId="2" applyFont="1" applyFill="1" applyAlignment="1">
      <alignment horizontal="center" wrapText="1"/>
    </xf>
    <xf numFmtId="3" fontId="17" fillId="0" borderId="1" xfId="0" applyNumberFormat="1" applyFont="1" applyBorder="1" applyAlignment="1">
      <alignment horizontal="left" wrapText="1"/>
    </xf>
    <xf numFmtId="0" fontId="32" fillId="0" borderId="0" xfId="23" applyFont="1" applyBorder="1" applyAlignment="1">
      <alignment wrapText="1"/>
    </xf>
    <xf numFmtId="0" fontId="16" fillId="0" borderId="0" xfId="23" applyFont="1" applyFill="1" applyBorder="1" applyAlignment="1">
      <alignment horizontal="center" wrapText="1"/>
    </xf>
    <xf numFmtId="0" fontId="32" fillId="0" borderId="0" xfId="23" applyFont="1" applyBorder="1" applyAlignment="1"/>
    <xf numFmtId="0" fontId="32" fillId="0" borderId="0" xfId="23" applyFont="1" applyBorder="1" applyAlignment="1">
      <alignment horizontal="left" wrapText="1"/>
    </xf>
    <xf numFmtId="0" fontId="41" fillId="0" borderId="1" xfId="23" applyFont="1" applyBorder="1" applyAlignment="1">
      <alignment horizontal="left" wrapText="1"/>
    </xf>
    <xf numFmtId="0" fontId="16" fillId="0" borderId="1" xfId="0" applyFont="1" applyBorder="1" applyAlignment="1">
      <alignment wrapText="1"/>
    </xf>
    <xf numFmtId="0" fontId="16" fillId="0" borderId="3" xfId="0" applyFont="1" applyFill="1" applyBorder="1" applyAlignment="1">
      <alignment horizontal="center" wrapText="1"/>
    </xf>
    <xf numFmtId="0" fontId="29" fillId="0" borderId="1" xfId="0" applyFont="1" applyBorder="1" applyAlignment="1">
      <alignment wrapText="1"/>
    </xf>
    <xf numFmtId="0" fontId="16" fillId="0" borderId="0" xfId="0" applyFont="1" applyFill="1" applyAlignment="1">
      <alignment horizontal="center"/>
    </xf>
    <xf numFmtId="0" fontId="18" fillId="0" borderId="0" xfId="0" applyFont="1" applyFill="1" applyAlignment="1">
      <alignment horizontal="left"/>
    </xf>
    <xf numFmtId="0" fontId="32" fillId="0" borderId="0" xfId="19" applyFont="1" applyBorder="1" applyAlignment="1"/>
    <xf numFmtId="0" fontId="16" fillId="0" borderId="0" xfId="19" applyFont="1" applyBorder="1" applyAlignment="1">
      <alignment horizontal="left" wrapText="1"/>
    </xf>
    <xf numFmtId="0" fontId="32" fillId="0" borderId="0" xfId="19" applyFont="1" applyBorder="1" applyAlignment="1">
      <alignment horizontal="left" wrapText="1"/>
    </xf>
    <xf numFmtId="0" fontId="16" fillId="0" borderId="0" xfId="19" applyFont="1" applyFill="1" applyBorder="1" applyAlignment="1">
      <alignment horizontal="center" wrapText="1"/>
    </xf>
    <xf numFmtId="0" fontId="32" fillId="0" borderId="0" xfId="19" applyFont="1" applyBorder="1" applyAlignment="1">
      <alignment horizontal="center" wrapText="1"/>
    </xf>
    <xf numFmtId="1" fontId="16" fillId="0" borderId="3" xfId="0" applyNumberFormat="1" applyFont="1" applyBorder="1" applyAlignment="1">
      <alignment horizontal="center" wrapText="1"/>
    </xf>
    <xf numFmtId="0" fontId="0" fillId="0" borderId="0" xfId="0" applyFill="1" applyAlignment="1">
      <alignment wrapText="1"/>
    </xf>
    <xf numFmtId="0" fontId="0" fillId="0" borderId="6" xfId="0" applyBorder="1" applyAlignment="1">
      <alignment horizontal="center"/>
    </xf>
    <xf numFmtId="0" fontId="0" fillId="0" borderId="3" xfId="0" applyBorder="1" applyAlignment="1">
      <alignment horizontal="center" wrapText="1"/>
    </xf>
    <xf numFmtId="3" fontId="16" fillId="0" borderId="6" xfId="0" applyNumberFormat="1" applyFont="1" applyFill="1" applyBorder="1" applyAlignment="1">
      <alignment horizontal="center" wrapText="1"/>
    </xf>
    <xf numFmtId="0" fontId="0" fillId="0" borderId="6" xfId="0" applyBorder="1" applyAlignment="1">
      <alignment horizontal="center" wrapText="1"/>
    </xf>
    <xf numFmtId="0" fontId="7" fillId="0" borderId="0" xfId="35" applyAlignment="1">
      <alignment wrapText="1"/>
    </xf>
    <xf numFmtId="0" fontId="16" fillId="0" borderId="0" xfId="10" applyAlignment="1">
      <alignment horizontal="left" wrapText="1"/>
    </xf>
    <xf numFmtId="0" fontId="16" fillId="0" borderId="6" xfId="10" applyFont="1" applyFill="1" applyBorder="1" applyAlignment="1">
      <alignment horizontal="center" wrapText="1"/>
    </xf>
    <xf numFmtId="0" fontId="7" fillId="0" borderId="6" xfId="35" applyBorder="1" applyAlignment="1">
      <alignment wrapText="1"/>
    </xf>
    <xf numFmtId="0" fontId="17" fillId="0" borderId="6" xfId="10" applyFont="1" applyBorder="1" applyAlignment="1">
      <alignment horizontal="left"/>
    </xf>
    <xf numFmtId="0" fontId="17" fillId="0" borderId="6" xfId="10" applyFont="1" applyBorder="1" applyAlignment="1"/>
    <xf numFmtId="0" fontId="17" fillId="0" borderId="1" xfId="10" applyFont="1" applyFill="1" applyBorder="1" applyAlignment="1">
      <alignment horizontal="left"/>
    </xf>
    <xf numFmtId="0" fontId="17" fillId="0" borderId="1" xfId="10" applyFont="1" applyFill="1" applyBorder="1" applyAlignment="1"/>
    <xf numFmtId="0" fontId="16" fillId="0" borderId="0" xfId="10" applyNumberFormat="1" applyFont="1" applyFill="1" applyAlignment="1"/>
    <xf numFmtId="0" fontId="16" fillId="0" borderId="6" xfId="10" applyBorder="1" applyAlignment="1">
      <alignment horizontal="center" wrapText="1"/>
    </xf>
    <xf numFmtId="0" fontId="17" fillId="0" borderId="6" xfId="10" applyFont="1" applyBorder="1" applyAlignment="1">
      <alignment horizontal="left" wrapText="1"/>
    </xf>
    <xf numFmtId="0" fontId="17" fillId="0" borderId="6" xfId="10" applyFont="1" applyBorder="1" applyAlignment="1">
      <alignment wrapText="1"/>
    </xf>
  </cellXfs>
  <cellStyles count="52">
    <cellStyle name="Hyperlänk" xfId="46" builtinId="8"/>
    <cellStyle name="Hyperlänk 2" xfId="33"/>
    <cellStyle name="Hyperlänk 3" xfId="51"/>
    <cellStyle name="Normal" xfId="0" builtinId="0"/>
    <cellStyle name="Normal 10" xfId="50"/>
    <cellStyle name="Normal 2" xfId="1"/>
    <cellStyle name="Normal 2 2" xfId="10"/>
    <cellStyle name="Normal 2 2 2" xfId="36"/>
    <cellStyle name="Normal 2 3" xfId="28"/>
    <cellStyle name="Normal 3" xfId="2"/>
    <cellStyle name="Normal 3 2" xfId="3"/>
    <cellStyle name="Normal 4" xfId="12"/>
    <cellStyle name="Normal 4 2" xfId="23"/>
    <cellStyle name="Normal 4 2 2" xfId="32"/>
    <cellStyle name="Normal 4 3" xfId="47"/>
    <cellStyle name="Normal 4 4" xfId="48"/>
    <cellStyle name="Normal 4 5" xfId="49"/>
    <cellStyle name="Normal 5" xfId="15"/>
    <cellStyle name="Normal 5 2" xfId="42"/>
    <cellStyle name="Normal 6" xfId="17"/>
    <cellStyle name="Normal 7" xfId="19"/>
    <cellStyle name="Normal 8" xfId="21"/>
    <cellStyle name="Normal 8 2" xfId="31"/>
    <cellStyle name="Normal 9" xfId="27"/>
    <cellStyle name="Normal 9 2" xfId="35"/>
    <cellStyle name="Normal_14" xfId="30"/>
    <cellStyle name="Normal_57a 2" xfId="40"/>
    <cellStyle name="Normal_58a" xfId="44"/>
    <cellStyle name="Normal_72" xfId="22"/>
    <cellStyle name="Normal_79" xfId="20"/>
    <cellStyle name="Normal_Alkonsumtion kön" xfId="41"/>
    <cellStyle name="Normal_Alkonsumtion_2" xfId="43"/>
    <cellStyle name="Normal_Blad1 2" xfId="26"/>
    <cellStyle name="Normal_Blad14" xfId="24"/>
    <cellStyle name="Normal_Blad15" xfId="25"/>
    <cellStyle name="Normal_Blad2 2" xfId="37"/>
    <cellStyle name="Normal_Blad3" xfId="38"/>
    <cellStyle name="Normal_Blad3 (2)" xfId="39"/>
    <cellStyle name="Normal_Bok1" xfId="4"/>
    <cellStyle name="Procent" xfId="5" builtinId="5"/>
    <cellStyle name="Procent 2" xfId="6"/>
    <cellStyle name="Procent 2 2" xfId="11"/>
    <cellStyle name="Procent 3" xfId="7"/>
    <cellStyle name="Procent 3 2" xfId="14"/>
    <cellStyle name="Procent 4" xfId="8"/>
    <cellStyle name="Procent 4 2" xfId="13"/>
    <cellStyle name="Procent 5" xfId="16"/>
    <cellStyle name="Procent 6" xfId="18"/>
    <cellStyle name="SCBLime" xfId="34"/>
    <cellStyle name="Tusental" xfId="9" builtinId="3"/>
    <cellStyle name="Tusental 2" xfId="29"/>
    <cellStyle name="Tusental 2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2409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219074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1</xdr:col>
      <xdr:colOff>600074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133349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990599" cy="2575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161924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90599" cy="2575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152399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2</xdr:col>
      <xdr:colOff>161924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171449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219074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1</xdr:col>
      <xdr:colOff>190499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990599" cy="2575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1076324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990599" cy="25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28574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90599" cy="2575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628649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1</xdr:col>
      <xdr:colOff>666749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76200"/>
          <a:ext cx="990599" cy="2575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600074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990599" cy="2575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485774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47624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990599" cy="2575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1</xdr:col>
      <xdr:colOff>581024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575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2</xdr:col>
      <xdr:colOff>161924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514349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990599" cy="2575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638174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990599" cy="257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638174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990599" cy="2575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628649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990599" cy="2575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600074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638174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990599" cy="2575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619124</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990599" cy="2575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1</xdr:col>
      <xdr:colOff>638174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85725"/>
          <a:ext cx="990599" cy="2575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66674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575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2</xdr:col>
      <xdr:colOff>66674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990599" cy="2575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104774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990599" cy="2575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2</xdr:col>
      <xdr:colOff>95249</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19049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581024</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990599" cy="2575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8</xdr:row>
      <xdr:rowOff>66675</xdr:rowOff>
    </xdr:from>
    <xdr:to>
      <xdr:col>1</xdr:col>
      <xdr:colOff>0</xdr:colOff>
      <xdr:row>9</xdr:row>
      <xdr:rowOff>76200</xdr:rowOff>
    </xdr:to>
    <xdr:sp macro="" textlink="">
      <xdr:nvSpPr>
        <xdr:cNvPr id="2" name="Text Box 2"/>
        <xdr:cNvSpPr txBox="1">
          <a:spLocks noChangeArrowheads="1"/>
        </xdr:cNvSpPr>
      </xdr:nvSpPr>
      <xdr:spPr bwMode="auto">
        <a:xfrm>
          <a:off x="447675" y="1228725"/>
          <a:ext cx="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Procent</a:t>
          </a:r>
        </a:p>
      </xdr:txBody>
    </xdr:sp>
    <xdr:clientData/>
  </xdr:twoCellAnchor>
  <xdr:twoCellAnchor editAs="oneCell">
    <xdr:from>
      <xdr:col>0</xdr:col>
      <xdr:colOff>57150</xdr:colOff>
      <xdr:row>0</xdr:row>
      <xdr:rowOff>85725</xdr:rowOff>
    </xdr:from>
    <xdr:to>
      <xdr:col>2</xdr:col>
      <xdr:colOff>19049</xdr:colOff>
      <xdr:row>0</xdr:row>
      <xdr:rowOff>343263</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5725"/>
          <a:ext cx="990599" cy="2575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571499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990599" cy="25753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28574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
          <a:ext cx="990599" cy="25753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2</xdr:col>
      <xdr:colOff>28574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542924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90599" cy="25753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142874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990599" cy="25753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152399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0"/>
          <a:ext cx="990599" cy="25753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161924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990599" cy="25753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571499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990599" cy="25753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619124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171449</xdr:colOff>
      <xdr:row>0</xdr:row>
      <xdr:rowOff>343263</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1</xdr:col>
      <xdr:colOff>561974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990599" cy="25753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1</xdr:col>
      <xdr:colOff>561974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990599" cy="25753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542924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990599" cy="257538"/>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1</xdr:col>
      <xdr:colOff>571499</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50"/>
          <a:ext cx="990599" cy="257538"/>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571499</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5"/>
          <a:ext cx="990599" cy="257538"/>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619124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542924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990599" cy="257538"/>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542924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990599" cy="257538"/>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xdr:col>
      <xdr:colOff>561974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5725"/>
          <a:ext cx="990599" cy="257538"/>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1</xdr:col>
      <xdr:colOff>552449</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7150"/>
          <a:ext cx="990599" cy="257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xdr:col>
      <xdr:colOff>619124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990599" cy="25753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581024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571499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990599" cy="257538"/>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1</xdr:col>
      <xdr:colOff>581024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0"/>
          <a:ext cx="990599" cy="257538"/>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1</xdr:col>
      <xdr:colOff>581024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57538"/>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619124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90599" cy="257538"/>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600074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0"/>
          <a:ext cx="990599" cy="257538"/>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2</xdr:col>
      <xdr:colOff>152399</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0"/>
          <a:ext cx="990599" cy="257538"/>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600074</xdr:colOff>
      <xdr:row>0</xdr:row>
      <xdr:rowOff>352788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0"/>
          <a:ext cx="990599" cy="257538"/>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xdr:from>
      <xdr:col>1</xdr:col>
      <xdr:colOff>0</xdr:colOff>
      <xdr:row>8</xdr:row>
      <xdr:rowOff>66675</xdr:rowOff>
    </xdr:from>
    <xdr:to>
      <xdr:col>1</xdr:col>
      <xdr:colOff>0</xdr:colOff>
      <xdr:row>9</xdr:row>
      <xdr:rowOff>76200</xdr:rowOff>
    </xdr:to>
    <xdr:sp macro="" textlink="">
      <xdr:nvSpPr>
        <xdr:cNvPr id="2" name="Text Box 2"/>
        <xdr:cNvSpPr txBox="1">
          <a:spLocks noChangeArrowheads="1"/>
        </xdr:cNvSpPr>
      </xdr:nvSpPr>
      <xdr:spPr bwMode="auto">
        <a:xfrm>
          <a:off x="609600" y="1209675"/>
          <a:ext cx="0"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Procent</a:t>
          </a:r>
        </a:p>
      </xdr:txBody>
    </xdr:sp>
    <xdr:clientData/>
  </xdr:twoCellAnchor>
  <xdr:twoCellAnchor editAs="oneCell">
    <xdr:from>
      <xdr:col>0</xdr:col>
      <xdr:colOff>0</xdr:colOff>
      <xdr:row>0</xdr:row>
      <xdr:rowOff>76200</xdr:rowOff>
    </xdr:from>
    <xdr:to>
      <xdr:col>1</xdr:col>
      <xdr:colOff>542924</xdr:colOff>
      <xdr:row>0</xdr:row>
      <xdr:rowOff>333738</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990599" cy="257538"/>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xdr:col>
      <xdr:colOff>561974</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85725"/>
          <a:ext cx="990599" cy="2575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295274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1076324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990599" cy="257538"/>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542924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
          <a:ext cx="990599" cy="257538"/>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590549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990599" cy="257538"/>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542924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6200"/>
          <a:ext cx="990599" cy="257538"/>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1</xdr:col>
      <xdr:colOff>542924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6675"/>
          <a:ext cx="990599" cy="257538"/>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1</xdr:col>
      <xdr:colOff>561974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6200"/>
          <a:ext cx="990599" cy="257538"/>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542924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990599" cy="257538"/>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638174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990599" cy="257538"/>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609599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571499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990599" cy="2575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1</xdr:col>
      <xdr:colOff>266699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5"/>
          <a:ext cx="990599" cy="257538"/>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1</xdr:col>
      <xdr:colOff>561974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6200"/>
          <a:ext cx="990599" cy="257538"/>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9524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990599" cy="257538"/>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304799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990599" cy="257538"/>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314324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333374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990599" cy="257538"/>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133349</xdr:colOff>
      <xdr:row>0</xdr:row>
      <xdr:rowOff>343263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90599" cy="257538"/>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638174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990599" cy="2575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238124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90599" cy="257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sabella.gripe@can.s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I21"/>
  <sheetViews>
    <sheetView tabSelected="1" workbookViewId="0">
      <selection activeCell="H1" sqref="H1:I1"/>
    </sheetView>
  </sheetViews>
  <sheetFormatPr defaultColWidth="9.140625" defaultRowHeight="15" x14ac:dyDescent="0.25"/>
  <cols>
    <col min="1" max="16384" width="9.140625" style="855"/>
  </cols>
  <sheetData>
    <row r="1" spans="1:9" x14ac:dyDescent="0.25">
      <c r="H1" s="953" t="s">
        <v>756</v>
      </c>
      <c r="I1" s="954"/>
    </row>
    <row r="2" spans="1:9" s="856" customFormat="1" x14ac:dyDescent="0.25"/>
    <row r="7" spans="1:9" s="857" customFormat="1" x14ac:dyDescent="0.25">
      <c r="A7" s="857" t="s">
        <v>100</v>
      </c>
    </row>
    <row r="8" spans="1:9" s="857" customFormat="1" x14ac:dyDescent="0.25"/>
    <row r="18" spans="2:9" x14ac:dyDescent="0.25">
      <c r="B18" s="950" t="s">
        <v>589</v>
      </c>
      <c r="C18" s="950"/>
      <c r="D18" s="950"/>
      <c r="E18" s="950"/>
      <c r="F18" s="950"/>
      <c r="G18" s="950"/>
      <c r="H18" s="950"/>
      <c r="I18" s="950"/>
    </row>
    <row r="19" spans="2:9" x14ac:dyDescent="0.25">
      <c r="B19" s="950"/>
      <c r="C19" s="950"/>
      <c r="D19" s="950"/>
      <c r="E19" s="950"/>
      <c r="F19" s="950"/>
      <c r="G19" s="950"/>
      <c r="H19" s="950"/>
      <c r="I19" s="950"/>
    </row>
    <row r="20" spans="2:9" x14ac:dyDescent="0.25">
      <c r="B20" s="951" t="s">
        <v>695</v>
      </c>
      <c r="C20" s="952"/>
      <c r="D20" s="952"/>
      <c r="E20" s="952"/>
      <c r="F20" s="952"/>
      <c r="G20" s="952"/>
      <c r="H20" s="952"/>
      <c r="I20" s="952"/>
    </row>
    <row r="21" spans="2:9" x14ac:dyDescent="0.25">
      <c r="B21" s="952"/>
      <c r="C21" s="952"/>
      <c r="D21" s="952"/>
      <c r="E21" s="952"/>
      <c r="F21" s="952"/>
      <c r="G21" s="952"/>
      <c r="H21" s="952"/>
      <c r="I21" s="952"/>
    </row>
  </sheetData>
  <mergeCells count="3">
    <mergeCell ref="B18:I19"/>
    <mergeCell ref="B20:I21"/>
    <mergeCell ref="H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zoomScaleNormal="100" workbookViewId="0">
      <pane ySplit="6" topLeftCell="A28" activePane="bottomLeft" state="frozen"/>
      <selection sqref="A1:B86"/>
      <selection pane="bottomLeft" sqref="A1:Y86"/>
    </sheetView>
  </sheetViews>
  <sheetFormatPr defaultColWidth="8.85546875" defaultRowHeight="12.75" x14ac:dyDescent="0.2"/>
  <cols>
    <col min="1" max="1" width="6.7109375" style="339" customWidth="1"/>
    <col min="2" max="25" width="5.7109375" style="339" customWidth="1"/>
    <col min="26" max="16384" width="8.85546875" style="339"/>
  </cols>
  <sheetData>
    <row r="1" spans="1:25" ht="30" customHeight="1" x14ac:dyDescent="0.25">
      <c r="A1" s="991"/>
      <c r="B1" s="967"/>
      <c r="F1" s="962" t="s">
        <v>590</v>
      </c>
      <c r="G1" s="963"/>
      <c r="H1" s="963"/>
      <c r="I1" s="967"/>
    </row>
    <row r="2" spans="1:25" ht="6" customHeight="1" x14ac:dyDescent="0.2">
      <c r="A2" s="991"/>
      <c r="B2" s="967"/>
    </row>
    <row r="3" spans="1:25" s="547" customFormat="1" ht="30" customHeight="1" x14ac:dyDescent="0.25">
      <c r="A3" s="992" t="s">
        <v>386</v>
      </c>
      <c r="B3" s="993"/>
      <c r="C3" s="993"/>
      <c r="D3" s="993"/>
      <c r="E3" s="993"/>
      <c r="F3" s="993"/>
      <c r="G3" s="993"/>
      <c r="H3" s="993"/>
      <c r="I3" s="993"/>
      <c r="J3" s="993"/>
      <c r="K3" s="993"/>
      <c r="L3" s="993"/>
      <c r="M3" s="993"/>
      <c r="N3" s="993"/>
      <c r="O3" s="993"/>
      <c r="P3" s="993"/>
      <c r="Q3" s="993"/>
      <c r="R3" s="993"/>
      <c r="S3" s="993"/>
      <c r="T3" s="993"/>
      <c r="U3" s="993"/>
      <c r="V3" s="993"/>
      <c r="W3" s="993"/>
      <c r="X3" s="993"/>
      <c r="Y3" s="993"/>
    </row>
    <row r="4" spans="1:25" ht="15" customHeight="1" x14ac:dyDescent="0.2">
      <c r="A4" s="548"/>
      <c r="B4" s="990" t="s">
        <v>132</v>
      </c>
      <c r="C4" s="990"/>
      <c r="D4" s="990"/>
      <c r="E4" s="990"/>
      <c r="F4" s="990" t="s">
        <v>87</v>
      </c>
      <c r="G4" s="990"/>
      <c r="H4" s="990"/>
      <c r="I4" s="990"/>
      <c r="J4" s="990" t="s">
        <v>131</v>
      </c>
      <c r="K4" s="990"/>
      <c r="L4" s="990"/>
      <c r="M4" s="990"/>
      <c r="N4" s="990" t="s">
        <v>332</v>
      </c>
      <c r="O4" s="990"/>
      <c r="P4" s="990"/>
      <c r="Q4" s="990"/>
      <c r="R4" s="990" t="s">
        <v>101</v>
      </c>
      <c r="S4" s="990"/>
      <c r="T4" s="990"/>
      <c r="U4" s="990"/>
      <c r="V4" s="990" t="s">
        <v>155</v>
      </c>
      <c r="W4" s="990"/>
      <c r="X4" s="990"/>
      <c r="Y4" s="990"/>
    </row>
    <row r="5" spans="1:25" ht="15" customHeight="1" x14ac:dyDescent="0.2">
      <c r="A5" s="339" t="s">
        <v>100</v>
      </c>
      <c r="B5" s="990" t="s">
        <v>90</v>
      </c>
      <c r="C5" s="990"/>
      <c r="D5" s="990" t="s">
        <v>91</v>
      </c>
      <c r="E5" s="990"/>
      <c r="F5" s="990" t="s">
        <v>90</v>
      </c>
      <c r="G5" s="990"/>
      <c r="H5" s="990" t="s">
        <v>91</v>
      </c>
      <c r="I5" s="990"/>
      <c r="J5" s="990" t="s">
        <v>90</v>
      </c>
      <c r="K5" s="990"/>
      <c r="L5" s="990" t="s">
        <v>91</v>
      </c>
      <c r="M5" s="990"/>
      <c r="N5" s="990" t="s">
        <v>90</v>
      </c>
      <c r="O5" s="990"/>
      <c r="P5" s="990" t="s">
        <v>91</v>
      </c>
      <c r="Q5" s="990"/>
      <c r="R5" s="990" t="s">
        <v>90</v>
      </c>
      <c r="S5" s="990"/>
      <c r="T5" s="990" t="s">
        <v>91</v>
      </c>
      <c r="U5" s="990"/>
      <c r="V5" s="990" t="s">
        <v>90</v>
      </c>
      <c r="W5" s="990"/>
      <c r="X5" s="990" t="s">
        <v>91</v>
      </c>
      <c r="Y5" s="990"/>
    </row>
    <row r="6" spans="1:25" ht="15" customHeight="1" x14ac:dyDescent="0.2">
      <c r="A6" s="695" t="s">
        <v>127</v>
      </c>
      <c r="B6" s="696" t="s">
        <v>128</v>
      </c>
      <c r="C6" s="696" t="s">
        <v>129</v>
      </c>
      <c r="D6" s="696" t="s">
        <v>128</v>
      </c>
      <c r="E6" s="696" t="s">
        <v>129</v>
      </c>
      <c r="F6" s="696" t="s">
        <v>128</v>
      </c>
      <c r="G6" s="696" t="s">
        <v>129</v>
      </c>
      <c r="H6" s="696" t="s">
        <v>128</v>
      </c>
      <c r="I6" s="696" t="s">
        <v>129</v>
      </c>
      <c r="J6" s="696" t="s">
        <v>128</v>
      </c>
      <c r="K6" s="696" t="s">
        <v>129</v>
      </c>
      <c r="L6" s="696" t="s">
        <v>128</v>
      </c>
      <c r="M6" s="696" t="s">
        <v>129</v>
      </c>
      <c r="N6" s="696" t="s">
        <v>128</v>
      </c>
      <c r="O6" s="696" t="s">
        <v>129</v>
      </c>
      <c r="P6" s="696" t="s">
        <v>128</v>
      </c>
      <c r="Q6" s="696" t="s">
        <v>129</v>
      </c>
      <c r="R6" s="696" t="s">
        <v>128</v>
      </c>
      <c r="S6" s="696" t="s">
        <v>129</v>
      </c>
      <c r="T6" s="696" t="s">
        <v>128</v>
      </c>
      <c r="U6" s="696" t="s">
        <v>129</v>
      </c>
      <c r="V6" s="696" t="s">
        <v>128</v>
      </c>
      <c r="W6" s="696" t="s">
        <v>129</v>
      </c>
      <c r="X6" s="696" t="s">
        <v>128</v>
      </c>
      <c r="Y6" s="696" t="s">
        <v>129</v>
      </c>
    </row>
    <row r="7" spans="1:25" ht="6" customHeight="1" x14ac:dyDescent="0.2">
      <c r="A7" s="89"/>
      <c r="B7" s="549"/>
      <c r="C7" s="549"/>
      <c r="D7" s="549"/>
      <c r="E7" s="549"/>
      <c r="F7" s="549"/>
      <c r="G7" s="549"/>
      <c r="H7" s="549"/>
      <c r="I7" s="549"/>
      <c r="J7" s="549"/>
      <c r="K7" s="549"/>
      <c r="L7" s="549"/>
      <c r="M7" s="549"/>
      <c r="N7" s="549"/>
      <c r="O7" s="549"/>
      <c r="P7" s="549"/>
      <c r="Q7" s="549"/>
      <c r="R7" s="549"/>
      <c r="S7" s="549"/>
      <c r="T7" s="549"/>
      <c r="U7" s="549"/>
      <c r="V7" s="549"/>
      <c r="W7" s="549"/>
      <c r="X7" s="549"/>
      <c r="Y7" s="549"/>
    </row>
    <row r="8" spans="1:25" x14ac:dyDescent="0.2">
      <c r="A8" s="215">
        <v>1977</v>
      </c>
      <c r="B8" s="550">
        <v>4</v>
      </c>
      <c r="C8" s="551" t="s">
        <v>151</v>
      </c>
      <c r="D8" s="550">
        <v>3.5</v>
      </c>
      <c r="E8" s="551" t="s">
        <v>151</v>
      </c>
      <c r="F8" s="551" t="s">
        <v>151</v>
      </c>
      <c r="G8" s="551" t="s">
        <v>151</v>
      </c>
      <c r="H8" s="551" t="s">
        <v>151</v>
      </c>
      <c r="I8" s="551" t="s">
        <v>151</v>
      </c>
      <c r="J8" s="551" t="s">
        <v>151</v>
      </c>
      <c r="K8" s="551" t="s">
        <v>151</v>
      </c>
      <c r="L8" s="551" t="s">
        <v>151</v>
      </c>
      <c r="M8" s="551" t="s">
        <v>151</v>
      </c>
      <c r="N8" s="552" t="s">
        <v>67</v>
      </c>
      <c r="O8" s="552" t="s">
        <v>67</v>
      </c>
      <c r="P8" s="552" t="s">
        <v>67</v>
      </c>
      <c r="Q8" s="552" t="s">
        <v>67</v>
      </c>
      <c r="R8" s="551" t="s">
        <v>151</v>
      </c>
      <c r="S8" s="551" t="s">
        <v>151</v>
      </c>
      <c r="T8" s="551" t="s">
        <v>151</v>
      </c>
      <c r="U8" s="551" t="s">
        <v>151</v>
      </c>
      <c r="V8" s="551" t="s">
        <v>151</v>
      </c>
      <c r="W8" s="551" t="s">
        <v>151</v>
      </c>
      <c r="X8" s="551" t="s">
        <v>151</v>
      </c>
      <c r="Y8" s="551" t="s">
        <v>151</v>
      </c>
    </row>
    <row r="9" spans="1:25" x14ac:dyDescent="0.2">
      <c r="A9" s="215">
        <v>1978</v>
      </c>
      <c r="B9" s="550">
        <v>3.7</v>
      </c>
      <c r="C9" s="551" t="s">
        <v>151</v>
      </c>
      <c r="D9" s="550">
        <v>2.9000000000000004</v>
      </c>
      <c r="E9" s="551" t="s">
        <v>151</v>
      </c>
      <c r="F9" s="551" t="s">
        <v>151</v>
      </c>
      <c r="G9" s="551" t="s">
        <v>151</v>
      </c>
      <c r="H9" s="551" t="s">
        <v>151</v>
      </c>
      <c r="I9" s="551" t="s">
        <v>151</v>
      </c>
      <c r="J9" s="551" t="s">
        <v>151</v>
      </c>
      <c r="K9" s="551" t="s">
        <v>151</v>
      </c>
      <c r="L9" s="551" t="s">
        <v>151</v>
      </c>
      <c r="M9" s="551" t="s">
        <v>151</v>
      </c>
      <c r="N9" s="552" t="s">
        <v>67</v>
      </c>
      <c r="O9" s="552" t="s">
        <v>67</v>
      </c>
      <c r="P9" s="552" t="s">
        <v>67</v>
      </c>
      <c r="Q9" s="552" t="s">
        <v>67</v>
      </c>
      <c r="R9" s="551" t="s">
        <v>151</v>
      </c>
      <c r="S9" s="551" t="s">
        <v>151</v>
      </c>
      <c r="T9" s="551" t="s">
        <v>151</v>
      </c>
      <c r="U9" s="551" t="s">
        <v>151</v>
      </c>
      <c r="V9" s="551" t="s">
        <v>151</v>
      </c>
      <c r="W9" s="551" t="s">
        <v>151</v>
      </c>
      <c r="X9" s="551" t="s">
        <v>151</v>
      </c>
      <c r="Y9" s="551" t="s">
        <v>151</v>
      </c>
    </row>
    <row r="10" spans="1:25" x14ac:dyDescent="0.2">
      <c r="A10" s="215">
        <v>1979</v>
      </c>
      <c r="B10" s="550">
        <v>3.3000000000000003</v>
      </c>
      <c r="C10" s="551" t="s">
        <v>151</v>
      </c>
      <c r="D10" s="550">
        <v>2.7</v>
      </c>
      <c r="E10" s="551" t="s">
        <v>151</v>
      </c>
      <c r="F10" s="551" t="s">
        <v>151</v>
      </c>
      <c r="G10" s="551" t="s">
        <v>151</v>
      </c>
      <c r="H10" s="551" t="s">
        <v>151</v>
      </c>
      <c r="I10" s="551" t="s">
        <v>151</v>
      </c>
      <c r="J10" s="551" t="s">
        <v>151</v>
      </c>
      <c r="K10" s="551" t="s">
        <v>151</v>
      </c>
      <c r="L10" s="551" t="s">
        <v>151</v>
      </c>
      <c r="M10" s="551" t="s">
        <v>151</v>
      </c>
      <c r="N10" s="552" t="s">
        <v>67</v>
      </c>
      <c r="O10" s="552" t="s">
        <v>67</v>
      </c>
      <c r="P10" s="552" t="s">
        <v>67</v>
      </c>
      <c r="Q10" s="552" t="s">
        <v>67</v>
      </c>
      <c r="R10" s="551" t="s">
        <v>151</v>
      </c>
      <c r="S10" s="551" t="s">
        <v>151</v>
      </c>
      <c r="T10" s="551" t="s">
        <v>151</v>
      </c>
      <c r="U10" s="551" t="s">
        <v>151</v>
      </c>
      <c r="V10" s="551" t="s">
        <v>151</v>
      </c>
      <c r="W10" s="551" t="s">
        <v>151</v>
      </c>
      <c r="X10" s="551" t="s">
        <v>151</v>
      </c>
      <c r="Y10" s="551" t="s">
        <v>151</v>
      </c>
    </row>
    <row r="11" spans="1:25" x14ac:dyDescent="0.2">
      <c r="A11" s="215">
        <v>1980</v>
      </c>
      <c r="B11" s="550">
        <v>2.7</v>
      </c>
      <c r="C11" s="551" t="s">
        <v>151</v>
      </c>
      <c r="D11" s="550">
        <v>2.1</v>
      </c>
      <c r="E11" s="551" t="s">
        <v>151</v>
      </c>
      <c r="F11" s="551" t="s">
        <v>151</v>
      </c>
      <c r="G11" s="551" t="s">
        <v>151</v>
      </c>
      <c r="H11" s="551" t="s">
        <v>151</v>
      </c>
      <c r="I11" s="551" t="s">
        <v>151</v>
      </c>
      <c r="J11" s="551" t="s">
        <v>151</v>
      </c>
      <c r="K11" s="551" t="s">
        <v>151</v>
      </c>
      <c r="L11" s="551" t="s">
        <v>151</v>
      </c>
      <c r="M11" s="551" t="s">
        <v>151</v>
      </c>
      <c r="N11" s="552" t="s">
        <v>67</v>
      </c>
      <c r="O11" s="552" t="s">
        <v>67</v>
      </c>
      <c r="P11" s="552" t="s">
        <v>67</v>
      </c>
      <c r="Q11" s="552" t="s">
        <v>67</v>
      </c>
      <c r="R11" s="551" t="s">
        <v>151</v>
      </c>
      <c r="S11" s="551" t="s">
        <v>151</v>
      </c>
      <c r="T11" s="551" t="s">
        <v>151</v>
      </c>
      <c r="U11" s="551" t="s">
        <v>151</v>
      </c>
      <c r="V11" s="551" t="s">
        <v>151</v>
      </c>
      <c r="W11" s="551" t="s">
        <v>151</v>
      </c>
      <c r="X11" s="551" t="s">
        <v>151</v>
      </c>
      <c r="Y11" s="551" t="s">
        <v>151</v>
      </c>
    </row>
    <row r="12" spans="1:25" x14ac:dyDescent="0.2">
      <c r="A12" s="215">
        <v>1981</v>
      </c>
      <c r="B12" s="550">
        <v>2.3000000000000003</v>
      </c>
      <c r="C12" s="551" t="s">
        <v>151</v>
      </c>
      <c r="D12" s="550">
        <v>1.6</v>
      </c>
      <c r="E12" s="551" t="s">
        <v>151</v>
      </c>
      <c r="F12" s="551" t="s">
        <v>151</v>
      </c>
      <c r="G12" s="551" t="s">
        <v>151</v>
      </c>
      <c r="H12" s="551" t="s">
        <v>151</v>
      </c>
      <c r="I12" s="551" t="s">
        <v>151</v>
      </c>
      <c r="J12" s="551" t="s">
        <v>151</v>
      </c>
      <c r="K12" s="551" t="s">
        <v>151</v>
      </c>
      <c r="L12" s="551" t="s">
        <v>151</v>
      </c>
      <c r="M12" s="551" t="s">
        <v>151</v>
      </c>
      <c r="N12" s="552" t="s">
        <v>67</v>
      </c>
      <c r="O12" s="552" t="s">
        <v>67</v>
      </c>
      <c r="P12" s="552" t="s">
        <v>67</v>
      </c>
      <c r="Q12" s="552" t="s">
        <v>67</v>
      </c>
      <c r="R12" s="551" t="s">
        <v>151</v>
      </c>
      <c r="S12" s="551" t="s">
        <v>151</v>
      </c>
      <c r="T12" s="551" t="s">
        <v>151</v>
      </c>
      <c r="U12" s="551" t="s">
        <v>151</v>
      </c>
      <c r="V12" s="551" t="s">
        <v>151</v>
      </c>
      <c r="W12" s="551" t="s">
        <v>151</v>
      </c>
      <c r="X12" s="551" t="s">
        <v>151</v>
      </c>
      <c r="Y12" s="551" t="s">
        <v>151</v>
      </c>
    </row>
    <row r="13" spans="1:25" x14ac:dyDescent="0.2">
      <c r="A13" s="215">
        <v>1982</v>
      </c>
      <c r="B13" s="550">
        <v>2.5</v>
      </c>
      <c r="C13" s="551" t="s">
        <v>151</v>
      </c>
      <c r="D13" s="550">
        <v>1.6</v>
      </c>
      <c r="E13" s="551" t="s">
        <v>151</v>
      </c>
      <c r="F13" s="551" t="s">
        <v>151</v>
      </c>
      <c r="G13" s="551" t="s">
        <v>151</v>
      </c>
      <c r="H13" s="551" t="s">
        <v>151</v>
      </c>
      <c r="I13" s="551" t="s">
        <v>151</v>
      </c>
      <c r="J13" s="551" t="s">
        <v>151</v>
      </c>
      <c r="K13" s="551" t="s">
        <v>151</v>
      </c>
      <c r="L13" s="551" t="s">
        <v>151</v>
      </c>
      <c r="M13" s="551" t="s">
        <v>151</v>
      </c>
      <c r="N13" s="552" t="s">
        <v>67</v>
      </c>
      <c r="O13" s="552" t="s">
        <v>67</v>
      </c>
      <c r="P13" s="552" t="s">
        <v>67</v>
      </c>
      <c r="Q13" s="552" t="s">
        <v>67</v>
      </c>
      <c r="R13" s="551" t="s">
        <v>151</v>
      </c>
      <c r="S13" s="551" t="s">
        <v>151</v>
      </c>
      <c r="T13" s="551" t="s">
        <v>151</v>
      </c>
      <c r="U13" s="551" t="s">
        <v>151</v>
      </c>
      <c r="V13" s="551" t="s">
        <v>151</v>
      </c>
      <c r="W13" s="551" t="s">
        <v>151</v>
      </c>
      <c r="X13" s="551" t="s">
        <v>151</v>
      </c>
      <c r="Y13" s="551" t="s">
        <v>151</v>
      </c>
    </row>
    <row r="14" spans="1:25" x14ac:dyDescent="0.2">
      <c r="A14" s="215">
        <v>1983</v>
      </c>
      <c r="B14" s="551" t="s">
        <v>151</v>
      </c>
      <c r="C14" s="551" t="s">
        <v>151</v>
      </c>
      <c r="D14" s="551" t="s">
        <v>151</v>
      </c>
      <c r="E14" s="551" t="s">
        <v>151</v>
      </c>
      <c r="F14" s="551" t="s">
        <v>151</v>
      </c>
      <c r="G14" s="551" t="s">
        <v>151</v>
      </c>
      <c r="H14" s="551" t="s">
        <v>151</v>
      </c>
      <c r="I14" s="551" t="s">
        <v>151</v>
      </c>
      <c r="J14" s="551" t="s">
        <v>151</v>
      </c>
      <c r="K14" s="551" t="s">
        <v>151</v>
      </c>
      <c r="L14" s="551" t="s">
        <v>151</v>
      </c>
      <c r="M14" s="551" t="s">
        <v>151</v>
      </c>
      <c r="N14" s="552" t="s">
        <v>67</v>
      </c>
      <c r="O14" s="552" t="s">
        <v>67</v>
      </c>
      <c r="P14" s="552" t="s">
        <v>67</v>
      </c>
      <c r="Q14" s="552" t="s">
        <v>67</v>
      </c>
      <c r="R14" s="551" t="s">
        <v>151</v>
      </c>
      <c r="S14" s="551" t="s">
        <v>151</v>
      </c>
      <c r="T14" s="551" t="s">
        <v>151</v>
      </c>
      <c r="U14" s="551" t="s">
        <v>151</v>
      </c>
      <c r="V14" s="551" t="s">
        <v>151</v>
      </c>
      <c r="W14" s="551" t="s">
        <v>151</v>
      </c>
      <c r="X14" s="551" t="s">
        <v>151</v>
      </c>
      <c r="Y14" s="551" t="s">
        <v>151</v>
      </c>
    </row>
    <row r="15" spans="1:25" x14ac:dyDescent="0.2">
      <c r="A15" s="215">
        <v>1984</v>
      </c>
      <c r="B15" s="551" t="s">
        <v>151</v>
      </c>
      <c r="C15" s="551" t="s">
        <v>151</v>
      </c>
      <c r="D15" s="551" t="s">
        <v>151</v>
      </c>
      <c r="E15" s="551" t="s">
        <v>151</v>
      </c>
      <c r="F15" s="551" t="s">
        <v>151</v>
      </c>
      <c r="G15" s="551" t="s">
        <v>151</v>
      </c>
      <c r="H15" s="551" t="s">
        <v>151</v>
      </c>
      <c r="I15" s="551" t="s">
        <v>151</v>
      </c>
      <c r="J15" s="551" t="s">
        <v>151</v>
      </c>
      <c r="K15" s="551" t="s">
        <v>151</v>
      </c>
      <c r="L15" s="551" t="s">
        <v>151</v>
      </c>
      <c r="M15" s="551" t="s">
        <v>151</v>
      </c>
      <c r="N15" s="552" t="s">
        <v>67</v>
      </c>
      <c r="O15" s="552" t="s">
        <v>67</v>
      </c>
      <c r="P15" s="552" t="s">
        <v>67</v>
      </c>
      <c r="Q15" s="552" t="s">
        <v>67</v>
      </c>
      <c r="R15" s="551" t="s">
        <v>151</v>
      </c>
      <c r="S15" s="551" t="s">
        <v>151</v>
      </c>
      <c r="T15" s="551" t="s">
        <v>151</v>
      </c>
      <c r="U15" s="551" t="s">
        <v>151</v>
      </c>
      <c r="V15" s="551" t="s">
        <v>151</v>
      </c>
      <c r="W15" s="551" t="s">
        <v>151</v>
      </c>
      <c r="X15" s="551" t="s">
        <v>151</v>
      </c>
      <c r="Y15" s="551" t="s">
        <v>151</v>
      </c>
    </row>
    <row r="16" spans="1:25" x14ac:dyDescent="0.2">
      <c r="A16" s="215">
        <v>1985</v>
      </c>
      <c r="B16" s="551" t="s">
        <v>151</v>
      </c>
      <c r="C16" s="551" t="s">
        <v>151</v>
      </c>
      <c r="D16" s="551" t="s">
        <v>151</v>
      </c>
      <c r="E16" s="551" t="s">
        <v>151</v>
      </c>
      <c r="F16" s="551" t="s">
        <v>151</v>
      </c>
      <c r="G16" s="551" t="s">
        <v>151</v>
      </c>
      <c r="H16" s="551" t="s">
        <v>151</v>
      </c>
      <c r="I16" s="551" t="s">
        <v>151</v>
      </c>
      <c r="J16" s="551" t="s">
        <v>151</v>
      </c>
      <c r="K16" s="551" t="s">
        <v>151</v>
      </c>
      <c r="L16" s="551" t="s">
        <v>151</v>
      </c>
      <c r="M16" s="551" t="s">
        <v>151</v>
      </c>
      <c r="N16" s="552" t="s">
        <v>67</v>
      </c>
      <c r="O16" s="552" t="s">
        <v>67</v>
      </c>
      <c r="P16" s="552" t="s">
        <v>67</v>
      </c>
      <c r="Q16" s="552" t="s">
        <v>67</v>
      </c>
      <c r="R16" s="551" t="s">
        <v>151</v>
      </c>
      <c r="S16" s="551" t="s">
        <v>151</v>
      </c>
      <c r="T16" s="551" t="s">
        <v>151</v>
      </c>
      <c r="U16" s="551" t="s">
        <v>151</v>
      </c>
      <c r="V16" s="551" t="s">
        <v>151</v>
      </c>
      <c r="W16" s="551" t="s">
        <v>151</v>
      </c>
      <c r="X16" s="551" t="s">
        <v>151</v>
      </c>
      <c r="Y16" s="551" t="s">
        <v>151</v>
      </c>
    </row>
    <row r="17" spans="1:25" x14ac:dyDescent="0.2">
      <c r="A17" s="215">
        <v>1986</v>
      </c>
      <c r="B17" s="550">
        <v>2.3000000000000003</v>
      </c>
      <c r="C17" s="551" t="s">
        <v>151</v>
      </c>
      <c r="D17" s="550">
        <v>1.3</v>
      </c>
      <c r="E17" s="551" t="s">
        <v>151</v>
      </c>
      <c r="F17" s="551" t="s">
        <v>151</v>
      </c>
      <c r="G17" s="551" t="s">
        <v>151</v>
      </c>
      <c r="H17" s="551" t="s">
        <v>151</v>
      </c>
      <c r="I17" s="551" t="s">
        <v>151</v>
      </c>
      <c r="J17" s="551" t="s">
        <v>151</v>
      </c>
      <c r="K17" s="551" t="s">
        <v>151</v>
      </c>
      <c r="L17" s="551" t="s">
        <v>151</v>
      </c>
      <c r="M17" s="551" t="s">
        <v>151</v>
      </c>
      <c r="N17" s="552" t="s">
        <v>67</v>
      </c>
      <c r="O17" s="552" t="s">
        <v>67</v>
      </c>
      <c r="P17" s="552" t="s">
        <v>67</v>
      </c>
      <c r="Q17" s="552" t="s">
        <v>67</v>
      </c>
      <c r="R17" s="551" t="s">
        <v>151</v>
      </c>
      <c r="S17" s="551" t="s">
        <v>151</v>
      </c>
      <c r="T17" s="551" t="s">
        <v>151</v>
      </c>
      <c r="U17" s="551" t="s">
        <v>151</v>
      </c>
      <c r="V17" s="551" t="s">
        <v>151</v>
      </c>
      <c r="W17" s="551" t="s">
        <v>151</v>
      </c>
      <c r="X17" s="551" t="s">
        <v>151</v>
      </c>
      <c r="Y17" s="551" t="s">
        <v>151</v>
      </c>
    </row>
    <row r="18" spans="1:25" x14ac:dyDescent="0.2">
      <c r="A18" s="215">
        <v>1987</v>
      </c>
      <c r="B18" s="550">
        <v>2.3000000000000003</v>
      </c>
      <c r="C18" s="551" t="s">
        <v>151</v>
      </c>
      <c r="D18" s="550">
        <v>1.4000000000000001</v>
      </c>
      <c r="E18" s="551" t="s">
        <v>151</v>
      </c>
      <c r="F18" s="551" t="s">
        <v>151</v>
      </c>
      <c r="G18" s="551" t="s">
        <v>151</v>
      </c>
      <c r="H18" s="551" t="s">
        <v>151</v>
      </c>
      <c r="I18" s="551" t="s">
        <v>151</v>
      </c>
      <c r="J18" s="551" t="s">
        <v>151</v>
      </c>
      <c r="K18" s="551" t="s">
        <v>151</v>
      </c>
      <c r="L18" s="551" t="s">
        <v>151</v>
      </c>
      <c r="M18" s="551" t="s">
        <v>151</v>
      </c>
      <c r="N18" s="552" t="s">
        <v>67</v>
      </c>
      <c r="O18" s="552" t="s">
        <v>67</v>
      </c>
      <c r="P18" s="552" t="s">
        <v>67</v>
      </c>
      <c r="Q18" s="552" t="s">
        <v>67</v>
      </c>
      <c r="R18" s="551" t="s">
        <v>151</v>
      </c>
      <c r="S18" s="551" t="s">
        <v>151</v>
      </c>
      <c r="T18" s="551" t="s">
        <v>151</v>
      </c>
      <c r="U18" s="551" t="s">
        <v>151</v>
      </c>
      <c r="V18" s="551" t="s">
        <v>151</v>
      </c>
      <c r="W18" s="551" t="s">
        <v>151</v>
      </c>
      <c r="X18" s="551" t="s">
        <v>151</v>
      </c>
      <c r="Y18" s="551" t="s">
        <v>151</v>
      </c>
    </row>
    <row r="19" spans="1:25" x14ac:dyDescent="0.2">
      <c r="A19" s="215">
        <v>1988</v>
      </c>
      <c r="B19" s="550">
        <v>2.2000000000000002</v>
      </c>
      <c r="C19" s="551" t="s">
        <v>151</v>
      </c>
      <c r="D19" s="550">
        <v>1.4000000000000001</v>
      </c>
      <c r="E19" s="551" t="s">
        <v>151</v>
      </c>
      <c r="F19" s="551" t="s">
        <v>151</v>
      </c>
      <c r="G19" s="551" t="s">
        <v>151</v>
      </c>
      <c r="H19" s="551" t="s">
        <v>151</v>
      </c>
      <c r="I19" s="551" t="s">
        <v>151</v>
      </c>
      <c r="J19" s="551" t="s">
        <v>151</v>
      </c>
      <c r="K19" s="551" t="s">
        <v>151</v>
      </c>
      <c r="L19" s="551" t="s">
        <v>151</v>
      </c>
      <c r="M19" s="551" t="s">
        <v>151</v>
      </c>
      <c r="N19" s="552" t="s">
        <v>67</v>
      </c>
      <c r="O19" s="552" t="s">
        <v>67</v>
      </c>
      <c r="P19" s="552" t="s">
        <v>67</v>
      </c>
      <c r="Q19" s="552" t="s">
        <v>67</v>
      </c>
      <c r="R19" s="551" t="s">
        <v>151</v>
      </c>
      <c r="S19" s="551" t="s">
        <v>151</v>
      </c>
      <c r="T19" s="551" t="s">
        <v>151</v>
      </c>
      <c r="U19" s="551" t="s">
        <v>151</v>
      </c>
      <c r="V19" s="551" t="s">
        <v>151</v>
      </c>
      <c r="W19" s="551" t="s">
        <v>151</v>
      </c>
      <c r="X19" s="551" t="s">
        <v>151</v>
      </c>
      <c r="Y19" s="551" t="s">
        <v>151</v>
      </c>
    </row>
    <row r="20" spans="1:25" x14ac:dyDescent="0.2">
      <c r="A20" s="339" t="s">
        <v>333</v>
      </c>
      <c r="B20" s="550">
        <v>2.3000000000000003</v>
      </c>
      <c r="C20" s="551" t="s">
        <v>151</v>
      </c>
      <c r="D20" s="550">
        <v>1.4000000000000001</v>
      </c>
      <c r="E20" s="551" t="s">
        <v>151</v>
      </c>
      <c r="F20" s="551" t="s">
        <v>151</v>
      </c>
      <c r="G20" s="551" t="s">
        <v>151</v>
      </c>
      <c r="H20" s="551" t="s">
        <v>151</v>
      </c>
      <c r="I20" s="551" t="s">
        <v>151</v>
      </c>
      <c r="J20" s="551" t="s">
        <v>151</v>
      </c>
      <c r="K20" s="551" t="s">
        <v>151</v>
      </c>
      <c r="L20" s="551" t="s">
        <v>151</v>
      </c>
      <c r="M20" s="551" t="s">
        <v>151</v>
      </c>
      <c r="N20" s="552" t="s">
        <v>67</v>
      </c>
      <c r="O20" s="552" t="s">
        <v>67</v>
      </c>
      <c r="P20" s="552" t="s">
        <v>67</v>
      </c>
      <c r="Q20" s="552" t="s">
        <v>67</v>
      </c>
      <c r="R20" s="551" t="s">
        <v>151</v>
      </c>
      <c r="S20" s="551" t="s">
        <v>151</v>
      </c>
      <c r="T20" s="551" t="s">
        <v>151</v>
      </c>
      <c r="U20" s="551" t="s">
        <v>151</v>
      </c>
      <c r="V20" s="551" t="s">
        <v>151</v>
      </c>
      <c r="W20" s="551" t="s">
        <v>151</v>
      </c>
      <c r="X20" s="551" t="s">
        <v>151</v>
      </c>
      <c r="Y20" s="551" t="s">
        <v>151</v>
      </c>
    </row>
    <row r="21" spans="1:25" x14ac:dyDescent="0.2">
      <c r="A21" s="215" t="s">
        <v>334</v>
      </c>
      <c r="B21" s="553">
        <v>2.8363968190668629</v>
      </c>
      <c r="C21" s="554">
        <v>100</v>
      </c>
      <c r="D21" s="555">
        <v>1.4824357694585644</v>
      </c>
      <c r="E21" s="549">
        <v>100</v>
      </c>
      <c r="F21" s="555">
        <v>0.89876511178120988</v>
      </c>
      <c r="G21" s="556">
        <v>31.686860799572177</v>
      </c>
      <c r="H21" s="555">
        <v>0.54336541827046381</v>
      </c>
      <c r="I21" s="556">
        <v>36.653555551274856</v>
      </c>
      <c r="J21" s="555">
        <v>0.1851845899923078</v>
      </c>
      <c r="K21" s="556">
        <v>6.5288674965173277</v>
      </c>
      <c r="L21" s="555">
        <v>0.19516734566736293</v>
      </c>
      <c r="M21" s="556">
        <v>13.165315468517374</v>
      </c>
      <c r="N21" s="552" t="s">
        <v>67</v>
      </c>
      <c r="O21" s="552" t="s">
        <v>67</v>
      </c>
      <c r="P21" s="552" t="s">
        <v>67</v>
      </c>
      <c r="Q21" s="552" t="s">
        <v>67</v>
      </c>
      <c r="R21" s="555">
        <v>0.85551545298561715</v>
      </c>
      <c r="S21" s="556">
        <v>30.162050924421447</v>
      </c>
      <c r="T21" s="555">
        <v>0.40337470432696132</v>
      </c>
      <c r="U21" s="556">
        <v>27.210265202538075</v>
      </c>
      <c r="V21" s="555">
        <v>0.90366993326340894</v>
      </c>
      <c r="W21" s="556">
        <v>31.859785174935585</v>
      </c>
      <c r="X21" s="555">
        <v>0.34575249522861812</v>
      </c>
      <c r="Y21" s="556">
        <v>23.323269874613093</v>
      </c>
    </row>
    <row r="22" spans="1:25" x14ac:dyDescent="0.2">
      <c r="A22" s="215">
        <v>1990</v>
      </c>
      <c r="B22" s="553">
        <v>3.039507991190245</v>
      </c>
      <c r="C22" s="554">
        <v>100</v>
      </c>
      <c r="D22" s="555">
        <v>1.8552331674821023</v>
      </c>
      <c r="E22" s="549">
        <v>100</v>
      </c>
      <c r="F22" s="555">
        <v>1.011706989692243</v>
      </c>
      <c r="G22" s="556">
        <v>33.285222234144129</v>
      </c>
      <c r="H22" s="555">
        <v>0.7107629970689785</v>
      </c>
      <c r="I22" s="556">
        <v>38.311248932317035</v>
      </c>
      <c r="J22" s="555">
        <v>0.17960955192325384</v>
      </c>
      <c r="K22" s="556">
        <v>5.9091653137230384</v>
      </c>
      <c r="L22" s="555">
        <v>0.24436919001823959</v>
      </c>
      <c r="M22" s="556">
        <v>13.171885577589915</v>
      </c>
      <c r="N22" s="552" t="s">
        <v>67</v>
      </c>
      <c r="O22" s="552" t="s">
        <v>67</v>
      </c>
      <c r="P22" s="552" t="s">
        <v>67</v>
      </c>
      <c r="Q22" s="552" t="s">
        <v>67</v>
      </c>
      <c r="R22" s="555">
        <v>0.91570569841056138</v>
      </c>
      <c r="S22" s="556">
        <v>30.12677384184073</v>
      </c>
      <c r="T22" s="555">
        <v>0.51350461907435696</v>
      </c>
      <c r="U22" s="556">
        <v>27.678710583386053</v>
      </c>
      <c r="V22" s="555">
        <v>0.94050956171959132</v>
      </c>
      <c r="W22" s="556">
        <v>30.942822471451898</v>
      </c>
      <c r="X22" s="555">
        <v>0.38943589074563778</v>
      </c>
      <c r="Y22" s="556">
        <v>20.99121003071409</v>
      </c>
    </row>
    <row r="23" spans="1:25" x14ac:dyDescent="0.2">
      <c r="A23" s="215">
        <v>1991</v>
      </c>
      <c r="B23" s="553">
        <v>3.3195039881882429</v>
      </c>
      <c r="C23" s="554">
        <v>100</v>
      </c>
      <c r="D23" s="555">
        <v>1.6953842234198586</v>
      </c>
      <c r="E23" s="549">
        <v>100</v>
      </c>
      <c r="F23" s="555">
        <v>1.1663353950781983</v>
      </c>
      <c r="G23" s="556">
        <v>35.135833522970827</v>
      </c>
      <c r="H23" s="555">
        <v>0.6713568423770131</v>
      </c>
      <c r="I23" s="556">
        <v>39.599096954127603</v>
      </c>
      <c r="J23" s="555">
        <v>0.20841524392606267</v>
      </c>
      <c r="K23" s="556">
        <v>6.2785056040801424</v>
      </c>
      <c r="L23" s="555">
        <v>0.21829016808924781</v>
      </c>
      <c r="M23" s="556">
        <v>12.875557355896703</v>
      </c>
      <c r="N23" s="552" t="s">
        <v>67</v>
      </c>
      <c r="O23" s="552" t="s">
        <v>67</v>
      </c>
      <c r="P23" s="552" t="s">
        <v>67</v>
      </c>
      <c r="Q23" s="552" t="s">
        <v>67</v>
      </c>
      <c r="R23" s="555">
        <v>0.94669224510610661</v>
      </c>
      <c r="S23" s="556">
        <v>28.519087444229978</v>
      </c>
      <c r="T23" s="555">
        <v>0.44493786418157383</v>
      </c>
      <c r="U23" s="556">
        <v>26.244072466597789</v>
      </c>
      <c r="V23" s="555">
        <v>1.0199664258455936</v>
      </c>
      <c r="W23" s="556">
        <v>30.726470866579152</v>
      </c>
      <c r="X23" s="555">
        <v>0.37287645672646763</v>
      </c>
      <c r="Y23" s="556">
        <v>21.993625490646409</v>
      </c>
    </row>
    <row r="24" spans="1:25" x14ac:dyDescent="0.2">
      <c r="A24" s="215">
        <v>1992</v>
      </c>
      <c r="B24" s="553">
        <v>3.3685179329325683</v>
      </c>
      <c r="C24" s="554">
        <v>100</v>
      </c>
      <c r="D24" s="555">
        <v>1.6295383933385199</v>
      </c>
      <c r="E24" s="549">
        <v>100</v>
      </c>
      <c r="F24" s="555">
        <v>1.1897672804371331</v>
      </c>
      <c r="G24" s="556">
        <v>35.320200281710953</v>
      </c>
      <c r="H24" s="555">
        <v>0.72143630105292123</v>
      </c>
      <c r="I24" s="556">
        <v>44.272433469632908</v>
      </c>
      <c r="J24" s="555">
        <v>0.19925354797207148</v>
      </c>
      <c r="K24" s="556">
        <v>5.9151695772213122</v>
      </c>
      <c r="L24" s="555">
        <v>0.18514741784865393</v>
      </c>
      <c r="M24" s="556">
        <v>11.361954931870786</v>
      </c>
      <c r="N24" s="552" t="s">
        <v>67</v>
      </c>
      <c r="O24" s="552" t="s">
        <v>67</v>
      </c>
      <c r="P24" s="552" t="s">
        <v>67</v>
      </c>
      <c r="Q24" s="552" t="s">
        <v>67</v>
      </c>
      <c r="R24" s="555">
        <v>0.8975444748965784</v>
      </c>
      <c r="S24" s="556">
        <v>26.645085250153116</v>
      </c>
      <c r="T24" s="555">
        <v>0.39123288375115545</v>
      </c>
      <c r="U24" s="556">
        <v>24.008816567348028</v>
      </c>
      <c r="V24" s="555">
        <v>1.10347252814912</v>
      </c>
      <c r="W24" s="556">
        <v>32.758398504010863</v>
      </c>
      <c r="X24" s="555">
        <v>0.34517493959480477</v>
      </c>
      <c r="Y24" s="556">
        <v>21.182375389611224</v>
      </c>
    </row>
    <row r="25" spans="1:25" x14ac:dyDescent="0.2">
      <c r="A25" s="215">
        <v>1993</v>
      </c>
      <c r="B25" s="553">
        <v>3.2517032048719012</v>
      </c>
      <c r="C25" s="554">
        <v>100</v>
      </c>
      <c r="D25" s="555">
        <v>1.6974171617532561</v>
      </c>
      <c r="E25" s="549">
        <v>100</v>
      </c>
      <c r="F25" s="555">
        <v>1.2471280546985888</v>
      </c>
      <c r="G25" s="556">
        <v>38.353071486661669</v>
      </c>
      <c r="H25" s="555">
        <v>0.70176445220699812</v>
      </c>
      <c r="I25" s="556">
        <v>41.343075115497726</v>
      </c>
      <c r="J25" s="555">
        <v>0.18343003123594462</v>
      </c>
      <c r="K25" s="556">
        <v>5.6410446980867901</v>
      </c>
      <c r="L25" s="555">
        <v>0.17932691999518269</v>
      </c>
      <c r="M25" s="556">
        <v>10.564693466982304</v>
      </c>
      <c r="N25" s="552" t="s">
        <v>67</v>
      </c>
      <c r="O25" s="552" t="s">
        <v>67</v>
      </c>
      <c r="P25" s="552" t="s">
        <v>67</v>
      </c>
      <c r="Q25" s="552" t="s">
        <v>67</v>
      </c>
      <c r="R25" s="555">
        <v>0.88710614501041418</v>
      </c>
      <c r="S25" s="556">
        <v>27.281276583954444</v>
      </c>
      <c r="T25" s="555">
        <v>0.43102405660248849</v>
      </c>
      <c r="U25" s="556">
        <v>25.39293618059601</v>
      </c>
      <c r="V25" s="555">
        <v>0.99887594971818339</v>
      </c>
      <c r="W25" s="556">
        <v>30.718546152109028</v>
      </c>
      <c r="X25" s="555">
        <v>0.41915916931887687</v>
      </c>
      <c r="Y25" s="556">
        <v>24.693939637438852</v>
      </c>
    </row>
    <row r="26" spans="1:25" x14ac:dyDescent="0.2">
      <c r="A26" s="215">
        <v>1994</v>
      </c>
      <c r="B26" s="553">
        <v>3.4809824223661203</v>
      </c>
      <c r="C26" s="554">
        <v>100</v>
      </c>
      <c r="D26" s="555">
        <v>1.8753086553783473</v>
      </c>
      <c r="E26" s="549">
        <v>100</v>
      </c>
      <c r="F26" s="555">
        <v>1.1522627719939469</v>
      </c>
      <c r="G26" s="556">
        <v>33.101654423486629</v>
      </c>
      <c r="H26" s="555">
        <v>0.71873991965843742</v>
      </c>
      <c r="I26" s="556">
        <v>38.326486554472297</v>
      </c>
      <c r="J26" s="555">
        <v>0.17937959112430474</v>
      </c>
      <c r="K26" s="556">
        <v>5.153131195715015</v>
      </c>
      <c r="L26" s="555">
        <v>0.18051095432323752</v>
      </c>
      <c r="M26" s="556">
        <v>9.625666356604059</v>
      </c>
      <c r="N26" s="552" t="s">
        <v>67</v>
      </c>
      <c r="O26" s="552" t="s">
        <v>67</v>
      </c>
      <c r="P26" s="552" t="s">
        <v>67</v>
      </c>
      <c r="Q26" s="552" t="s">
        <v>67</v>
      </c>
      <c r="R26" s="555">
        <v>0.89668001854213897</v>
      </c>
      <c r="S26" s="556">
        <v>25.759395186277345</v>
      </c>
      <c r="T26" s="555">
        <v>0.41523797504092913</v>
      </c>
      <c r="U26" s="556">
        <v>22.142380340966007</v>
      </c>
      <c r="V26" s="555">
        <v>1.3133055207002597</v>
      </c>
      <c r="W26" s="556">
        <v>37.728013570593369</v>
      </c>
      <c r="X26" s="555">
        <v>0.59245192796987789</v>
      </c>
      <c r="Y26" s="556">
        <v>31.592235564568945</v>
      </c>
    </row>
    <row r="27" spans="1:25" x14ac:dyDescent="0.2">
      <c r="A27" s="215">
        <v>1995</v>
      </c>
      <c r="B27" s="553">
        <v>2.9898155410368266</v>
      </c>
      <c r="C27" s="554">
        <v>100</v>
      </c>
      <c r="D27" s="555">
        <v>1.951624259390411</v>
      </c>
      <c r="E27" s="549">
        <v>100</v>
      </c>
      <c r="F27" s="555">
        <v>1.0406899613724978</v>
      </c>
      <c r="G27" s="556">
        <v>34.807831690232</v>
      </c>
      <c r="H27" s="555">
        <v>0.70526406658069607</v>
      </c>
      <c r="I27" s="556">
        <v>36.137287348589581</v>
      </c>
      <c r="J27" s="555">
        <v>0.15534343301206668</v>
      </c>
      <c r="K27" s="556">
        <v>5.1957530784054908</v>
      </c>
      <c r="L27" s="555">
        <v>0.22090634458124103</v>
      </c>
      <c r="M27" s="556">
        <v>11.319102205167352</v>
      </c>
      <c r="N27" s="552" t="s">
        <v>67</v>
      </c>
      <c r="O27" s="552" t="s">
        <v>67</v>
      </c>
      <c r="P27" s="552" t="s">
        <v>67</v>
      </c>
      <c r="Q27" s="552" t="s">
        <v>67</v>
      </c>
      <c r="R27" s="555">
        <v>0.62855853786915628</v>
      </c>
      <c r="S27" s="556">
        <v>21.023321647835868</v>
      </c>
      <c r="T27" s="555">
        <v>0.36495750780563274</v>
      </c>
      <c r="U27" s="556">
        <v>18.70019323902169</v>
      </c>
      <c r="V27" s="555">
        <v>1.2007011392102853</v>
      </c>
      <c r="W27" s="556">
        <v>40.159706267159841</v>
      </c>
      <c r="X27" s="555">
        <v>0.68343070283254781</v>
      </c>
      <c r="Y27" s="556">
        <v>35.018559517497344</v>
      </c>
    </row>
    <row r="28" spans="1:25" x14ac:dyDescent="0.2">
      <c r="A28" s="215">
        <v>1996</v>
      </c>
      <c r="B28" s="553">
        <v>2.7815584333274876</v>
      </c>
      <c r="C28" s="554">
        <v>100</v>
      </c>
      <c r="D28" s="555">
        <v>1.5918713584598847</v>
      </c>
      <c r="E28" s="549">
        <v>100</v>
      </c>
      <c r="F28" s="555">
        <v>0.68559181725403551</v>
      </c>
      <c r="G28" s="556">
        <v>24.647758933968696</v>
      </c>
      <c r="H28" s="555">
        <v>0.39283221569106064</v>
      </c>
      <c r="I28" s="556">
        <v>24.677384488600939</v>
      </c>
      <c r="J28" s="555">
        <v>0.17024190608028222</v>
      </c>
      <c r="K28" s="556">
        <v>6.1203785633447003</v>
      </c>
      <c r="L28" s="555">
        <v>0.20526835459886689</v>
      </c>
      <c r="M28" s="556">
        <v>12.894782829528475</v>
      </c>
      <c r="N28" s="552" t="s">
        <v>67</v>
      </c>
      <c r="O28" s="552" t="s">
        <v>67</v>
      </c>
      <c r="P28" s="552" t="s">
        <v>67</v>
      </c>
      <c r="Q28" s="552" t="s">
        <v>67</v>
      </c>
      <c r="R28" s="555">
        <v>0.78106945723649712</v>
      </c>
      <c r="S28" s="556">
        <v>28.080282185628192</v>
      </c>
      <c r="T28" s="555">
        <v>0.40073725604974636</v>
      </c>
      <c r="U28" s="556">
        <v>25.173972376603004</v>
      </c>
      <c r="V28" s="555">
        <v>1.3171710008703426</v>
      </c>
      <c r="W28" s="556">
        <v>47.353705932923859</v>
      </c>
      <c r="X28" s="555">
        <v>0.66653998838165096</v>
      </c>
      <c r="Y28" s="556">
        <v>41.871473146330111</v>
      </c>
    </row>
    <row r="29" spans="1:25" x14ac:dyDescent="0.2">
      <c r="A29" s="215">
        <v>1997</v>
      </c>
      <c r="B29" s="553">
        <v>3.2368344717867688</v>
      </c>
      <c r="C29" s="554">
        <v>100</v>
      </c>
      <c r="D29" s="555">
        <v>1.9676786746499091</v>
      </c>
      <c r="E29" s="549">
        <v>100</v>
      </c>
      <c r="F29" s="553">
        <v>0.98071716952388355</v>
      </c>
      <c r="G29" s="556">
        <v>30.298650674667236</v>
      </c>
      <c r="H29" s="555">
        <v>0.70980143516080774</v>
      </c>
      <c r="I29" s="556">
        <v>36.073035923261003</v>
      </c>
      <c r="J29" s="555">
        <v>0.15752282245928517</v>
      </c>
      <c r="K29" s="556">
        <v>4.8665702195247205</v>
      </c>
      <c r="L29" s="555">
        <v>0.21155027334629958</v>
      </c>
      <c r="M29" s="556">
        <v>10.751261172454326</v>
      </c>
      <c r="N29" s="552" t="s">
        <v>67</v>
      </c>
      <c r="O29" s="552" t="s">
        <v>67</v>
      </c>
      <c r="P29" s="552" t="s">
        <v>67</v>
      </c>
      <c r="Q29" s="552" t="s">
        <v>67</v>
      </c>
      <c r="R29" s="555">
        <v>0.82575060173677217</v>
      </c>
      <c r="S29" s="556">
        <v>25.51105436296681</v>
      </c>
      <c r="T29" s="555">
        <v>0.42122814370420192</v>
      </c>
      <c r="U29" s="556">
        <v>21.407364379712412</v>
      </c>
      <c r="V29" s="555">
        <v>1.2855571159697028</v>
      </c>
      <c r="W29" s="556">
        <v>39.716492368547371</v>
      </c>
      <c r="X29" s="555">
        <v>0.63641139211329656</v>
      </c>
      <c r="Y29" s="556">
        <v>32.343258089460534</v>
      </c>
    </row>
    <row r="30" spans="1:25" x14ac:dyDescent="0.2">
      <c r="A30" s="215">
        <v>1998</v>
      </c>
      <c r="B30" s="553">
        <v>3.9768014507967293</v>
      </c>
      <c r="C30" s="554">
        <v>100</v>
      </c>
      <c r="D30" s="555">
        <v>2.6182425482828204</v>
      </c>
      <c r="E30" s="549">
        <v>100</v>
      </c>
      <c r="F30" s="553">
        <v>1.116964214569228</v>
      </c>
      <c r="G30" s="556">
        <v>28.086999775798478</v>
      </c>
      <c r="H30" s="555">
        <v>0.84241396982317895</v>
      </c>
      <c r="I30" s="556">
        <v>32.174787258563107</v>
      </c>
      <c r="J30" s="555">
        <v>0.17600391321865955</v>
      </c>
      <c r="K30" s="556">
        <v>4.4257656661083287</v>
      </c>
      <c r="L30" s="555">
        <v>0.2112858837722722</v>
      </c>
      <c r="M30" s="556">
        <v>8.0697597673234842</v>
      </c>
      <c r="N30" s="555">
        <v>0.59067195674162365</v>
      </c>
      <c r="O30" s="556">
        <v>14.852940586794594</v>
      </c>
      <c r="P30" s="555">
        <v>0.57714314516469012</v>
      </c>
      <c r="Q30" s="556">
        <v>22.043150492043246</v>
      </c>
      <c r="R30" s="555">
        <v>0.84026244804444705</v>
      </c>
      <c r="S30" s="556">
        <v>21.129102331123555</v>
      </c>
      <c r="T30" s="555">
        <v>0.4424552790625893</v>
      </c>
      <c r="U30" s="556">
        <v>16.898941595490243</v>
      </c>
      <c r="V30" s="555">
        <v>1.2736983872670329</v>
      </c>
      <c r="W30" s="556">
        <v>32.028211692888384</v>
      </c>
      <c r="X30" s="555">
        <v>0.56035684952015152</v>
      </c>
      <c r="Y30" s="556">
        <v>21.402022126928717</v>
      </c>
    </row>
    <row r="31" spans="1:25" x14ac:dyDescent="0.2">
      <c r="A31" s="215">
        <v>1999</v>
      </c>
      <c r="B31" s="553">
        <v>4.5217321910091641</v>
      </c>
      <c r="C31" s="554">
        <v>100</v>
      </c>
      <c r="D31" s="555">
        <v>2.6822620783993161</v>
      </c>
      <c r="E31" s="549">
        <v>100</v>
      </c>
      <c r="F31" s="553">
        <v>1.4676710892823936</v>
      </c>
      <c r="G31" s="556">
        <v>32.4581604412719</v>
      </c>
      <c r="H31" s="553">
        <v>0.98301176610809071</v>
      </c>
      <c r="I31" s="556">
        <v>36.648609918637</v>
      </c>
      <c r="J31" s="555">
        <v>0.16406417411081825</v>
      </c>
      <c r="K31" s="556">
        <v>3.6283478804215132</v>
      </c>
      <c r="L31" s="555">
        <v>0.22465259627594591</v>
      </c>
      <c r="M31" s="556">
        <v>8.3754901538186388</v>
      </c>
      <c r="N31" s="555">
        <v>0.63208203154600318</v>
      </c>
      <c r="O31" s="556">
        <v>13.978758689044222</v>
      </c>
      <c r="P31" s="555">
        <v>0.55769348878054203</v>
      </c>
      <c r="Q31" s="556">
        <v>20.791908936555327</v>
      </c>
      <c r="R31" s="553">
        <v>1.0323407848740738</v>
      </c>
      <c r="S31" s="556">
        <v>22.830648549393082</v>
      </c>
      <c r="T31" s="555">
        <v>0.4474651211017458</v>
      </c>
      <c r="U31" s="556">
        <v>16.682378828871858</v>
      </c>
      <c r="V31" s="553">
        <v>1.2417838985626042</v>
      </c>
      <c r="W31" s="556">
        <v>27.462570672179986</v>
      </c>
      <c r="X31" s="555">
        <v>0.48407971384094922</v>
      </c>
      <c r="Y31" s="556">
        <v>18.047442781200253</v>
      </c>
    </row>
    <row r="32" spans="1:25" x14ac:dyDescent="0.2">
      <c r="A32" s="215">
        <v>2000</v>
      </c>
      <c r="B32" s="555">
        <v>5.5163073819141459</v>
      </c>
      <c r="C32" s="554">
        <v>100</v>
      </c>
      <c r="D32" s="555">
        <v>2.8538139726034224</v>
      </c>
      <c r="E32" s="549">
        <v>100</v>
      </c>
      <c r="F32" s="555">
        <v>1.7797314426561102</v>
      </c>
      <c r="G32" s="556">
        <v>32.263094121461869</v>
      </c>
      <c r="H32" s="555">
        <v>1.1199192708061587</v>
      </c>
      <c r="I32" s="556">
        <v>39.242896753515453</v>
      </c>
      <c r="J32" s="555">
        <v>0.19800888411971665</v>
      </c>
      <c r="K32" s="556">
        <v>3.5895186836199842</v>
      </c>
      <c r="L32" s="555">
        <v>0.25893349499990653</v>
      </c>
      <c r="M32" s="556">
        <v>9.0732436481727525</v>
      </c>
      <c r="N32" s="555">
        <v>0.90586538080656731</v>
      </c>
      <c r="O32" s="556">
        <v>16.421589989284353</v>
      </c>
      <c r="P32" s="555">
        <v>0.62691437390013049</v>
      </c>
      <c r="Q32" s="556">
        <v>21.967597745280543</v>
      </c>
      <c r="R32" s="555">
        <v>1.4499457768003197</v>
      </c>
      <c r="S32" s="556">
        <v>26.284716866107484</v>
      </c>
      <c r="T32" s="555">
        <v>0.47003992142558559</v>
      </c>
      <c r="U32" s="556">
        <v>16.470587289079205</v>
      </c>
      <c r="V32" s="555">
        <v>1.353045500965764</v>
      </c>
      <c r="W32" s="556">
        <v>24.528101994495099</v>
      </c>
      <c r="X32" s="555">
        <v>0.41521007479300415</v>
      </c>
      <c r="Y32" s="556">
        <v>14.549304151532494</v>
      </c>
    </row>
    <row r="33" spans="1:25" x14ac:dyDescent="0.2">
      <c r="A33" s="215">
        <v>2001</v>
      </c>
      <c r="B33" s="555">
        <v>5.0798601801684402</v>
      </c>
      <c r="C33" s="554">
        <v>100</v>
      </c>
      <c r="D33" s="555">
        <v>2.8202971030144237</v>
      </c>
      <c r="E33" s="549">
        <v>100</v>
      </c>
      <c r="F33" s="555">
        <v>1.5712866575090645</v>
      </c>
      <c r="G33" s="556">
        <v>30.931691065893922</v>
      </c>
      <c r="H33" s="555">
        <v>1.1160065771622674</v>
      </c>
      <c r="I33" s="556">
        <v>39.570532337513086</v>
      </c>
      <c r="J33" s="555">
        <v>0.19170417407315365</v>
      </c>
      <c r="K33" s="556">
        <v>3.7738080827806768</v>
      </c>
      <c r="L33" s="555">
        <v>0.24341334609720314</v>
      </c>
      <c r="M33" s="556">
        <v>8.6307696390226099</v>
      </c>
      <c r="N33" s="555">
        <v>0.88765476287305678</v>
      </c>
      <c r="O33" s="556">
        <v>17.473999901383575</v>
      </c>
      <c r="P33" s="555">
        <v>0.60810224124323542</v>
      </c>
      <c r="Q33" s="556">
        <v>21.561637622975123</v>
      </c>
      <c r="R33" s="555">
        <v>1.4430469177018337</v>
      </c>
      <c r="S33" s="556">
        <v>28.407217256400635</v>
      </c>
      <c r="T33" s="555">
        <v>0.49548364469867262</v>
      </c>
      <c r="U33" s="556">
        <v>17.568491070287731</v>
      </c>
      <c r="V33" s="555">
        <v>1.0125310494950663</v>
      </c>
      <c r="W33" s="556">
        <v>19.932262180127413</v>
      </c>
      <c r="X33" s="555">
        <v>0.38013839345357342</v>
      </c>
      <c r="Y33" s="556">
        <v>13.478664820357732</v>
      </c>
    </row>
    <row r="34" spans="1:25" ht="12.75" customHeight="1" x14ac:dyDescent="0.2">
      <c r="A34" s="215">
        <v>2002</v>
      </c>
      <c r="B34" s="555">
        <v>4.5061118947568408</v>
      </c>
      <c r="C34" s="554">
        <v>100</v>
      </c>
      <c r="D34" s="555">
        <v>3.0257632495941009</v>
      </c>
      <c r="E34" s="549">
        <v>100</v>
      </c>
      <c r="F34" s="555">
        <v>1.2620364822727592</v>
      </c>
      <c r="G34" s="556">
        <v>28.007215793758299</v>
      </c>
      <c r="H34" s="555">
        <v>1.1285883401591332</v>
      </c>
      <c r="I34" s="556">
        <v>37.299294328812103</v>
      </c>
      <c r="J34" s="555">
        <v>0.16289893672464095</v>
      </c>
      <c r="K34" s="556">
        <v>3.6150663926962099</v>
      </c>
      <c r="L34" s="555">
        <v>0.22823016429772874</v>
      </c>
      <c r="M34" s="556">
        <v>7.5428956422266449</v>
      </c>
      <c r="N34" s="555">
        <v>0.88592559978177787</v>
      </c>
      <c r="O34" s="556">
        <v>19.660532638184396</v>
      </c>
      <c r="P34" s="555">
        <v>0.66156008243151454</v>
      </c>
      <c r="Q34" s="556">
        <v>21.864238139592093</v>
      </c>
      <c r="R34" s="555">
        <v>1.2727096568191736</v>
      </c>
      <c r="S34" s="556">
        <v>28.244075747432181</v>
      </c>
      <c r="T34" s="555">
        <v>0.60991813633285497</v>
      </c>
      <c r="U34" s="556">
        <v>20.157497002274518</v>
      </c>
      <c r="V34" s="555">
        <v>0.94326686963038775</v>
      </c>
      <c r="W34" s="556">
        <v>20.933054741226936</v>
      </c>
      <c r="X34" s="555">
        <v>0.41854901548836593</v>
      </c>
      <c r="Y34" s="556">
        <v>13.832840872282832</v>
      </c>
    </row>
    <row r="35" spans="1:25" ht="12.75" customHeight="1" x14ac:dyDescent="0.2">
      <c r="A35" s="215">
        <v>2003</v>
      </c>
      <c r="B35" s="555">
        <v>4.2238929851422577</v>
      </c>
      <c r="C35" s="554">
        <v>100</v>
      </c>
      <c r="D35" s="555">
        <v>2.9422126670467232</v>
      </c>
      <c r="E35" s="549">
        <v>100</v>
      </c>
      <c r="F35" s="555">
        <v>1.1079144080639278</v>
      </c>
      <c r="G35" s="556">
        <v>26.229698810104061</v>
      </c>
      <c r="H35" s="555">
        <v>0.97484200005020716</v>
      </c>
      <c r="I35" s="556">
        <v>33.132955036479913</v>
      </c>
      <c r="J35" s="555">
        <v>0.14869098116147164</v>
      </c>
      <c r="K35" s="556">
        <v>3.520235519330134</v>
      </c>
      <c r="L35" s="555">
        <v>0.19495806966945958</v>
      </c>
      <c r="M35" s="556">
        <v>6.6262398994138927</v>
      </c>
      <c r="N35" s="555">
        <v>0.8664178228477013</v>
      </c>
      <c r="O35" s="556">
        <v>20.512305257149428</v>
      </c>
      <c r="P35" s="555">
        <v>0.78518066665121611</v>
      </c>
      <c r="Q35" s="556">
        <v>26.686740746016479</v>
      </c>
      <c r="R35" s="555">
        <v>1.4013590462068639</v>
      </c>
      <c r="S35" s="556">
        <v>33.176954320012605</v>
      </c>
      <c r="T35" s="555">
        <v>0.64497198440363401</v>
      </c>
      <c r="U35" s="556">
        <v>21.921324438149174</v>
      </c>
      <c r="V35" s="555">
        <v>0.71277658480691042</v>
      </c>
      <c r="W35" s="556">
        <v>16.874873187226466</v>
      </c>
      <c r="X35" s="555">
        <v>0.35878548771388769</v>
      </c>
      <c r="Y35" s="556">
        <v>12.194410408613406</v>
      </c>
    </row>
    <row r="36" spans="1:25" ht="12.75" customHeight="1" x14ac:dyDescent="0.2">
      <c r="A36" s="215">
        <v>2004</v>
      </c>
      <c r="B36" s="555">
        <v>4.2598046191068661</v>
      </c>
      <c r="C36" s="554">
        <v>100</v>
      </c>
      <c r="D36" s="555">
        <v>2.9970567602673808</v>
      </c>
      <c r="E36" s="549">
        <v>100</v>
      </c>
      <c r="F36" s="555">
        <v>1.0874869839858239</v>
      </c>
      <c r="G36" s="556">
        <v>25.529034338993519</v>
      </c>
      <c r="H36" s="555">
        <v>0.91611010541543381</v>
      </c>
      <c r="I36" s="556">
        <v>30.566992175807293</v>
      </c>
      <c r="J36" s="555">
        <v>0.11814940198725959</v>
      </c>
      <c r="K36" s="556">
        <v>2.7735873485209619</v>
      </c>
      <c r="L36" s="555">
        <v>0.2347246013961512</v>
      </c>
      <c r="M36" s="556">
        <v>7.8318370378547773</v>
      </c>
      <c r="N36" s="555">
        <v>0.9657118808894265</v>
      </c>
      <c r="O36" s="556">
        <v>22.670332732112559</v>
      </c>
      <c r="P36" s="555">
        <v>0.84503415553097994</v>
      </c>
      <c r="Q36" s="556">
        <v>28.195467190804578</v>
      </c>
      <c r="R36" s="555">
        <v>1.5001943769201176</v>
      </c>
      <c r="S36" s="556">
        <v>35.217445659154585</v>
      </c>
      <c r="T36" s="555">
        <v>0.7340658352751519</v>
      </c>
      <c r="U36" s="556">
        <v>24.492890658822979</v>
      </c>
      <c r="V36" s="555">
        <v>0.60634910694645139</v>
      </c>
      <c r="W36" s="556">
        <v>14.234199949611348</v>
      </c>
      <c r="X36" s="555">
        <v>0.28524599517875776</v>
      </c>
      <c r="Y36" s="556">
        <v>9.5175373039418076</v>
      </c>
    </row>
    <row r="37" spans="1:25" ht="12.75" customHeight="1" x14ac:dyDescent="0.2">
      <c r="A37" s="215">
        <v>2005</v>
      </c>
      <c r="B37" s="555">
        <v>4.0588911864604134</v>
      </c>
      <c r="C37" s="554">
        <v>100</v>
      </c>
      <c r="D37" s="555">
        <v>3.2914079622933627</v>
      </c>
      <c r="E37" s="549">
        <v>100</v>
      </c>
      <c r="F37" s="555">
        <v>1.1922606926255415</v>
      </c>
      <c r="G37" s="556">
        <v>29.37404916403441</v>
      </c>
      <c r="H37" s="555">
        <v>1.1228274627575918</v>
      </c>
      <c r="I37" s="556">
        <v>34.113895196851757</v>
      </c>
      <c r="J37" s="555">
        <v>0.1120329327355592</v>
      </c>
      <c r="K37" s="556">
        <v>2.7601856662055129</v>
      </c>
      <c r="L37" s="555">
        <v>0.19130845034881594</v>
      </c>
      <c r="M37" s="556">
        <v>5.8123591040813265</v>
      </c>
      <c r="N37" s="555">
        <v>1.0611429420935909</v>
      </c>
      <c r="O37" s="556">
        <v>26.143665679763362</v>
      </c>
      <c r="P37" s="555">
        <v>0.96420832674032197</v>
      </c>
      <c r="Q37" s="556">
        <v>29.294707243415917</v>
      </c>
      <c r="R37" s="555">
        <v>1.3609598043789255</v>
      </c>
      <c r="S37" s="556">
        <v>33.530334809634567</v>
      </c>
      <c r="T37" s="555">
        <v>0.82686232636732226</v>
      </c>
      <c r="U37" s="556">
        <v>25.121842562208158</v>
      </c>
      <c r="V37" s="555">
        <v>0.35171256312897575</v>
      </c>
      <c r="W37" s="556">
        <v>8.6652375481809685</v>
      </c>
      <c r="X37" s="555">
        <v>0.2179264940982085</v>
      </c>
      <c r="Y37" s="556">
        <v>6.6210720942159753</v>
      </c>
    </row>
    <row r="38" spans="1:25" ht="12.75" customHeight="1" x14ac:dyDescent="0.2">
      <c r="A38" s="215">
        <v>2006</v>
      </c>
      <c r="B38" s="555">
        <v>4.3838919712642683</v>
      </c>
      <c r="C38" s="554">
        <v>100</v>
      </c>
      <c r="D38" s="555">
        <v>2.9973127273735032</v>
      </c>
      <c r="E38" s="549">
        <v>100</v>
      </c>
      <c r="F38" s="555">
        <v>1.4107644560924157</v>
      </c>
      <c r="G38" s="556">
        <v>32.180639152145126</v>
      </c>
      <c r="H38" s="555">
        <v>1.0923108685279872</v>
      </c>
      <c r="I38" s="556">
        <v>36.443006382092186</v>
      </c>
      <c r="J38" s="555">
        <v>0.10545172644403175</v>
      </c>
      <c r="K38" s="556">
        <v>2.405436245583866</v>
      </c>
      <c r="L38" s="555">
        <v>0.16166813802326274</v>
      </c>
      <c r="M38" s="556">
        <v>5.3937694437687167</v>
      </c>
      <c r="N38" s="555">
        <v>0.96303926079484614</v>
      </c>
      <c r="O38" s="556">
        <v>21.967677741774182</v>
      </c>
      <c r="P38" s="555">
        <v>0.9223600125398751</v>
      </c>
      <c r="Q38" s="556">
        <v>30.772898807530314</v>
      </c>
      <c r="R38" s="555">
        <v>1.4734307812028324</v>
      </c>
      <c r="S38" s="556">
        <v>33.610106974828362</v>
      </c>
      <c r="T38" s="555">
        <v>0.63648281223084713</v>
      </c>
      <c r="U38" s="556">
        <v>21.235115255677268</v>
      </c>
      <c r="V38" s="555">
        <v>0.44649372880054239</v>
      </c>
      <c r="W38" s="556">
        <v>10.184870697709696</v>
      </c>
      <c r="X38" s="555">
        <v>0.21092368352970245</v>
      </c>
      <c r="Y38" s="556">
        <v>7.0370929801019289</v>
      </c>
    </row>
    <row r="39" spans="1:25" ht="12.75" customHeight="1" x14ac:dyDescent="0.2">
      <c r="A39" s="215">
        <v>2007</v>
      </c>
      <c r="B39" s="555">
        <v>3.5255344442534722</v>
      </c>
      <c r="C39" s="554">
        <v>100</v>
      </c>
      <c r="D39" s="555">
        <v>2.482831634092153</v>
      </c>
      <c r="E39" s="549">
        <v>100</v>
      </c>
      <c r="F39" s="555">
        <v>1.0775878633033253</v>
      </c>
      <c r="G39" s="556">
        <v>30.565234302554185</v>
      </c>
      <c r="H39" s="555">
        <v>0.88043504718703947</v>
      </c>
      <c r="I39" s="556">
        <v>35.460924337262618</v>
      </c>
      <c r="J39" s="555">
        <v>9.6778200440101977E-2</v>
      </c>
      <c r="K39" s="556">
        <v>2.7450646694956529</v>
      </c>
      <c r="L39" s="555">
        <v>0.15225553392791577</v>
      </c>
      <c r="M39" s="556">
        <v>6.1323342202214199</v>
      </c>
      <c r="N39" s="555">
        <v>0.68032030055115</v>
      </c>
      <c r="O39" s="556">
        <v>19.296940969050922</v>
      </c>
      <c r="P39" s="555">
        <v>0.68161109308331636</v>
      </c>
      <c r="Q39" s="556">
        <v>27.452972796222134</v>
      </c>
      <c r="R39" s="555">
        <v>1.3336344380660745</v>
      </c>
      <c r="S39" s="556">
        <v>37.827865793223587</v>
      </c>
      <c r="T39" s="555">
        <v>0.59521761456800704</v>
      </c>
      <c r="U39" s="556">
        <v>23.973337796851791</v>
      </c>
      <c r="V39" s="555">
        <v>0.35264650580243295</v>
      </c>
      <c r="W39" s="556">
        <v>10.002639638856385</v>
      </c>
      <c r="X39" s="555">
        <v>0.19737590168348745</v>
      </c>
      <c r="Y39" s="556">
        <v>7.9496289226094836</v>
      </c>
    </row>
    <row r="40" spans="1:25" ht="12.75" customHeight="1" x14ac:dyDescent="0.2">
      <c r="A40" s="215">
        <v>2008</v>
      </c>
      <c r="B40" s="555">
        <v>3.7062726995380881</v>
      </c>
      <c r="C40" s="554">
        <v>100</v>
      </c>
      <c r="D40" s="555">
        <v>2.7218153436726849</v>
      </c>
      <c r="E40" s="549">
        <v>100</v>
      </c>
      <c r="F40" s="555">
        <v>1.0971847891024842</v>
      </c>
      <c r="G40" s="556">
        <v>29.603455494228097</v>
      </c>
      <c r="H40" s="555">
        <v>1.0604493635019012</v>
      </c>
      <c r="I40" s="556">
        <v>38.961106085579729</v>
      </c>
      <c r="J40" s="555">
        <v>0.10998724867782611</v>
      </c>
      <c r="K40" s="556">
        <v>2.9675973031216456</v>
      </c>
      <c r="L40" s="555">
        <v>0.17063678141841793</v>
      </c>
      <c r="M40" s="556">
        <v>6.2692269633607465</v>
      </c>
      <c r="N40" s="555">
        <v>0.76024082352276567</v>
      </c>
      <c r="O40" s="556">
        <v>20.512274329342098</v>
      </c>
      <c r="P40" s="555">
        <v>0.74850521897657574</v>
      </c>
      <c r="Q40" s="556">
        <v>27.500220421513948</v>
      </c>
      <c r="R40" s="555">
        <v>1.3828053006665046</v>
      </c>
      <c r="S40" s="556">
        <v>37.30986391904846</v>
      </c>
      <c r="T40" s="555">
        <v>0.55315181055419205</v>
      </c>
      <c r="U40" s="556">
        <v>20.322900002753162</v>
      </c>
      <c r="V40" s="555">
        <v>0.37777165772420762</v>
      </c>
      <c r="W40" s="556">
        <v>10.192764762595294</v>
      </c>
      <c r="X40" s="555">
        <v>0.21900561571426008</v>
      </c>
      <c r="Y40" s="556">
        <v>8.0463068967325526</v>
      </c>
    </row>
    <row r="41" spans="1:25" ht="12.75" customHeight="1" x14ac:dyDescent="0.2">
      <c r="A41" s="215">
        <v>2009</v>
      </c>
      <c r="B41" s="555">
        <v>4.1255974388676906</v>
      </c>
      <c r="C41" s="554">
        <v>100</v>
      </c>
      <c r="D41" s="555">
        <v>2.3411398269803274</v>
      </c>
      <c r="E41" s="549">
        <v>100</v>
      </c>
      <c r="F41" s="555">
        <v>1.1867338255425846</v>
      </c>
      <c r="G41" s="556">
        <v>28.765138701179115</v>
      </c>
      <c r="H41" s="555">
        <v>0.82578990512018668</v>
      </c>
      <c r="I41" s="556">
        <v>35.272985218713544</v>
      </c>
      <c r="J41" s="555">
        <v>0.14207470080828799</v>
      </c>
      <c r="K41" s="556">
        <v>3.4437364021459573</v>
      </c>
      <c r="L41" s="555">
        <v>0.15990563085744736</v>
      </c>
      <c r="M41" s="556">
        <v>6.8302469171052653</v>
      </c>
      <c r="N41" s="555">
        <v>0.8763561296059843</v>
      </c>
      <c r="O41" s="556">
        <v>21.241920536156542</v>
      </c>
      <c r="P41" s="555">
        <v>0.68749296494309986</v>
      </c>
      <c r="Q41" s="556">
        <v>29.365737023484368</v>
      </c>
      <c r="R41" s="555">
        <v>1.4625982575045373</v>
      </c>
      <c r="S41" s="556">
        <v>35.45179284157112</v>
      </c>
      <c r="T41" s="555">
        <v>0.4713348963005678</v>
      </c>
      <c r="U41" s="556">
        <v>20.132710181113346</v>
      </c>
      <c r="V41" s="555">
        <v>0.48120883674096554</v>
      </c>
      <c r="W41" s="556">
        <v>11.663979432589475</v>
      </c>
      <c r="X41" s="555">
        <v>0.215406612856649</v>
      </c>
      <c r="Y41" s="556">
        <v>9.2009289822935063</v>
      </c>
    </row>
    <row r="42" spans="1:25" ht="12.75" customHeight="1" x14ac:dyDescent="0.2">
      <c r="A42" s="215">
        <v>2010</v>
      </c>
      <c r="B42" s="555">
        <v>3.2964606302143764</v>
      </c>
      <c r="C42" s="554">
        <v>100</v>
      </c>
      <c r="D42" s="555">
        <v>2.1263826288742602</v>
      </c>
      <c r="E42" s="549">
        <v>100</v>
      </c>
      <c r="F42" s="555">
        <v>0.99692707204170827</v>
      </c>
      <c r="G42" s="556">
        <v>30.242347289215942</v>
      </c>
      <c r="H42" s="555">
        <v>0.73176536114453805</v>
      </c>
      <c r="I42" s="556">
        <v>34.413625807879455</v>
      </c>
      <c r="J42" s="555">
        <v>8.6740677586294959E-2</v>
      </c>
      <c r="K42" s="556">
        <v>2.6313275757415617</v>
      </c>
      <c r="L42" s="555">
        <v>0.16309528411141877</v>
      </c>
      <c r="M42" s="556">
        <v>7.6700816634193414</v>
      </c>
      <c r="N42" s="555">
        <v>0.61866851659840449</v>
      </c>
      <c r="O42" s="556">
        <v>18.767659802391485</v>
      </c>
      <c r="P42" s="555">
        <v>0.59085448882612623</v>
      </c>
      <c r="Q42" s="556">
        <v>27.786837646380402</v>
      </c>
      <c r="R42" s="555">
        <v>1.1388210099996823</v>
      </c>
      <c r="S42" s="556">
        <v>34.546780251570063</v>
      </c>
      <c r="T42" s="555">
        <v>0.47672772071649516</v>
      </c>
      <c r="U42" s="556">
        <v>22.419658355132547</v>
      </c>
      <c r="V42" s="555">
        <v>0.47406885725102899</v>
      </c>
      <c r="W42" s="556">
        <v>14.381147249442478</v>
      </c>
      <c r="X42" s="555">
        <v>0.17471405885970054</v>
      </c>
      <c r="Y42" s="556">
        <v>8.2164920126438794</v>
      </c>
    </row>
    <row r="43" spans="1:25" ht="12.75" customHeight="1" x14ac:dyDescent="0.2">
      <c r="A43" s="215">
        <v>2011</v>
      </c>
      <c r="B43" s="555">
        <v>3.0235783485776064</v>
      </c>
      <c r="C43" s="556">
        <v>100</v>
      </c>
      <c r="D43" s="555">
        <v>1.9186023475693246</v>
      </c>
      <c r="E43" s="549">
        <v>100</v>
      </c>
      <c r="F43" s="555">
        <v>0.94257231587929291</v>
      </c>
      <c r="G43" s="556">
        <v>31.174066196191369</v>
      </c>
      <c r="H43" s="555">
        <v>0.73002074221808244</v>
      </c>
      <c r="I43" s="556">
        <v>38.049611642711945</v>
      </c>
      <c r="J43" s="555">
        <v>0.10020895959753405</v>
      </c>
      <c r="K43" s="556">
        <v>3.3142504689741457</v>
      </c>
      <c r="L43" s="555">
        <v>0.15174497436758966</v>
      </c>
      <c r="M43" s="556">
        <v>7.909141493537482</v>
      </c>
      <c r="N43" s="555">
        <v>0.64518801167977169</v>
      </c>
      <c r="O43" s="556">
        <v>21.338557738491875</v>
      </c>
      <c r="P43" s="555">
        <v>0.58114252544552325</v>
      </c>
      <c r="Q43" s="556">
        <v>30.289889209286759</v>
      </c>
      <c r="R43" s="555">
        <v>1.0453624723755424</v>
      </c>
      <c r="S43" s="556">
        <v>34.573685608885121</v>
      </c>
      <c r="T43" s="555">
        <v>0.30945747050085198</v>
      </c>
      <c r="U43" s="556">
        <v>16.129317828308892</v>
      </c>
      <c r="V43" s="555">
        <v>0.3097089387378158</v>
      </c>
      <c r="W43" s="556">
        <v>10.243125959792422</v>
      </c>
      <c r="X43" s="555">
        <v>0.16666741409668151</v>
      </c>
      <c r="Y43" s="556">
        <v>8.6869180738693608</v>
      </c>
    </row>
    <row r="44" spans="1:25" ht="12.75" customHeight="1" x14ac:dyDescent="0.2">
      <c r="A44" s="215" t="s">
        <v>236</v>
      </c>
      <c r="B44" s="555">
        <v>2.410719758604448</v>
      </c>
      <c r="C44" s="556">
        <v>100</v>
      </c>
      <c r="D44" s="555">
        <v>1.6634007108518916</v>
      </c>
      <c r="E44" s="549">
        <v>100</v>
      </c>
      <c r="F44" s="555">
        <v>0.76815285830260904</v>
      </c>
      <c r="G44" s="556">
        <v>31.864046227724469</v>
      </c>
      <c r="H44" s="555">
        <v>0.53635402885872308</v>
      </c>
      <c r="I44" s="556">
        <v>32.244427055945856</v>
      </c>
      <c r="J44" s="555">
        <v>8.7071295995634693E-2</v>
      </c>
      <c r="K44" s="556">
        <v>3.6118381526868046</v>
      </c>
      <c r="L44" s="555">
        <v>0.13994668494810475</v>
      </c>
      <c r="M44" s="556">
        <v>8.4132875521276329</v>
      </c>
      <c r="N44" s="555">
        <v>0.54601999743345553</v>
      </c>
      <c r="O44" s="556">
        <v>22.649666991966889</v>
      </c>
      <c r="P44" s="555">
        <v>0.64300483433814271</v>
      </c>
      <c r="Q44" s="556">
        <v>38.65603941030151</v>
      </c>
      <c r="R44" s="555">
        <v>0.7286808146295124</v>
      </c>
      <c r="S44" s="556">
        <v>30.226691096245112</v>
      </c>
      <c r="T44" s="555">
        <v>0.26486935090398323</v>
      </c>
      <c r="U44" s="556">
        <v>15.92336405629726</v>
      </c>
      <c r="V44" s="555">
        <v>0.29710558067840576</v>
      </c>
      <c r="W44" s="556">
        <v>12.324351663770264</v>
      </c>
      <c r="X44" s="555">
        <v>9.6579901295711951E-2</v>
      </c>
      <c r="Y44" s="556">
        <v>5.806171697873669</v>
      </c>
    </row>
    <row r="45" spans="1:25" ht="12.75" customHeight="1" x14ac:dyDescent="0.2">
      <c r="A45" s="215" t="s">
        <v>237</v>
      </c>
      <c r="B45" s="555">
        <v>2.2753805062136911</v>
      </c>
      <c r="C45" s="556">
        <v>100</v>
      </c>
      <c r="D45" s="555">
        <v>1.6977427769423949</v>
      </c>
      <c r="E45" s="549">
        <v>100</v>
      </c>
      <c r="F45" s="555">
        <v>0.54865982817282655</v>
      </c>
      <c r="G45" s="556">
        <v>24.112882512376569</v>
      </c>
      <c r="H45" s="555">
        <v>0.47115083242353134</v>
      </c>
      <c r="I45" s="556">
        <v>27.751602823607101</v>
      </c>
      <c r="J45" s="555">
        <v>0.12169261543186467</v>
      </c>
      <c r="K45" s="556">
        <v>5.3482314320414579</v>
      </c>
      <c r="L45" s="555">
        <v>0.17878524670573848</v>
      </c>
      <c r="M45" s="556">
        <v>10.530761734573689</v>
      </c>
      <c r="N45" s="555">
        <v>0.49817794461557502</v>
      </c>
      <c r="O45" s="556">
        <v>21.894269694898622</v>
      </c>
      <c r="P45" s="555">
        <v>0.70854507339210748</v>
      </c>
      <c r="Q45" s="556">
        <v>41.734536174448337</v>
      </c>
      <c r="R45" s="555">
        <v>0.80704669024267872</v>
      </c>
      <c r="S45" s="556">
        <v>35.468647465281805</v>
      </c>
      <c r="T45" s="555">
        <v>0.23501043539027089</v>
      </c>
      <c r="U45" s="556">
        <v>13.842523059560326</v>
      </c>
      <c r="V45" s="555">
        <v>0.29980342775075652</v>
      </c>
      <c r="W45" s="556">
        <v>13.175968895402001</v>
      </c>
      <c r="X45" s="555">
        <v>0.10425118903074683</v>
      </c>
      <c r="Y45" s="556">
        <v>6.1405762078105495</v>
      </c>
    </row>
    <row r="46" spans="1:25" ht="12.75" customHeight="1" x14ac:dyDescent="0.2">
      <c r="A46" s="215">
        <v>2013</v>
      </c>
      <c r="B46" s="555">
        <v>1.7874560958088361</v>
      </c>
      <c r="C46" s="556">
        <v>100</v>
      </c>
      <c r="D46" s="555">
        <v>1.2617316834423642</v>
      </c>
      <c r="E46" s="549">
        <v>100</v>
      </c>
      <c r="F46" s="555">
        <v>0.52755896873484132</v>
      </c>
      <c r="G46" s="556">
        <v>29.514513389830547</v>
      </c>
      <c r="H46" s="555">
        <v>0.46169571188895381</v>
      </c>
      <c r="I46" s="556">
        <v>36.592226219548998</v>
      </c>
      <c r="J46" s="555">
        <v>9.3420095248085935E-2</v>
      </c>
      <c r="K46" s="556">
        <v>5.2264274052455928</v>
      </c>
      <c r="L46" s="555">
        <v>0.13282417438992272</v>
      </c>
      <c r="M46" s="556">
        <v>10.527133156198508</v>
      </c>
      <c r="N46" s="555">
        <v>0.38505973355657847</v>
      </c>
      <c r="O46" s="556">
        <v>21.542332394034901</v>
      </c>
      <c r="P46" s="555">
        <v>0.45805355916382295</v>
      </c>
      <c r="Q46" s="556">
        <v>36.30356320403417</v>
      </c>
      <c r="R46" s="555">
        <v>0.56764112922933052</v>
      </c>
      <c r="S46" s="556">
        <v>31.756927096576824</v>
      </c>
      <c r="T46" s="555">
        <v>0.13584040606629835</v>
      </c>
      <c r="U46" s="556">
        <v>10.766188076983765</v>
      </c>
      <c r="V46" s="555">
        <v>0.2137761690400086</v>
      </c>
      <c r="W46" s="556">
        <v>11.959799714312615</v>
      </c>
      <c r="X46" s="555">
        <v>7.3317831933362082E-2</v>
      </c>
      <c r="Y46" s="556">
        <v>5.810889343234221</v>
      </c>
    </row>
    <row r="47" spans="1:25" ht="12.75" customHeight="1" x14ac:dyDescent="0.2">
      <c r="A47" s="215">
        <v>2014</v>
      </c>
      <c r="B47" s="555">
        <v>1.6110356111604862</v>
      </c>
      <c r="C47" s="556">
        <v>100</v>
      </c>
      <c r="D47" s="555">
        <v>1.4237836869964542</v>
      </c>
      <c r="E47" s="549">
        <v>100</v>
      </c>
      <c r="F47" s="555">
        <v>0.50017842400450674</v>
      </c>
      <c r="G47" s="557">
        <v>31.047012278282939</v>
      </c>
      <c r="H47" s="555">
        <v>0.53916799795071835</v>
      </c>
      <c r="I47" s="557">
        <v>37.868673652815993</v>
      </c>
      <c r="J47" s="555">
        <v>6.6105705285254432E-2</v>
      </c>
      <c r="K47" s="557">
        <v>4.1033050310809793</v>
      </c>
      <c r="L47" s="555">
        <v>0.12315486468792021</v>
      </c>
      <c r="M47" s="557">
        <v>8.6498297327539841</v>
      </c>
      <c r="N47" s="555">
        <v>0.30832416341845065</v>
      </c>
      <c r="O47" s="557">
        <v>19.138258725165844</v>
      </c>
      <c r="P47" s="555">
        <v>0.53206457184013267</v>
      </c>
      <c r="Q47" s="557">
        <v>37.369761762234447</v>
      </c>
      <c r="R47" s="555">
        <v>0.52453427653346196</v>
      </c>
      <c r="S47" s="557">
        <v>32.558825695703973</v>
      </c>
      <c r="T47" s="555">
        <v>0.15919341189632039</v>
      </c>
      <c r="U47" s="557">
        <v>11.181011086884073</v>
      </c>
      <c r="V47" s="555">
        <v>0.21189304191880712</v>
      </c>
      <c r="W47" s="557">
        <v>13.152598269765933</v>
      </c>
      <c r="X47" s="555">
        <v>7.020284062137809E-2</v>
      </c>
      <c r="Y47" s="557">
        <v>4.9307237653125977</v>
      </c>
    </row>
    <row r="48" spans="1:25" ht="5.25" customHeight="1" x14ac:dyDescent="0.2">
      <c r="A48" s="330"/>
      <c r="B48" s="330"/>
      <c r="C48" s="330"/>
      <c r="D48" s="330"/>
      <c r="E48" s="330"/>
      <c r="F48" s="330"/>
      <c r="G48" s="330"/>
      <c r="H48" s="330"/>
      <c r="I48" s="330"/>
      <c r="J48" s="330"/>
      <c r="K48" s="330"/>
      <c r="L48" s="330"/>
      <c r="M48" s="330"/>
      <c r="N48" s="381"/>
      <c r="O48" s="330"/>
      <c r="P48" s="330"/>
      <c r="Q48" s="330"/>
      <c r="R48" s="330"/>
      <c r="S48" s="330"/>
      <c r="T48" s="330"/>
      <c r="U48" s="330"/>
      <c r="V48" s="330"/>
      <c r="W48" s="330"/>
      <c r="X48" s="330"/>
      <c r="Y48" s="330"/>
    </row>
    <row r="49" spans="1:25" ht="15" customHeight="1" x14ac:dyDescent="0.2">
      <c r="A49" s="988" t="s">
        <v>54</v>
      </c>
      <c r="B49" s="989"/>
      <c r="C49" s="989"/>
      <c r="D49" s="989"/>
      <c r="E49" s="989"/>
      <c r="F49" s="989"/>
      <c r="G49" s="989"/>
      <c r="H49" s="989"/>
      <c r="I49" s="989"/>
      <c r="J49" s="989"/>
      <c r="K49" s="989"/>
      <c r="L49" s="989"/>
      <c r="M49" s="989"/>
      <c r="N49" s="989"/>
      <c r="O49" s="989"/>
      <c r="P49" s="989"/>
      <c r="Q49" s="989"/>
      <c r="R49" s="989"/>
      <c r="S49" s="989"/>
      <c r="T49" s="989"/>
      <c r="U49" s="989"/>
      <c r="V49" s="989"/>
      <c r="W49" s="989"/>
      <c r="X49" s="989"/>
      <c r="Y49" s="989"/>
    </row>
    <row r="50" spans="1:25" ht="6" customHeight="1" x14ac:dyDescent="0.2">
      <c r="A50" s="826"/>
      <c r="B50" s="827"/>
      <c r="C50" s="827"/>
      <c r="D50" s="827"/>
      <c r="E50" s="827"/>
      <c r="F50" s="827"/>
      <c r="G50" s="827"/>
      <c r="H50" s="827"/>
      <c r="I50" s="827"/>
      <c r="J50" s="827"/>
      <c r="K50" s="827"/>
      <c r="L50" s="827"/>
      <c r="M50" s="827"/>
      <c r="N50" s="827"/>
      <c r="O50" s="827"/>
      <c r="P50" s="827"/>
      <c r="Q50" s="827"/>
      <c r="R50" s="827"/>
      <c r="S50" s="827"/>
      <c r="T50" s="827"/>
      <c r="U50" s="827"/>
      <c r="V50" s="827"/>
      <c r="W50" s="827"/>
      <c r="X50" s="827"/>
      <c r="Y50" s="827"/>
    </row>
    <row r="51" spans="1:25" ht="15" customHeight="1" x14ac:dyDescent="0.2">
      <c r="A51" s="988" t="s">
        <v>335</v>
      </c>
      <c r="B51" s="989"/>
      <c r="C51" s="989"/>
      <c r="D51" s="989"/>
      <c r="E51" s="989"/>
      <c r="F51" s="989"/>
      <c r="G51" s="989"/>
      <c r="H51" s="989"/>
      <c r="I51" s="989"/>
      <c r="J51" s="989"/>
      <c r="K51" s="989"/>
      <c r="L51" s="989"/>
      <c r="M51" s="989"/>
      <c r="N51" s="989"/>
      <c r="O51" s="989"/>
      <c r="P51" s="989"/>
      <c r="Q51" s="989"/>
      <c r="R51" s="989"/>
      <c r="S51" s="989"/>
      <c r="T51" s="989"/>
      <c r="U51" s="989"/>
      <c r="V51" s="989"/>
      <c r="W51" s="989"/>
      <c r="X51" s="989"/>
      <c r="Y51" s="989"/>
    </row>
    <row r="52" spans="1:25" s="561" customFormat="1" x14ac:dyDescent="0.2">
      <c r="A52" s="558"/>
      <c r="B52" s="558"/>
      <c r="C52" s="558"/>
      <c r="D52" s="558"/>
      <c r="E52" s="558"/>
      <c r="F52" s="559"/>
      <c r="G52" s="559"/>
      <c r="H52" s="559"/>
      <c r="I52" s="559"/>
      <c r="J52" s="559"/>
      <c r="K52" s="559"/>
      <c r="L52" s="559"/>
      <c r="M52" s="559"/>
      <c r="N52" s="559"/>
      <c r="O52" s="560"/>
    </row>
    <row r="53" spans="1:25" s="561" customFormat="1" x14ac:dyDescent="0.2"/>
    <row r="55" spans="1:25" x14ac:dyDescent="0.2">
      <c r="O55" s="555"/>
    </row>
  </sheetData>
  <mergeCells count="24">
    <mergeCell ref="F4:I4"/>
    <mergeCell ref="J4:M4"/>
    <mergeCell ref="N4:Q4"/>
    <mergeCell ref="R4:U4"/>
    <mergeCell ref="A1:B1"/>
    <mergeCell ref="A2:B2"/>
    <mergeCell ref="F1:I1"/>
    <mergeCell ref="A3:Y3"/>
    <mergeCell ref="V4:Y4"/>
    <mergeCell ref="B4:E4"/>
    <mergeCell ref="A51:Y51"/>
    <mergeCell ref="A49:Y49"/>
    <mergeCell ref="N5:O5"/>
    <mergeCell ref="P5:Q5"/>
    <mergeCell ref="R5:S5"/>
    <mergeCell ref="T5:U5"/>
    <mergeCell ref="V5:W5"/>
    <mergeCell ref="X5:Y5"/>
    <mergeCell ref="B5:C5"/>
    <mergeCell ref="D5:E5"/>
    <mergeCell ref="F5:G5"/>
    <mergeCell ref="H5:I5"/>
    <mergeCell ref="J5:K5"/>
    <mergeCell ref="L5:M5"/>
  </mergeCells>
  <hyperlinks>
    <hyperlink ref="F1:H1" location="Tabellförteckning!A1" display="Tillbaka till innehållsföreckningen "/>
  </hyperlinks>
  <pageMargins left="0.75" right="0.75" top="1" bottom="1" header="0.5" footer="0.5"/>
  <pageSetup paperSize="9" scale="6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zoomScaleNormal="100" workbookViewId="0">
      <pane ySplit="6" topLeftCell="A7" activePane="bottomLeft" state="frozen"/>
      <selection sqref="A1:B86"/>
      <selection pane="bottomLeft" sqref="A1:Y86"/>
    </sheetView>
  </sheetViews>
  <sheetFormatPr defaultColWidth="8.85546875" defaultRowHeight="12.75" x14ac:dyDescent="0.2"/>
  <cols>
    <col min="1" max="1" width="6.7109375" style="339" customWidth="1"/>
    <col min="2" max="25" width="5.7109375" style="339" customWidth="1"/>
    <col min="26" max="16384" width="8.85546875" style="339"/>
  </cols>
  <sheetData>
    <row r="1" spans="1:25" ht="30" customHeight="1" x14ac:dyDescent="0.25">
      <c r="A1" s="991"/>
      <c r="B1" s="967"/>
      <c r="F1" s="962" t="s">
        <v>590</v>
      </c>
      <c r="G1" s="963"/>
      <c r="H1" s="963"/>
      <c r="I1" s="967"/>
    </row>
    <row r="2" spans="1:25" ht="6" customHeight="1" x14ac:dyDescent="0.2">
      <c r="A2" s="991"/>
      <c r="B2" s="967"/>
    </row>
    <row r="3" spans="1:25" s="547" customFormat="1" ht="30" customHeight="1" x14ac:dyDescent="0.2">
      <c r="A3" s="992" t="s">
        <v>387</v>
      </c>
      <c r="B3" s="992"/>
      <c r="C3" s="992"/>
      <c r="D3" s="992"/>
      <c r="E3" s="992"/>
      <c r="F3" s="992"/>
      <c r="G3" s="992"/>
      <c r="H3" s="992"/>
      <c r="I3" s="992"/>
      <c r="J3" s="992"/>
      <c r="K3" s="992"/>
      <c r="L3" s="992"/>
      <c r="M3" s="992"/>
      <c r="N3" s="992"/>
      <c r="O3" s="992"/>
      <c r="P3" s="992"/>
      <c r="Q3" s="992"/>
      <c r="R3" s="992"/>
      <c r="S3" s="992"/>
      <c r="T3" s="992"/>
      <c r="U3" s="992"/>
      <c r="V3" s="992"/>
      <c r="W3" s="992"/>
      <c r="X3" s="992"/>
      <c r="Y3" s="992"/>
    </row>
    <row r="4" spans="1:25" ht="15" customHeight="1" x14ac:dyDescent="0.2">
      <c r="B4" s="994" t="s">
        <v>132</v>
      </c>
      <c r="C4" s="994"/>
      <c r="D4" s="994"/>
      <c r="E4" s="994"/>
      <c r="F4" s="994" t="s">
        <v>87</v>
      </c>
      <c r="G4" s="994"/>
      <c r="H4" s="994"/>
      <c r="I4" s="994"/>
      <c r="J4" s="994" t="s">
        <v>131</v>
      </c>
      <c r="K4" s="994"/>
      <c r="L4" s="994"/>
      <c r="M4" s="994"/>
      <c r="N4" s="994" t="s">
        <v>332</v>
      </c>
      <c r="O4" s="994"/>
      <c r="P4" s="994"/>
      <c r="Q4" s="994"/>
      <c r="R4" s="994" t="s">
        <v>101</v>
      </c>
      <c r="S4" s="994"/>
      <c r="T4" s="994"/>
      <c r="U4" s="994"/>
      <c r="V4" s="994" t="s">
        <v>155</v>
      </c>
      <c r="W4" s="994"/>
      <c r="X4" s="994"/>
      <c r="Y4" s="994"/>
    </row>
    <row r="5" spans="1:25" ht="15" customHeight="1" x14ac:dyDescent="0.2">
      <c r="A5" s="339" t="s">
        <v>100</v>
      </c>
      <c r="B5" s="990" t="s">
        <v>90</v>
      </c>
      <c r="C5" s="990"/>
      <c r="D5" s="990" t="s">
        <v>91</v>
      </c>
      <c r="E5" s="990"/>
      <c r="F5" s="990" t="s">
        <v>90</v>
      </c>
      <c r="G5" s="990"/>
      <c r="H5" s="990" t="s">
        <v>91</v>
      </c>
      <c r="I5" s="990"/>
      <c r="J5" s="990" t="s">
        <v>90</v>
      </c>
      <c r="K5" s="990"/>
      <c r="L5" s="990" t="s">
        <v>91</v>
      </c>
      <c r="M5" s="990"/>
      <c r="N5" s="990" t="s">
        <v>90</v>
      </c>
      <c r="O5" s="990"/>
      <c r="P5" s="990" t="s">
        <v>91</v>
      </c>
      <c r="Q5" s="990"/>
      <c r="R5" s="990" t="s">
        <v>90</v>
      </c>
      <c r="S5" s="990"/>
      <c r="T5" s="990" t="s">
        <v>91</v>
      </c>
      <c r="U5" s="990"/>
      <c r="V5" s="990" t="s">
        <v>90</v>
      </c>
      <c r="W5" s="990"/>
      <c r="X5" s="990" t="s">
        <v>91</v>
      </c>
      <c r="Y5" s="990"/>
    </row>
    <row r="6" spans="1:25" ht="15" customHeight="1" x14ac:dyDescent="0.2">
      <c r="A6" s="695" t="s">
        <v>127</v>
      </c>
      <c r="B6" s="696" t="s">
        <v>128</v>
      </c>
      <c r="C6" s="696" t="s">
        <v>129</v>
      </c>
      <c r="D6" s="696" t="s">
        <v>128</v>
      </c>
      <c r="E6" s="696" t="s">
        <v>129</v>
      </c>
      <c r="F6" s="696" t="s">
        <v>128</v>
      </c>
      <c r="G6" s="696" t="s">
        <v>129</v>
      </c>
      <c r="H6" s="696" t="s">
        <v>128</v>
      </c>
      <c r="I6" s="696" t="s">
        <v>129</v>
      </c>
      <c r="J6" s="696" t="s">
        <v>128</v>
      </c>
      <c r="K6" s="696" t="s">
        <v>129</v>
      </c>
      <c r="L6" s="696" t="s">
        <v>128</v>
      </c>
      <c r="M6" s="696" t="s">
        <v>129</v>
      </c>
      <c r="N6" s="696" t="s">
        <v>128</v>
      </c>
      <c r="O6" s="696" t="s">
        <v>129</v>
      </c>
      <c r="P6" s="696" t="s">
        <v>128</v>
      </c>
      <c r="Q6" s="696" t="s">
        <v>129</v>
      </c>
      <c r="R6" s="696" t="s">
        <v>128</v>
      </c>
      <c r="S6" s="696" t="s">
        <v>129</v>
      </c>
      <c r="T6" s="696" t="s">
        <v>128</v>
      </c>
      <c r="U6" s="696" t="s">
        <v>129</v>
      </c>
      <c r="V6" s="696" t="s">
        <v>128</v>
      </c>
      <c r="W6" s="696" t="s">
        <v>129</v>
      </c>
      <c r="X6" s="696" t="s">
        <v>128</v>
      </c>
      <c r="Y6" s="696" t="s">
        <v>129</v>
      </c>
    </row>
    <row r="7" spans="1:25" ht="6" customHeight="1" x14ac:dyDescent="0.2">
      <c r="A7" s="89"/>
      <c r="B7" s="549"/>
      <c r="C7" s="549"/>
      <c r="D7" s="549"/>
      <c r="E7" s="549"/>
      <c r="F7" s="549"/>
      <c r="G7" s="549"/>
      <c r="H7" s="549"/>
      <c r="I7" s="549"/>
      <c r="J7" s="549"/>
      <c r="K7" s="549"/>
      <c r="L7" s="549"/>
      <c r="M7" s="549"/>
      <c r="N7" s="549"/>
      <c r="O7" s="549"/>
      <c r="P7" s="549"/>
      <c r="Q7" s="549"/>
      <c r="R7" s="549"/>
      <c r="S7" s="549"/>
      <c r="T7" s="549"/>
      <c r="U7" s="549"/>
      <c r="V7" s="549"/>
      <c r="W7" s="549"/>
      <c r="X7" s="549"/>
      <c r="Y7" s="549"/>
    </row>
    <row r="8" spans="1:25" ht="12.75" customHeight="1" x14ac:dyDescent="0.2">
      <c r="A8" s="215">
        <v>2004</v>
      </c>
      <c r="B8" s="555">
        <v>7.3679137587309773</v>
      </c>
      <c r="C8" s="261">
        <v>100</v>
      </c>
      <c r="D8" s="555">
        <v>4.0900195128431438</v>
      </c>
      <c r="E8" s="261">
        <v>100</v>
      </c>
      <c r="F8" s="555">
        <v>1.8441180519963076</v>
      </c>
      <c r="G8" s="261">
        <v>25.029039594973923</v>
      </c>
      <c r="H8" s="555">
        <v>1.0615176433918976</v>
      </c>
      <c r="I8" s="261">
        <v>25.953852788687364</v>
      </c>
      <c r="J8" s="555">
        <v>0.18907944547914551</v>
      </c>
      <c r="K8" s="261">
        <v>2.5662548676697847</v>
      </c>
      <c r="L8" s="555">
        <v>0.47778945138514933</v>
      </c>
      <c r="M8" s="261">
        <v>11.681837944411612</v>
      </c>
      <c r="N8" s="555">
        <v>1.3081257172864158</v>
      </c>
      <c r="O8" s="261">
        <v>17.754357069343911</v>
      </c>
      <c r="P8" s="555">
        <v>1.3652809067236362</v>
      </c>
      <c r="Q8" s="261">
        <v>33.380792009341107</v>
      </c>
      <c r="R8" s="555">
        <v>3.0828305254941992</v>
      </c>
      <c r="S8" s="261">
        <v>41.841294923424492</v>
      </c>
      <c r="T8" s="555">
        <v>0.92158898175510373</v>
      </c>
      <c r="U8" s="261">
        <v>22.532630440055495</v>
      </c>
      <c r="V8" s="555">
        <v>0.95896453299354045</v>
      </c>
      <c r="W8" s="261">
        <v>13.015414734695661</v>
      </c>
      <c r="X8" s="555">
        <v>0.27624128669177572</v>
      </c>
      <c r="Y8" s="261">
        <v>6.7540334666948532</v>
      </c>
    </row>
    <row r="9" spans="1:25" ht="12.75" customHeight="1" x14ac:dyDescent="0.2">
      <c r="A9" s="215">
        <v>2005</v>
      </c>
      <c r="B9" s="555">
        <v>7.4028649632841459</v>
      </c>
      <c r="C9" s="261">
        <v>100</v>
      </c>
      <c r="D9" s="555">
        <v>4.5719426864677386</v>
      </c>
      <c r="E9" s="261">
        <v>100</v>
      </c>
      <c r="F9" s="555">
        <v>1.9488488003571856</v>
      </c>
      <c r="G9" s="261">
        <v>26.325602452872708</v>
      </c>
      <c r="H9" s="555">
        <v>1.1501268711266459</v>
      </c>
      <c r="I9" s="261">
        <v>25.156196173037081</v>
      </c>
      <c r="J9" s="555">
        <v>0.24355638300789817</v>
      </c>
      <c r="K9" s="261">
        <v>3.2900287147727312</v>
      </c>
      <c r="L9" s="555">
        <v>0.460920072624873</v>
      </c>
      <c r="M9" s="261">
        <v>10.08149279712379</v>
      </c>
      <c r="N9" s="555">
        <v>1.2241914852094642</v>
      </c>
      <c r="O9" s="261">
        <v>16.536725866013555</v>
      </c>
      <c r="P9" s="555">
        <v>1.4674981367480329</v>
      </c>
      <c r="Q9" s="261">
        <v>32.097911924653083</v>
      </c>
      <c r="R9" s="555">
        <v>3.2067997467324973</v>
      </c>
      <c r="S9" s="261">
        <v>43.318360697340871</v>
      </c>
      <c r="T9" s="555">
        <v>1.2644218190916052</v>
      </c>
      <c r="U9" s="261">
        <v>27.656117012011176</v>
      </c>
      <c r="V9" s="555">
        <v>0.81342967468430549</v>
      </c>
      <c r="W9" s="261">
        <v>10.988038802796725</v>
      </c>
      <c r="X9" s="555">
        <v>0.25863649573891406</v>
      </c>
      <c r="Y9" s="261">
        <v>5.6570371388171408</v>
      </c>
    </row>
    <row r="10" spans="1:25" ht="12.75" customHeight="1" x14ac:dyDescent="0.2">
      <c r="A10" s="215">
        <v>2006</v>
      </c>
      <c r="B10" s="555">
        <v>8.0314655739847947</v>
      </c>
      <c r="C10" s="261">
        <v>100</v>
      </c>
      <c r="D10" s="555">
        <v>4.6828397518701372</v>
      </c>
      <c r="E10" s="261">
        <v>100</v>
      </c>
      <c r="F10" s="555">
        <v>2.1165086054516205</v>
      </c>
      <c r="G10" s="261">
        <v>26.352707185937913</v>
      </c>
      <c r="H10" s="555">
        <v>1.3636154446338657</v>
      </c>
      <c r="I10" s="261">
        <v>29.119412939323681</v>
      </c>
      <c r="J10" s="555">
        <v>0.21625770475533673</v>
      </c>
      <c r="K10" s="261">
        <v>2.692630663273091</v>
      </c>
      <c r="L10" s="555">
        <v>0.50027918100725777</v>
      </c>
      <c r="M10" s="261">
        <v>10.683243662298427</v>
      </c>
      <c r="N10" s="555">
        <v>1.4459122504523885</v>
      </c>
      <c r="O10" s="261">
        <v>18.003093422151125</v>
      </c>
      <c r="P10" s="555">
        <v>1.4354577128615815</v>
      </c>
      <c r="Q10" s="261">
        <v>30.653573235947647</v>
      </c>
      <c r="R10" s="555">
        <v>3.4573491001882508</v>
      </c>
      <c r="S10" s="261">
        <v>43.047549271544646</v>
      </c>
      <c r="T10" s="555">
        <v>1.1415154512756023</v>
      </c>
      <c r="U10" s="261">
        <v>24.376564472865574</v>
      </c>
      <c r="V10" s="555">
        <v>0.82903980811429034</v>
      </c>
      <c r="W10" s="261">
        <v>10.322397580831117</v>
      </c>
      <c r="X10" s="555">
        <v>0.27174603763977279</v>
      </c>
      <c r="Y10" s="261">
        <v>5.8030180838720433</v>
      </c>
    </row>
    <row r="11" spans="1:25" ht="12.75" customHeight="1" x14ac:dyDescent="0.2">
      <c r="A11" s="215">
        <v>2007</v>
      </c>
      <c r="B11" s="555">
        <v>7.4670938985277173</v>
      </c>
      <c r="C11" s="261">
        <v>100</v>
      </c>
      <c r="D11" s="555">
        <v>4.3283680062006864</v>
      </c>
      <c r="E11" s="261">
        <v>100</v>
      </c>
      <c r="F11" s="555">
        <v>2.0710351159176179</v>
      </c>
      <c r="G11" s="261">
        <v>27.735490460699346</v>
      </c>
      <c r="H11" s="555">
        <v>1.3566519026343578</v>
      </c>
      <c r="I11" s="261">
        <v>31.343266115331691</v>
      </c>
      <c r="J11" s="555">
        <v>0.20122785928764683</v>
      </c>
      <c r="K11" s="261">
        <v>2.6948617765115128</v>
      </c>
      <c r="L11" s="555">
        <v>0.51346091374480074</v>
      </c>
      <c r="M11" s="261">
        <v>11.862690811160984</v>
      </c>
      <c r="N11" s="555">
        <v>1.1378570049070507</v>
      </c>
      <c r="O11" s="261">
        <v>15.238284403138433</v>
      </c>
      <c r="P11" s="555">
        <v>1.1687092861967563</v>
      </c>
      <c r="Q11" s="261">
        <v>27.001153426014135</v>
      </c>
      <c r="R11" s="555">
        <v>3.360776221820907</v>
      </c>
      <c r="S11" s="261">
        <v>45.007820545601405</v>
      </c>
      <c r="T11" s="555">
        <v>1.1097141269566619</v>
      </c>
      <c r="U11" s="261">
        <v>25.638164901110986</v>
      </c>
      <c r="V11" s="555">
        <v>0.72945722925720513</v>
      </c>
      <c r="W11" s="261">
        <v>9.7689574976555704</v>
      </c>
      <c r="X11" s="555">
        <v>0.21395153531006708</v>
      </c>
      <c r="Y11" s="261">
        <v>4.9430070410733729</v>
      </c>
    </row>
    <row r="12" spans="1:25" ht="12.75" customHeight="1" x14ac:dyDescent="0.2">
      <c r="A12" s="215">
        <v>2008</v>
      </c>
      <c r="B12" s="555">
        <v>6.6809915020132333</v>
      </c>
      <c r="C12" s="261">
        <v>100</v>
      </c>
      <c r="D12" s="555">
        <v>3.9576535724754933</v>
      </c>
      <c r="E12" s="261">
        <v>100</v>
      </c>
      <c r="F12" s="555">
        <v>1.8628814640980089</v>
      </c>
      <c r="G12" s="261">
        <v>27.883308391226851</v>
      </c>
      <c r="H12" s="555">
        <v>1.2018137078205604</v>
      </c>
      <c r="I12" s="261">
        <v>30.366824326891042</v>
      </c>
      <c r="J12" s="555">
        <v>0.20547697981933735</v>
      </c>
      <c r="K12" s="261">
        <v>3.0755461933669492</v>
      </c>
      <c r="L12" s="555">
        <v>0.55543364029830511</v>
      </c>
      <c r="M12" s="261">
        <v>14.03441787227688</v>
      </c>
      <c r="N12" s="555">
        <v>1.0309043421506991</v>
      </c>
      <c r="O12" s="261">
        <v>15.430409421117345</v>
      </c>
      <c r="P12" s="555">
        <v>1.13937441022371</v>
      </c>
      <c r="Q12" s="261">
        <v>28.789139558544957</v>
      </c>
      <c r="R12" s="555">
        <v>2.9908759152122717</v>
      </c>
      <c r="S12" s="261">
        <v>44.766946856780294</v>
      </c>
      <c r="T12" s="555">
        <v>0.87518120778855513</v>
      </c>
      <c r="U12" s="261">
        <v>22.113638593211522</v>
      </c>
      <c r="V12" s="555">
        <v>0.61214595667829919</v>
      </c>
      <c r="W12" s="261">
        <v>9.1625016510474033</v>
      </c>
      <c r="X12" s="555">
        <v>0.20843579704071299</v>
      </c>
      <c r="Y12" s="261">
        <v>5.2666508885550938</v>
      </c>
    </row>
    <row r="13" spans="1:25" ht="12.75" customHeight="1" x14ac:dyDescent="0.2">
      <c r="A13" s="215">
        <v>2009</v>
      </c>
      <c r="B13" s="555">
        <v>6.677416473994267</v>
      </c>
      <c r="C13" s="261">
        <v>100</v>
      </c>
      <c r="D13" s="555">
        <v>4.2800931322059395</v>
      </c>
      <c r="E13" s="261">
        <v>100</v>
      </c>
      <c r="F13" s="555">
        <v>1.694779048666341</v>
      </c>
      <c r="G13" s="261">
        <v>25.38075998804019</v>
      </c>
      <c r="H13" s="555">
        <v>1.2067764983889844</v>
      </c>
      <c r="I13" s="261">
        <v>28.195099057739835</v>
      </c>
      <c r="J13" s="555">
        <v>0.23698496711723149</v>
      </c>
      <c r="K13" s="261">
        <v>3.5490517633607013</v>
      </c>
      <c r="L13" s="555">
        <v>0.68342152367155518</v>
      </c>
      <c r="M13" s="261">
        <v>15.967445159758078</v>
      </c>
      <c r="N13" s="555">
        <v>0.99229342567211531</v>
      </c>
      <c r="O13" s="261">
        <v>14.860439356099494</v>
      </c>
      <c r="P13" s="555">
        <v>1.250226767512554</v>
      </c>
      <c r="Q13" s="261">
        <v>29.21027017157903</v>
      </c>
      <c r="R13" s="555">
        <v>3.084498835527131</v>
      </c>
      <c r="S13" s="261">
        <v>46.192997659198866</v>
      </c>
      <c r="T13" s="555">
        <v>0.99078896887330903</v>
      </c>
      <c r="U13" s="261">
        <v>23.148771259625867</v>
      </c>
      <c r="V13" s="555">
        <v>0.6953083126987557</v>
      </c>
      <c r="W13" s="261">
        <v>10.41283429611871</v>
      </c>
      <c r="X13" s="555">
        <v>0.17067639186579683</v>
      </c>
      <c r="Y13" s="261">
        <v>3.9876793937385897</v>
      </c>
    </row>
    <row r="14" spans="1:25" ht="12.75" customHeight="1" x14ac:dyDescent="0.2">
      <c r="A14" s="215">
        <v>2010</v>
      </c>
      <c r="B14" s="555">
        <v>6.5865395967232612</v>
      </c>
      <c r="C14" s="261">
        <v>100</v>
      </c>
      <c r="D14" s="555">
        <v>4.1493655491572783</v>
      </c>
      <c r="E14" s="261">
        <v>100</v>
      </c>
      <c r="F14" s="555">
        <v>1.7430343004641915</v>
      </c>
      <c r="G14" s="261">
        <v>26.46358189862449</v>
      </c>
      <c r="H14" s="555">
        <v>1.2588279840063552</v>
      </c>
      <c r="I14" s="261">
        <v>30.337842474785543</v>
      </c>
      <c r="J14" s="555">
        <v>0.2112251418610944</v>
      </c>
      <c r="K14" s="261">
        <v>3.2069213091222717</v>
      </c>
      <c r="L14" s="555">
        <v>0.63227953974959406</v>
      </c>
      <c r="M14" s="261">
        <v>15.237981138538345</v>
      </c>
      <c r="N14" s="555">
        <v>0.93129294096616078</v>
      </c>
      <c r="O14" s="261">
        <v>14.139335644918463</v>
      </c>
      <c r="P14" s="555">
        <v>1.1924536720247307</v>
      </c>
      <c r="Q14" s="261">
        <v>28.738216912870307</v>
      </c>
      <c r="R14" s="555">
        <v>3.1002693571230795</v>
      </c>
      <c r="S14" s="261">
        <v>47.069774827823593</v>
      </c>
      <c r="T14" s="555">
        <v>0.91494876838178907</v>
      </c>
      <c r="U14" s="261">
        <v>22.050329322457792</v>
      </c>
      <c r="V14" s="555">
        <v>0.62993230100045605</v>
      </c>
      <c r="W14" s="261">
        <v>9.5639340164878259</v>
      </c>
      <c r="X14" s="555">
        <v>0.17177616659973022</v>
      </c>
      <c r="Y14" s="261">
        <v>4.1398176315079631</v>
      </c>
    </row>
    <row r="15" spans="1:25" ht="12.75" customHeight="1" x14ac:dyDescent="0.2">
      <c r="A15" s="215">
        <v>2011</v>
      </c>
      <c r="B15" s="555">
        <v>6.1788640954928367</v>
      </c>
      <c r="C15" s="261">
        <v>100</v>
      </c>
      <c r="D15" s="555">
        <v>3.4229859572163015</v>
      </c>
      <c r="E15" s="261">
        <v>100</v>
      </c>
      <c r="F15" s="555">
        <v>1.58141882552823</v>
      </c>
      <c r="G15" s="261">
        <v>25.594005647118756</v>
      </c>
      <c r="H15" s="555">
        <v>0.93082684941308103</v>
      </c>
      <c r="I15" s="261">
        <v>27.193417123161783</v>
      </c>
      <c r="J15" s="555">
        <v>0.23849852894338253</v>
      </c>
      <c r="K15" s="261">
        <v>3.8599089615412474</v>
      </c>
      <c r="L15" s="555">
        <v>0.632812846498221</v>
      </c>
      <c r="M15" s="261">
        <v>18.487158709025138</v>
      </c>
      <c r="N15" s="555">
        <v>0.83177208011683312</v>
      </c>
      <c r="O15" s="261">
        <v>13.461569428652234</v>
      </c>
      <c r="P15" s="555">
        <v>1.1079074451497124</v>
      </c>
      <c r="Q15" s="261">
        <v>32.366695598444807</v>
      </c>
      <c r="R15" s="555">
        <v>2.9536160867675418</v>
      </c>
      <c r="S15" s="261">
        <v>47.801926715333529</v>
      </c>
      <c r="T15" s="555">
        <v>0.60401349592370701</v>
      </c>
      <c r="U15" s="261">
        <v>17.645807008069443</v>
      </c>
      <c r="V15" s="555">
        <v>0.60064089621526129</v>
      </c>
      <c r="W15" s="261">
        <v>9.720895085771474</v>
      </c>
      <c r="X15" s="555">
        <v>0.18396871215466234</v>
      </c>
      <c r="Y15" s="261">
        <v>5.3745096957474079</v>
      </c>
    </row>
    <row r="16" spans="1:25" ht="12.75" customHeight="1" x14ac:dyDescent="0.2">
      <c r="A16" s="215" t="s">
        <v>236</v>
      </c>
      <c r="B16" s="555">
        <v>5.7971240578190857</v>
      </c>
      <c r="C16" s="261">
        <v>100</v>
      </c>
      <c r="D16" s="555">
        <v>3.4740539100861345</v>
      </c>
      <c r="E16" s="261">
        <v>100</v>
      </c>
      <c r="F16" s="555">
        <v>1.5426648227458479</v>
      </c>
      <c r="G16" s="261">
        <v>26.610864410692088</v>
      </c>
      <c r="H16" s="555">
        <v>0.93723152965325929</v>
      </c>
      <c r="I16" s="261">
        <v>26.978036435537696</v>
      </c>
      <c r="J16" s="555">
        <v>0.23760757603849986</v>
      </c>
      <c r="K16" s="261">
        <v>4.0987147017842034</v>
      </c>
      <c r="L16" s="555">
        <v>0.60059773363639835</v>
      </c>
      <c r="M16" s="261">
        <v>17.288094807414986</v>
      </c>
      <c r="N16" s="555">
        <v>0.90708819358741299</v>
      </c>
      <c r="O16" s="261">
        <v>15.647210315672721</v>
      </c>
      <c r="P16" s="555">
        <v>1.1751395278288537</v>
      </c>
      <c r="Q16" s="261">
        <v>33.826174211548654</v>
      </c>
      <c r="R16" s="555">
        <v>2.6227729014850008</v>
      </c>
      <c r="S16" s="261">
        <v>45.24265610544316</v>
      </c>
      <c r="T16" s="555">
        <v>0.58923706622694239</v>
      </c>
      <c r="U16" s="261">
        <v>16.961080094820204</v>
      </c>
      <c r="V16" s="555">
        <v>0.52523122689551993</v>
      </c>
      <c r="W16" s="261">
        <v>9.0602033293921824</v>
      </c>
      <c r="X16" s="555">
        <v>0.19463236383862284</v>
      </c>
      <c r="Y16" s="261">
        <v>5.6024566364255755</v>
      </c>
    </row>
    <row r="17" spans="1:25" ht="12.75" customHeight="1" x14ac:dyDescent="0.2">
      <c r="A17" s="215" t="s">
        <v>237</v>
      </c>
      <c r="B17" s="555">
        <v>5.0860149134900361</v>
      </c>
      <c r="C17" s="261">
        <v>100</v>
      </c>
      <c r="D17" s="555">
        <v>3.5847789014030256</v>
      </c>
      <c r="E17" s="261">
        <v>100</v>
      </c>
      <c r="F17" s="555">
        <v>1.23005965370879</v>
      </c>
      <c r="G17" s="261">
        <v>24.185136587905127</v>
      </c>
      <c r="H17" s="555">
        <v>0.8812896110815831</v>
      </c>
      <c r="I17" s="261">
        <v>24.584211057944476</v>
      </c>
      <c r="J17" s="555">
        <v>0.29996051487462072</v>
      </c>
      <c r="K17" s="261">
        <v>5.8977513825020829</v>
      </c>
      <c r="L17" s="555">
        <v>0.7497871348506302</v>
      </c>
      <c r="M17" s="261">
        <v>20.915854379671099</v>
      </c>
      <c r="N17" s="555">
        <v>0.85202295845841591</v>
      </c>
      <c r="O17" s="261">
        <v>16.752270155530386</v>
      </c>
      <c r="P17" s="555">
        <v>1.2949749801549186</v>
      </c>
      <c r="Q17" s="261">
        <v>36.124263609342435</v>
      </c>
      <c r="R17" s="555">
        <v>2.183048165512957</v>
      </c>
      <c r="S17" s="261">
        <v>42.9225671305581</v>
      </c>
      <c r="T17" s="555">
        <v>0.52437116703216935</v>
      </c>
      <c r="U17" s="261">
        <v>14.627712934455699</v>
      </c>
      <c r="V17" s="555">
        <v>0.52092362093526057</v>
      </c>
      <c r="W17" s="261">
        <v>10.242274743504467</v>
      </c>
      <c r="X17" s="555">
        <v>0.13435600828372168</v>
      </c>
      <c r="Y17" s="261">
        <v>3.7479580185862194</v>
      </c>
    </row>
    <row r="18" spans="1:25" ht="12.75" customHeight="1" x14ac:dyDescent="0.2">
      <c r="A18" s="215">
        <v>2013</v>
      </c>
      <c r="B18" s="555">
        <v>4.1074918352748231</v>
      </c>
      <c r="C18" s="261">
        <v>100</v>
      </c>
      <c r="D18" s="555">
        <v>2.7103294437027055</v>
      </c>
      <c r="E18" s="261">
        <v>100</v>
      </c>
      <c r="F18" s="555">
        <v>1.0401174285399102</v>
      </c>
      <c r="G18" s="261">
        <v>25.322446647549292</v>
      </c>
      <c r="H18" s="555">
        <v>0.68190308067002459</v>
      </c>
      <c r="I18" s="261">
        <v>25.159416773277769</v>
      </c>
      <c r="J18" s="555">
        <v>0.24449959187382472</v>
      </c>
      <c r="K18" s="261">
        <v>5.9525277633927614</v>
      </c>
      <c r="L18" s="555">
        <v>0.54248396311962754</v>
      </c>
      <c r="M18" s="261">
        <v>20.015425223677433</v>
      </c>
      <c r="N18" s="555">
        <v>0.63173146992653284</v>
      </c>
      <c r="O18" s="261">
        <v>15.379981148136965</v>
      </c>
      <c r="P18" s="555">
        <v>1.0538458079585791</v>
      </c>
      <c r="Q18" s="261">
        <v>38.882572390125091</v>
      </c>
      <c r="R18" s="555">
        <v>1.7042401901313911</v>
      </c>
      <c r="S18" s="261">
        <v>41.491018326451865</v>
      </c>
      <c r="T18" s="555">
        <v>0.32342870721814743</v>
      </c>
      <c r="U18" s="261">
        <v>11.933187973499511</v>
      </c>
      <c r="V18" s="555">
        <v>0.48690315480315938</v>
      </c>
      <c r="W18" s="261">
        <v>11.854026114468997</v>
      </c>
      <c r="X18" s="555">
        <v>0.10866788473631653</v>
      </c>
      <c r="Y18" s="261">
        <v>4.0093976394198174</v>
      </c>
    </row>
    <row r="19" spans="1:25" ht="12.75" customHeight="1" x14ac:dyDescent="0.2">
      <c r="A19" s="215">
        <v>2014</v>
      </c>
      <c r="B19" s="555">
        <v>4.3180267672640325</v>
      </c>
      <c r="C19" s="261">
        <v>100</v>
      </c>
      <c r="D19" s="555">
        <v>2.681189237406298</v>
      </c>
      <c r="E19" s="261">
        <v>100</v>
      </c>
      <c r="F19" s="555">
        <v>1.0953508827045095</v>
      </c>
      <c r="G19" s="261">
        <v>25.366931280014747</v>
      </c>
      <c r="H19" s="555">
        <v>0.75295698232160457</v>
      </c>
      <c r="I19" s="261">
        <v>28.082948111860713</v>
      </c>
      <c r="J19" s="555">
        <v>0.21757636989948564</v>
      </c>
      <c r="K19" s="261">
        <v>5.0387915968697277</v>
      </c>
      <c r="L19" s="555">
        <v>0.50909845752467597</v>
      </c>
      <c r="M19" s="261">
        <v>18.987785361139316</v>
      </c>
      <c r="N19" s="555">
        <v>0.63783130916042963</v>
      </c>
      <c r="O19" s="261">
        <v>14.771360705681063</v>
      </c>
      <c r="P19" s="555">
        <v>1.0517800870782474</v>
      </c>
      <c r="Q19" s="261">
        <v>39.228118344071376</v>
      </c>
      <c r="R19" s="555">
        <v>1.8320537122399749</v>
      </c>
      <c r="S19" s="261">
        <v>42.42803046357195</v>
      </c>
      <c r="T19" s="555">
        <v>0.27867067579618321</v>
      </c>
      <c r="U19" s="261">
        <v>10.393547456790513</v>
      </c>
      <c r="V19" s="555">
        <v>0.53521449325963766</v>
      </c>
      <c r="W19" s="261">
        <v>12.394885953862618</v>
      </c>
      <c r="X19" s="555">
        <v>8.868303468558944E-2</v>
      </c>
      <c r="Y19" s="261">
        <v>3.3076007261381797</v>
      </c>
    </row>
    <row r="20" spans="1:25" ht="6" customHeight="1" x14ac:dyDescent="0.2">
      <c r="A20" s="384"/>
      <c r="B20" s="384"/>
      <c r="C20" s="381"/>
      <c r="D20" s="381"/>
      <c r="E20" s="381"/>
      <c r="F20" s="381"/>
      <c r="G20" s="381"/>
      <c r="H20" s="381"/>
      <c r="I20" s="381"/>
      <c r="J20" s="381"/>
      <c r="K20" s="562"/>
      <c r="L20" s="330"/>
      <c r="M20" s="330"/>
      <c r="N20" s="563"/>
      <c r="O20" s="330"/>
      <c r="P20" s="330"/>
      <c r="Q20" s="330"/>
      <c r="R20" s="330"/>
      <c r="S20" s="330"/>
      <c r="T20" s="330"/>
      <c r="U20" s="330"/>
      <c r="V20" s="330"/>
      <c r="W20" s="330"/>
      <c r="X20" s="330"/>
      <c r="Y20" s="330"/>
    </row>
    <row r="21" spans="1:25" ht="15" customHeight="1" x14ac:dyDescent="0.2">
      <c r="A21" s="988" t="s">
        <v>54</v>
      </c>
      <c r="B21" s="988"/>
      <c r="C21" s="988"/>
      <c r="D21" s="988"/>
      <c r="E21" s="988"/>
      <c r="F21" s="988"/>
      <c r="G21" s="988"/>
      <c r="H21" s="988"/>
      <c r="I21" s="988"/>
      <c r="J21" s="988"/>
      <c r="K21" s="988"/>
      <c r="L21" s="988"/>
      <c r="M21" s="988"/>
      <c r="N21" s="988"/>
      <c r="O21" s="988"/>
      <c r="P21" s="988"/>
      <c r="Q21" s="988"/>
      <c r="R21" s="988"/>
      <c r="S21" s="988"/>
      <c r="T21" s="988"/>
      <c r="U21" s="988"/>
      <c r="V21" s="988"/>
      <c r="W21" s="988"/>
      <c r="X21" s="988"/>
      <c r="Y21" s="988"/>
    </row>
    <row r="22" spans="1:25" x14ac:dyDescent="0.2">
      <c r="W22" s="564"/>
    </row>
  </sheetData>
  <mergeCells count="23">
    <mergeCell ref="J4:M4"/>
    <mergeCell ref="N4:Q4"/>
    <mergeCell ref="R4:U4"/>
    <mergeCell ref="A1:B1"/>
    <mergeCell ref="A2:B2"/>
    <mergeCell ref="F1:I1"/>
    <mergeCell ref="A3:Y3"/>
    <mergeCell ref="V4:Y4"/>
    <mergeCell ref="B4:E4"/>
    <mergeCell ref="F4:I4"/>
    <mergeCell ref="A21:Y21"/>
    <mergeCell ref="N5:O5"/>
    <mergeCell ref="P5:Q5"/>
    <mergeCell ref="R5:S5"/>
    <mergeCell ref="T5:U5"/>
    <mergeCell ref="V5:W5"/>
    <mergeCell ref="X5:Y5"/>
    <mergeCell ref="B5:C5"/>
    <mergeCell ref="D5:E5"/>
    <mergeCell ref="F5:G5"/>
    <mergeCell ref="H5:I5"/>
    <mergeCell ref="J5:K5"/>
    <mergeCell ref="L5:M5"/>
  </mergeCells>
  <hyperlinks>
    <hyperlink ref="F1:H1" location="Tabellförteckning!A1" display="Tillbaka till innehållsföreckningen "/>
  </hyperlinks>
  <pageMargins left="0.75" right="0.75" top="1" bottom="1" header="0.5" footer="0.5"/>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Normal="100" workbookViewId="0">
      <pane ySplit="5" topLeftCell="A6" activePane="bottomLeft" state="frozen"/>
      <selection sqref="A1:B86"/>
      <selection pane="bottomLeft" sqref="A1:G86"/>
    </sheetView>
  </sheetViews>
  <sheetFormatPr defaultColWidth="9.140625" defaultRowHeight="12.75" x14ac:dyDescent="0.2"/>
  <cols>
    <col min="1" max="1" width="6.7109375" style="533" customWidth="1"/>
    <col min="2" max="7" width="10.7109375" style="533" customWidth="1"/>
    <col min="8" max="16384" width="9.140625" style="533"/>
  </cols>
  <sheetData>
    <row r="1" spans="1:7" s="693" customFormat="1" ht="30" customHeight="1" x14ac:dyDescent="0.25">
      <c r="A1" s="967"/>
      <c r="B1" s="967"/>
      <c r="E1" s="962" t="s">
        <v>673</v>
      </c>
      <c r="F1" s="962"/>
      <c r="G1" s="962"/>
    </row>
    <row r="2" spans="1:7" s="693" customFormat="1" ht="6" customHeight="1" x14ac:dyDescent="0.2">
      <c r="A2" s="967"/>
      <c r="B2" s="967"/>
    </row>
    <row r="3" spans="1:7" ht="30" customHeight="1" x14ac:dyDescent="0.2">
      <c r="A3" s="973" t="s">
        <v>388</v>
      </c>
      <c r="B3" s="981"/>
      <c r="C3" s="981"/>
      <c r="D3" s="981"/>
      <c r="E3" s="981"/>
      <c r="F3" s="981"/>
      <c r="G3" s="981"/>
    </row>
    <row r="4" spans="1:7" s="408" customFormat="1" ht="15" customHeight="1" x14ac:dyDescent="0.2">
      <c r="A4" s="89"/>
      <c r="B4" s="882" t="s">
        <v>22</v>
      </c>
      <c r="C4" s="549" t="s">
        <v>23</v>
      </c>
      <c r="D4" s="995" t="s">
        <v>391</v>
      </c>
      <c r="E4" s="996"/>
      <c r="F4" s="996"/>
      <c r="G4" s="996"/>
    </row>
    <row r="5" spans="1:7" s="408" customFormat="1" ht="15" customHeight="1" x14ac:dyDescent="0.2">
      <c r="A5" s="339" t="s">
        <v>127</v>
      </c>
      <c r="B5" s="549" t="s">
        <v>389</v>
      </c>
      <c r="C5" s="549" t="s">
        <v>390</v>
      </c>
      <c r="D5" s="549" t="s">
        <v>392</v>
      </c>
      <c r="E5" s="549" t="s">
        <v>393</v>
      </c>
      <c r="F5" s="549" t="s">
        <v>394</v>
      </c>
      <c r="G5" s="549" t="s">
        <v>395</v>
      </c>
    </row>
    <row r="6" spans="1:7" s="693" customFormat="1" ht="6" customHeight="1" x14ac:dyDescent="0.2">
      <c r="A6" s="383"/>
      <c r="B6" s="883"/>
      <c r="C6" s="883"/>
      <c r="D6" s="883"/>
      <c r="E6" s="883"/>
      <c r="F6" s="883"/>
      <c r="G6" s="883"/>
    </row>
    <row r="7" spans="1:7" x14ac:dyDescent="0.2">
      <c r="A7" s="694">
        <v>2004</v>
      </c>
      <c r="B7" s="8">
        <v>6.6051399999999996</v>
      </c>
      <c r="C7" s="8">
        <v>2.7885599999999999</v>
      </c>
      <c r="D7" s="8">
        <v>5.8330500000000001</v>
      </c>
      <c r="E7" s="8">
        <v>4.9359999999999999</v>
      </c>
      <c r="F7" s="8">
        <v>4.4834699999999996</v>
      </c>
      <c r="G7" s="8">
        <v>2.8585600000000002</v>
      </c>
    </row>
    <row r="8" spans="1:7" x14ac:dyDescent="0.2">
      <c r="A8" s="694">
        <v>2005</v>
      </c>
      <c r="B8" s="8">
        <v>6.3518600000000003</v>
      </c>
      <c r="C8" s="8">
        <v>2.8444199999999999</v>
      </c>
      <c r="D8" s="8">
        <v>5.7785599999999997</v>
      </c>
      <c r="E8" s="8">
        <v>4.64933</v>
      </c>
      <c r="F8" s="8">
        <v>4.3347199999999999</v>
      </c>
      <c r="G8" s="8">
        <v>2.9841799999999998</v>
      </c>
    </row>
    <row r="9" spans="1:7" x14ac:dyDescent="0.2">
      <c r="A9" s="694">
        <v>2006</v>
      </c>
      <c r="B9" s="8">
        <v>6.4020900000000003</v>
      </c>
      <c r="C9" s="8">
        <v>2.8780600000000001</v>
      </c>
      <c r="D9" s="8">
        <v>5.4304600000000001</v>
      </c>
      <c r="E9" s="8">
        <v>4.8092899999999998</v>
      </c>
      <c r="F9" s="8">
        <v>4.5621700000000001</v>
      </c>
      <c r="G9" s="8">
        <v>3.09904</v>
      </c>
    </row>
    <row r="10" spans="1:7" x14ac:dyDescent="0.2">
      <c r="A10" s="694">
        <v>2007</v>
      </c>
      <c r="B10" s="8">
        <v>6.2026599999999998</v>
      </c>
      <c r="C10" s="8">
        <v>2.74891</v>
      </c>
      <c r="D10" s="8">
        <v>5.3141999999999996</v>
      </c>
      <c r="E10" s="8">
        <v>4.6163400000000001</v>
      </c>
      <c r="F10" s="8">
        <v>4.3997099999999998</v>
      </c>
      <c r="G10" s="8">
        <v>2.8967700000000001</v>
      </c>
    </row>
    <row r="11" spans="1:7" x14ac:dyDescent="0.2">
      <c r="A11" s="694">
        <v>2008</v>
      </c>
      <c r="B11" s="8">
        <v>6.2996400000000001</v>
      </c>
      <c r="C11" s="8">
        <v>2.8826299999999998</v>
      </c>
      <c r="D11" s="8">
        <v>4.7845599999999999</v>
      </c>
      <c r="E11" s="8">
        <v>4.9903899999999997</v>
      </c>
      <c r="F11" s="8">
        <v>4.6098699999999999</v>
      </c>
      <c r="G11" s="8">
        <v>3.2635900000000002</v>
      </c>
    </row>
    <row r="12" spans="1:7" x14ac:dyDescent="0.2">
      <c r="A12" s="694">
        <v>2009</v>
      </c>
      <c r="B12" s="8">
        <v>5.9926500000000003</v>
      </c>
      <c r="C12" s="8">
        <v>2.8534199999999998</v>
      </c>
      <c r="D12" s="8">
        <v>4.84795</v>
      </c>
      <c r="E12" s="8">
        <v>4.4210399999999996</v>
      </c>
      <c r="F12" s="8">
        <v>4.6239699999999999</v>
      </c>
      <c r="G12" s="8">
        <v>3.5817700000000001</v>
      </c>
    </row>
    <row r="13" spans="1:7" x14ac:dyDescent="0.2">
      <c r="A13" s="694">
        <v>2010</v>
      </c>
      <c r="B13" s="8">
        <v>5.67692</v>
      </c>
      <c r="C13" s="8">
        <v>2.7452999999999999</v>
      </c>
      <c r="D13" s="8">
        <v>4.4794999999999998</v>
      </c>
      <c r="E13" s="8">
        <v>4.4667500000000002</v>
      </c>
      <c r="F13" s="8">
        <v>4.3181700000000003</v>
      </c>
      <c r="G13" s="8">
        <v>3.23245</v>
      </c>
    </row>
    <row r="14" spans="1:7" x14ac:dyDescent="0.2">
      <c r="A14" s="694">
        <v>2011</v>
      </c>
      <c r="B14" s="8">
        <v>5.7637700000000001</v>
      </c>
      <c r="C14" s="8">
        <v>2.78295</v>
      </c>
      <c r="D14" s="8">
        <v>4.7753199999999998</v>
      </c>
      <c r="E14" s="8">
        <v>4.3029400000000004</v>
      </c>
      <c r="F14" s="8">
        <v>4.3649399999999998</v>
      </c>
      <c r="G14" s="8">
        <v>3.5331399999999999</v>
      </c>
    </row>
    <row r="15" spans="1:7" x14ac:dyDescent="0.2">
      <c r="A15" s="721">
        <v>2012</v>
      </c>
      <c r="B15" s="720">
        <v>6.0492800000000004</v>
      </c>
      <c r="C15" s="720">
        <v>2.6859299999999999</v>
      </c>
      <c r="D15" s="720">
        <v>4.5802300000000002</v>
      </c>
      <c r="E15" s="720">
        <v>4.5291600000000001</v>
      </c>
      <c r="F15" s="720">
        <v>4.6130000000000004</v>
      </c>
      <c r="G15" s="720">
        <v>3.55444</v>
      </c>
    </row>
    <row r="16" spans="1:7" ht="6" customHeight="1" x14ac:dyDescent="0.2"/>
    <row r="17" spans="1:7" ht="15" customHeight="1" x14ac:dyDescent="0.2">
      <c r="A17" s="959" t="s">
        <v>329</v>
      </c>
      <c r="B17" s="954"/>
      <c r="C17" s="954"/>
      <c r="D17" s="954"/>
      <c r="E17" s="954"/>
      <c r="F17" s="954"/>
      <c r="G17" s="954"/>
    </row>
    <row r="22" spans="1:7" x14ac:dyDescent="0.2">
      <c r="D22" s="636" t="s">
        <v>100</v>
      </c>
    </row>
  </sheetData>
  <mergeCells count="6">
    <mergeCell ref="E1:G1"/>
    <mergeCell ref="A17:G17"/>
    <mergeCell ref="A3:G3"/>
    <mergeCell ref="D4:G4"/>
    <mergeCell ref="A1:B1"/>
    <mergeCell ref="A2:B2"/>
  </mergeCells>
  <hyperlinks>
    <hyperlink ref="E1:G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Normal="100" workbookViewId="0">
      <pane ySplit="5" topLeftCell="A21" activePane="bottomLeft" state="frozen"/>
      <selection sqref="A1:B86"/>
      <selection pane="bottomLeft" activeCell="T24" sqref="T24"/>
    </sheetView>
  </sheetViews>
  <sheetFormatPr defaultColWidth="9.140625" defaultRowHeight="12.75" x14ac:dyDescent="0.2"/>
  <cols>
    <col min="1" max="17" width="6.7109375" style="408" customWidth="1"/>
    <col min="18" max="16384" width="9.140625" style="408"/>
  </cols>
  <sheetData>
    <row r="1" spans="1:17" ht="30" customHeight="1" x14ac:dyDescent="0.25">
      <c r="A1" s="997"/>
      <c r="B1" s="967"/>
      <c r="F1" s="962" t="s">
        <v>590</v>
      </c>
      <c r="G1" s="963"/>
      <c r="H1" s="963"/>
      <c r="I1" s="954"/>
    </row>
    <row r="2" spans="1:17" ht="6" customHeight="1" x14ac:dyDescent="0.2">
      <c r="A2" s="997"/>
      <c r="B2" s="967"/>
    </row>
    <row r="3" spans="1:17" s="565" customFormat="1" ht="31.5" customHeight="1" x14ac:dyDescent="0.25">
      <c r="A3" s="1005" t="s">
        <v>397</v>
      </c>
      <c r="B3" s="1006"/>
      <c r="C3" s="1006"/>
      <c r="D3" s="1006"/>
      <c r="E3" s="1006"/>
      <c r="F3" s="1006"/>
      <c r="G3" s="1006"/>
      <c r="H3" s="1007"/>
      <c r="I3" s="1007"/>
      <c r="J3" s="1007"/>
      <c r="K3" s="1007"/>
      <c r="L3" s="1007"/>
      <c r="M3" s="1007"/>
      <c r="N3" s="1008"/>
      <c r="O3" s="1008"/>
      <c r="P3" s="1008"/>
      <c r="Q3" s="1008"/>
    </row>
    <row r="4" spans="1:17" ht="42.75" customHeight="1" x14ac:dyDescent="0.2">
      <c r="A4" s="566"/>
      <c r="B4" s="1009" t="s">
        <v>336</v>
      </c>
      <c r="C4" s="1009"/>
      <c r="D4" s="1009" t="s">
        <v>63</v>
      </c>
      <c r="E4" s="1009"/>
      <c r="F4" s="1009" t="s">
        <v>337</v>
      </c>
      <c r="G4" s="1009"/>
      <c r="H4" s="1009" t="s">
        <v>338</v>
      </c>
      <c r="I4" s="1010"/>
      <c r="J4" s="1009" t="s">
        <v>339</v>
      </c>
      <c r="K4" s="1010"/>
      <c r="L4" s="1009" t="s">
        <v>64</v>
      </c>
      <c r="M4" s="1010"/>
      <c r="N4" s="1009" t="s">
        <v>696</v>
      </c>
      <c r="O4" s="1010"/>
      <c r="P4" s="996" t="s">
        <v>62</v>
      </c>
      <c r="Q4" s="996"/>
    </row>
    <row r="5" spans="1:17" ht="15" customHeight="1" x14ac:dyDescent="0.2">
      <c r="A5" s="722" t="s">
        <v>127</v>
      </c>
      <c r="B5" s="723" t="s">
        <v>90</v>
      </c>
      <c r="C5" s="723" t="s">
        <v>91</v>
      </c>
      <c r="D5" s="723" t="s">
        <v>90</v>
      </c>
      <c r="E5" s="723" t="s">
        <v>91</v>
      </c>
      <c r="F5" s="723" t="s">
        <v>90</v>
      </c>
      <c r="G5" s="723" t="s">
        <v>91</v>
      </c>
      <c r="H5" s="723" t="s">
        <v>90</v>
      </c>
      <c r="I5" s="723" t="s">
        <v>91</v>
      </c>
      <c r="J5" s="723" t="s">
        <v>90</v>
      </c>
      <c r="K5" s="723" t="s">
        <v>91</v>
      </c>
      <c r="L5" s="723" t="s">
        <v>90</v>
      </c>
      <c r="M5" s="723" t="s">
        <v>91</v>
      </c>
      <c r="N5" s="723" t="s">
        <v>90</v>
      </c>
      <c r="O5" s="723" t="s">
        <v>91</v>
      </c>
      <c r="P5" s="723" t="s">
        <v>90</v>
      </c>
      <c r="Q5" s="723" t="s">
        <v>91</v>
      </c>
    </row>
    <row r="6" spans="1:17" ht="6" customHeight="1" x14ac:dyDescent="0.2">
      <c r="A6" s="567"/>
      <c r="B6" s="113"/>
      <c r="C6" s="113"/>
      <c r="D6" s="113"/>
      <c r="E6" s="113"/>
      <c r="F6" s="113"/>
      <c r="G6" s="113"/>
      <c r="H6" s="113"/>
      <c r="I6" s="113"/>
      <c r="J6" s="113"/>
      <c r="K6" s="113"/>
      <c r="L6" s="113"/>
      <c r="M6" s="113"/>
      <c r="N6" s="113"/>
      <c r="O6" s="113"/>
      <c r="P6" s="113"/>
      <c r="Q6" s="113"/>
    </row>
    <row r="7" spans="1:17" x14ac:dyDescent="0.2">
      <c r="A7" s="114">
        <v>1972</v>
      </c>
      <c r="B7" s="487">
        <v>15</v>
      </c>
      <c r="C7" s="487">
        <v>16</v>
      </c>
      <c r="D7" s="487">
        <v>8</v>
      </c>
      <c r="E7" s="487">
        <v>4</v>
      </c>
      <c r="F7" s="487">
        <v>26</v>
      </c>
      <c r="G7" s="487">
        <v>18</v>
      </c>
      <c r="H7" s="487">
        <v>15</v>
      </c>
      <c r="I7" s="568">
        <v>14</v>
      </c>
      <c r="J7" s="487">
        <v>14</v>
      </c>
      <c r="K7" s="568">
        <v>18</v>
      </c>
      <c r="L7" s="487">
        <v>21</v>
      </c>
      <c r="M7" s="568">
        <v>30</v>
      </c>
      <c r="N7" s="487">
        <f>D7+F7</f>
        <v>34</v>
      </c>
      <c r="O7" s="487">
        <f>E7+G7</f>
        <v>22</v>
      </c>
      <c r="P7" s="487">
        <v>1</v>
      </c>
      <c r="Q7" s="568">
        <v>0</v>
      </c>
    </row>
    <row r="8" spans="1:17" x14ac:dyDescent="0.2">
      <c r="A8" s="114">
        <v>1973</v>
      </c>
      <c r="B8" s="487">
        <v>16</v>
      </c>
      <c r="C8" s="487">
        <v>14</v>
      </c>
      <c r="D8" s="487">
        <v>6</v>
      </c>
      <c r="E8" s="487">
        <v>3</v>
      </c>
      <c r="F8" s="487">
        <v>25</v>
      </c>
      <c r="G8" s="487">
        <v>19</v>
      </c>
      <c r="H8" s="487">
        <v>18</v>
      </c>
      <c r="I8" s="568">
        <v>14</v>
      </c>
      <c r="J8" s="487">
        <v>13</v>
      </c>
      <c r="K8" s="568">
        <v>18</v>
      </c>
      <c r="L8" s="487">
        <v>21</v>
      </c>
      <c r="M8" s="568">
        <v>31</v>
      </c>
      <c r="N8" s="487">
        <f t="shared" ref="N8:O23" si="0">D8+F8</f>
        <v>31</v>
      </c>
      <c r="O8" s="487">
        <f t="shared" si="0"/>
        <v>22</v>
      </c>
      <c r="P8" s="487">
        <v>1</v>
      </c>
      <c r="Q8" s="568">
        <v>1</v>
      </c>
    </row>
    <row r="9" spans="1:17" x14ac:dyDescent="0.2">
      <c r="A9" s="114">
        <v>1974</v>
      </c>
      <c r="B9" s="487">
        <v>15</v>
      </c>
      <c r="C9" s="487">
        <v>15</v>
      </c>
      <c r="D9" s="487">
        <v>6</v>
      </c>
      <c r="E9" s="487">
        <v>2</v>
      </c>
      <c r="F9" s="487">
        <v>26</v>
      </c>
      <c r="G9" s="487">
        <v>17</v>
      </c>
      <c r="H9" s="487">
        <v>18</v>
      </c>
      <c r="I9" s="568">
        <v>13</v>
      </c>
      <c r="J9" s="487">
        <v>14</v>
      </c>
      <c r="K9" s="568">
        <v>17</v>
      </c>
      <c r="L9" s="487">
        <v>21</v>
      </c>
      <c r="M9" s="568">
        <v>35</v>
      </c>
      <c r="N9" s="487">
        <f t="shared" si="0"/>
        <v>32</v>
      </c>
      <c r="O9" s="487">
        <f t="shared" si="0"/>
        <v>19</v>
      </c>
      <c r="P9" s="487">
        <v>1</v>
      </c>
      <c r="Q9" s="568">
        <v>1</v>
      </c>
    </row>
    <row r="10" spans="1:17" x14ac:dyDescent="0.2">
      <c r="A10" s="114">
        <v>1975</v>
      </c>
      <c r="B10" s="487">
        <v>15</v>
      </c>
      <c r="C10" s="487">
        <v>14</v>
      </c>
      <c r="D10" s="487">
        <v>5</v>
      </c>
      <c r="E10" s="487">
        <v>2</v>
      </c>
      <c r="F10" s="487">
        <v>26</v>
      </c>
      <c r="G10" s="487">
        <v>20</v>
      </c>
      <c r="H10" s="487">
        <v>17</v>
      </c>
      <c r="I10" s="568">
        <v>15</v>
      </c>
      <c r="J10" s="487">
        <v>13</v>
      </c>
      <c r="K10" s="568">
        <v>17</v>
      </c>
      <c r="L10" s="487">
        <v>23</v>
      </c>
      <c r="M10" s="568">
        <v>31</v>
      </c>
      <c r="N10" s="487">
        <f t="shared" si="0"/>
        <v>31</v>
      </c>
      <c r="O10" s="487">
        <f t="shared" si="0"/>
        <v>22</v>
      </c>
      <c r="P10" s="487">
        <v>1</v>
      </c>
      <c r="Q10" s="568">
        <v>1</v>
      </c>
    </row>
    <row r="11" spans="1:17" x14ac:dyDescent="0.2">
      <c r="A11" s="114">
        <v>1976</v>
      </c>
      <c r="B11" s="487">
        <v>13</v>
      </c>
      <c r="C11" s="487">
        <v>14</v>
      </c>
      <c r="D11" s="487">
        <v>8</v>
      </c>
      <c r="E11" s="487">
        <v>4</v>
      </c>
      <c r="F11" s="487">
        <v>30</v>
      </c>
      <c r="G11" s="487">
        <v>21</v>
      </c>
      <c r="H11" s="487">
        <v>17</v>
      </c>
      <c r="I11" s="568">
        <v>14</v>
      </c>
      <c r="J11" s="487">
        <v>10</v>
      </c>
      <c r="K11" s="568">
        <v>16</v>
      </c>
      <c r="L11" s="487">
        <v>21</v>
      </c>
      <c r="M11" s="568">
        <v>31</v>
      </c>
      <c r="N11" s="487">
        <f t="shared" si="0"/>
        <v>38</v>
      </c>
      <c r="O11" s="487">
        <f t="shared" si="0"/>
        <v>25</v>
      </c>
      <c r="P11" s="487">
        <v>1</v>
      </c>
      <c r="Q11" s="568">
        <v>1</v>
      </c>
    </row>
    <row r="12" spans="1:17" x14ac:dyDescent="0.2">
      <c r="A12" s="114">
        <v>1977</v>
      </c>
      <c r="B12" s="487">
        <v>13</v>
      </c>
      <c r="C12" s="487">
        <v>12</v>
      </c>
      <c r="D12" s="487">
        <v>9</v>
      </c>
      <c r="E12" s="487">
        <v>6</v>
      </c>
      <c r="F12" s="487">
        <v>28</v>
      </c>
      <c r="G12" s="487">
        <v>23</v>
      </c>
      <c r="H12" s="487">
        <v>16</v>
      </c>
      <c r="I12" s="568">
        <v>13</v>
      </c>
      <c r="J12" s="487">
        <v>11</v>
      </c>
      <c r="K12" s="568">
        <v>14</v>
      </c>
      <c r="L12" s="487">
        <v>22</v>
      </c>
      <c r="M12" s="568">
        <v>31</v>
      </c>
      <c r="N12" s="487">
        <f t="shared" si="0"/>
        <v>37</v>
      </c>
      <c r="O12" s="487">
        <f t="shared" si="0"/>
        <v>29</v>
      </c>
      <c r="P12" s="487">
        <v>1</v>
      </c>
      <c r="Q12" s="568">
        <v>1</v>
      </c>
    </row>
    <row r="13" spans="1:17" x14ac:dyDescent="0.2">
      <c r="A13" s="114">
        <v>1978</v>
      </c>
      <c r="B13" s="487">
        <v>13</v>
      </c>
      <c r="C13" s="487">
        <v>12</v>
      </c>
      <c r="D13" s="487">
        <v>7</v>
      </c>
      <c r="E13" s="487">
        <v>4</v>
      </c>
      <c r="F13" s="487">
        <v>29</v>
      </c>
      <c r="G13" s="487">
        <v>22</v>
      </c>
      <c r="H13" s="487">
        <v>17</v>
      </c>
      <c r="I13" s="568">
        <v>16</v>
      </c>
      <c r="J13" s="487">
        <v>13</v>
      </c>
      <c r="K13" s="568">
        <v>17</v>
      </c>
      <c r="L13" s="487">
        <v>21</v>
      </c>
      <c r="M13" s="568">
        <v>29</v>
      </c>
      <c r="N13" s="487">
        <f t="shared" si="0"/>
        <v>36</v>
      </c>
      <c r="O13" s="487">
        <f t="shared" si="0"/>
        <v>26</v>
      </c>
      <c r="P13" s="487">
        <v>1</v>
      </c>
      <c r="Q13" s="568">
        <v>1</v>
      </c>
    </row>
    <row r="14" spans="1:17" x14ac:dyDescent="0.2">
      <c r="A14" s="114">
        <v>1979</v>
      </c>
      <c r="B14" s="487">
        <v>15</v>
      </c>
      <c r="C14" s="568">
        <v>12</v>
      </c>
      <c r="D14" s="487">
        <v>6</v>
      </c>
      <c r="E14" s="487">
        <v>4</v>
      </c>
      <c r="F14" s="487">
        <v>29</v>
      </c>
      <c r="G14" s="568">
        <v>26</v>
      </c>
      <c r="H14" s="487">
        <v>19</v>
      </c>
      <c r="I14" s="568">
        <v>15</v>
      </c>
      <c r="J14" s="487">
        <v>11</v>
      </c>
      <c r="K14" s="568">
        <v>14</v>
      </c>
      <c r="L14" s="487">
        <v>20</v>
      </c>
      <c r="M14" s="568">
        <v>29</v>
      </c>
      <c r="N14" s="487">
        <f t="shared" si="0"/>
        <v>35</v>
      </c>
      <c r="O14" s="487">
        <f t="shared" si="0"/>
        <v>30</v>
      </c>
      <c r="P14" s="487">
        <v>1</v>
      </c>
      <c r="Q14" s="568">
        <v>0</v>
      </c>
    </row>
    <row r="15" spans="1:17" x14ac:dyDescent="0.2">
      <c r="A15" s="114">
        <v>1980</v>
      </c>
      <c r="B15" s="487">
        <v>15</v>
      </c>
      <c r="C15" s="568">
        <v>15</v>
      </c>
      <c r="D15" s="487">
        <v>4</v>
      </c>
      <c r="E15" s="487">
        <v>3</v>
      </c>
      <c r="F15" s="487">
        <v>22</v>
      </c>
      <c r="G15" s="568">
        <v>17</v>
      </c>
      <c r="H15" s="487">
        <v>19</v>
      </c>
      <c r="I15" s="568">
        <v>15</v>
      </c>
      <c r="J15" s="487">
        <v>11</v>
      </c>
      <c r="K15" s="568">
        <v>16</v>
      </c>
      <c r="L15" s="487">
        <v>20</v>
      </c>
      <c r="M15" s="568">
        <v>34</v>
      </c>
      <c r="N15" s="487">
        <f t="shared" si="0"/>
        <v>26</v>
      </c>
      <c r="O15" s="487">
        <f t="shared" si="0"/>
        <v>20</v>
      </c>
      <c r="P15" s="487">
        <v>1</v>
      </c>
      <c r="Q15" s="568">
        <v>0</v>
      </c>
    </row>
    <row r="16" spans="1:17" x14ac:dyDescent="0.2">
      <c r="A16" s="114">
        <v>1981</v>
      </c>
      <c r="B16" s="487">
        <v>22</v>
      </c>
      <c r="C16" s="568">
        <v>21</v>
      </c>
      <c r="D16" s="487">
        <v>3</v>
      </c>
      <c r="E16" s="487">
        <v>2</v>
      </c>
      <c r="F16" s="487">
        <v>18</v>
      </c>
      <c r="G16" s="568">
        <v>14</v>
      </c>
      <c r="H16" s="487">
        <v>19</v>
      </c>
      <c r="I16" s="568">
        <v>14</v>
      </c>
      <c r="J16" s="487">
        <v>14</v>
      </c>
      <c r="K16" s="568">
        <v>14</v>
      </c>
      <c r="L16" s="487">
        <v>23</v>
      </c>
      <c r="M16" s="568">
        <v>34</v>
      </c>
      <c r="N16" s="487">
        <f t="shared" si="0"/>
        <v>21</v>
      </c>
      <c r="O16" s="487">
        <f t="shared" si="0"/>
        <v>16</v>
      </c>
      <c r="P16" s="487">
        <v>1</v>
      </c>
      <c r="Q16" s="568">
        <v>0</v>
      </c>
    </row>
    <row r="17" spans="1:17" x14ac:dyDescent="0.2">
      <c r="A17" s="114">
        <v>1982</v>
      </c>
      <c r="B17" s="487">
        <v>25</v>
      </c>
      <c r="C17" s="568">
        <v>23</v>
      </c>
      <c r="D17" s="487">
        <v>4</v>
      </c>
      <c r="E17" s="487">
        <v>2</v>
      </c>
      <c r="F17" s="487">
        <v>19</v>
      </c>
      <c r="G17" s="568">
        <v>14</v>
      </c>
      <c r="H17" s="487">
        <v>16</v>
      </c>
      <c r="I17" s="568">
        <v>14</v>
      </c>
      <c r="J17" s="487">
        <v>13</v>
      </c>
      <c r="K17" s="568">
        <v>14</v>
      </c>
      <c r="L17" s="487">
        <v>23</v>
      </c>
      <c r="M17" s="568">
        <v>33</v>
      </c>
      <c r="N17" s="487">
        <f t="shared" si="0"/>
        <v>23</v>
      </c>
      <c r="O17" s="487">
        <f t="shared" si="0"/>
        <v>16</v>
      </c>
      <c r="P17" s="487">
        <v>1</v>
      </c>
      <c r="Q17" s="568">
        <v>0</v>
      </c>
    </row>
    <row r="18" spans="1:17" ht="12.75" customHeight="1" x14ac:dyDescent="0.2">
      <c r="A18" s="114">
        <v>1983</v>
      </c>
      <c r="B18" s="569" t="s">
        <v>151</v>
      </c>
      <c r="C18" s="569" t="s">
        <v>151</v>
      </c>
      <c r="D18" s="569" t="s">
        <v>151</v>
      </c>
      <c r="E18" s="569" t="s">
        <v>151</v>
      </c>
      <c r="F18" s="487">
        <v>22</v>
      </c>
      <c r="G18" s="568">
        <v>18</v>
      </c>
      <c r="H18" s="569" t="s">
        <v>151</v>
      </c>
      <c r="I18" s="569" t="s">
        <v>151</v>
      </c>
      <c r="J18" s="569" t="s">
        <v>151</v>
      </c>
      <c r="K18" s="569" t="s">
        <v>151</v>
      </c>
      <c r="L18" s="569" t="s">
        <v>151</v>
      </c>
      <c r="M18" s="569" t="s">
        <v>151</v>
      </c>
      <c r="N18" s="569" t="s">
        <v>151</v>
      </c>
      <c r="O18" s="569" t="s">
        <v>151</v>
      </c>
      <c r="P18" s="569" t="s">
        <v>151</v>
      </c>
      <c r="Q18" s="570" t="s">
        <v>151</v>
      </c>
    </row>
    <row r="19" spans="1:17" ht="12.75" customHeight="1" x14ac:dyDescent="0.2">
      <c r="A19" s="114">
        <v>1984</v>
      </c>
      <c r="B19" s="569" t="s">
        <v>67</v>
      </c>
      <c r="C19" s="569" t="s">
        <v>67</v>
      </c>
      <c r="D19" s="569" t="s">
        <v>67</v>
      </c>
      <c r="E19" s="569" t="s">
        <v>67</v>
      </c>
      <c r="F19" s="569" t="s">
        <v>67</v>
      </c>
      <c r="G19" s="569" t="s">
        <v>67</v>
      </c>
      <c r="H19" s="569" t="s">
        <v>67</v>
      </c>
      <c r="I19" s="569" t="s">
        <v>67</v>
      </c>
      <c r="J19" s="569" t="s">
        <v>67</v>
      </c>
      <c r="K19" s="569" t="s">
        <v>67</v>
      </c>
      <c r="L19" s="569" t="s">
        <v>67</v>
      </c>
      <c r="M19" s="569" t="s">
        <v>67</v>
      </c>
      <c r="N19" s="569" t="s">
        <v>67</v>
      </c>
      <c r="O19" s="569" t="s">
        <v>67</v>
      </c>
      <c r="P19" s="569" t="s">
        <v>67</v>
      </c>
      <c r="Q19" s="569" t="s">
        <v>67</v>
      </c>
    </row>
    <row r="20" spans="1:17" ht="12.75" customHeight="1" x14ac:dyDescent="0.2">
      <c r="A20" s="114">
        <v>1985</v>
      </c>
      <c r="B20" s="569" t="s">
        <v>67</v>
      </c>
      <c r="C20" s="569" t="s">
        <v>67</v>
      </c>
      <c r="D20" s="569" t="s">
        <v>67</v>
      </c>
      <c r="E20" s="569" t="s">
        <v>67</v>
      </c>
      <c r="F20" s="569" t="s">
        <v>67</v>
      </c>
      <c r="G20" s="569" t="s">
        <v>67</v>
      </c>
      <c r="H20" s="569" t="s">
        <v>67</v>
      </c>
      <c r="I20" s="569" t="s">
        <v>67</v>
      </c>
      <c r="J20" s="569" t="s">
        <v>67</v>
      </c>
      <c r="K20" s="569" t="s">
        <v>67</v>
      </c>
      <c r="L20" s="569" t="s">
        <v>67</v>
      </c>
      <c r="M20" s="569" t="s">
        <v>67</v>
      </c>
      <c r="N20" s="569" t="s">
        <v>67</v>
      </c>
      <c r="O20" s="569" t="s">
        <v>67</v>
      </c>
      <c r="P20" s="569" t="s">
        <v>67</v>
      </c>
      <c r="Q20" s="569" t="s">
        <v>67</v>
      </c>
    </row>
    <row r="21" spans="1:17" ht="12.75" customHeight="1" x14ac:dyDescent="0.2">
      <c r="A21" s="114">
        <v>1986</v>
      </c>
      <c r="B21" s="487">
        <v>22</v>
      </c>
      <c r="C21" s="568">
        <v>26</v>
      </c>
      <c r="D21" s="487">
        <v>3</v>
      </c>
      <c r="E21" s="487">
        <v>1</v>
      </c>
      <c r="F21" s="568">
        <v>20</v>
      </c>
      <c r="G21" s="568">
        <v>13</v>
      </c>
      <c r="H21" s="487">
        <v>18</v>
      </c>
      <c r="I21" s="568">
        <v>13</v>
      </c>
      <c r="J21" s="568">
        <v>14</v>
      </c>
      <c r="K21" s="568">
        <v>14</v>
      </c>
      <c r="L21" s="568">
        <v>23</v>
      </c>
      <c r="M21" s="568">
        <v>33</v>
      </c>
      <c r="N21" s="487">
        <f t="shared" si="0"/>
        <v>23</v>
      </c>
      <c r="O21" s="487">
        <f t="shared" si="0"/>
        <v>14</v>
      </c>
      <c r="P21" s="487">
        <v>1</v>
      </c>
      <c r="Q21" s="487">
        <v>1</v>
      </c>
    </row>
    <row r="22" spans="1:17" ht="12.75" customHeight="1" x14ac:dyDescent="0.2">
      <c r="A22" s="114">
        <v>1987</v>
      </c>
      <c r="B22" s="487">
        <v>23</v>
      </c>
      <c r="C22" s="568">
        <v>24</v>
      </c>
      <c r="D22" s="487">
        <v>3</v>
      </c>
      <c r="E22" s="487">
        <v>2</v>
      </c>
      <c r="F22" s="568">
        <v>19</v>
      </c>
      <c r="G22" s="568">
        <v>13</v>
      </c>
      <c r="H22" s="487">
        <v>17</v>
      </c>
      <c r="I22" s="568">
        <v>13</v>
      </c>
      <c r="J22" s="568">
        <v>13</v>
      </c>
      <c r="K22" s="568">
        <v>13</v>
      </c>
      <c r="L22" s="568">
        <v>24</v>
      </c>
      <c r="M22" s="568">
        <v>35</v>
      </c>
      <c r="N22" s="487">
        <f t="shared" si="0"/>
        <v>22</v>
      </c>
      <c r="O22" s="487">
        <f t="shared" si="0"/>
        <v>15</v>
      </c>
      <c r="P22" s="487">
        <v>1</v>
      </c>
      <c r="Q22" s="487">
        <v>1</v>
      </c>
    </row>
    <row r="23" spans="1:17" ht="12.75" customHeight="1" x14ac:dyDescent="0.2">
      <c r="A23" s="114">
        <v>1988</v>
      </c>
      <c r="B23" s="487">
        <v>26</v>
      </c>
      <c r="C23" s="568">
        <v>29</v>
      </c>
      <c r="D23" s="487">
        <v>3</v>
      </c>
      <c r="E23" s="571">
        <v>2</v>
      </c>
      <c r="F23" s="568">
        <v>20</v>
      </c>
      <c r="G23" s="487">
        <v>14</v>
      </c>
      <c r="H23" s="487">
        <v>17</v>
      </c>
      <c r="I23" s="487">
        <v>14</v>
      </c>
      <c r="J23" s="568">
        <v>12</v>
      </c>
      <c r="K23" s="568">
        <v>12</v>
      </c>
      <c r="L23" s="568">
        <v>22</v>
      </c>
      <c r="M23" s="568">
        <v>29</v>
      </c>
      <c r="N23" s="487">
        <f t="shared" si="0"/>
        <v>23</v>
      </c>
      <c r="O23" s="487">
        <f t="shared" si="0"/>
        <v>16</v>
      </c>
      <c r="P23" s="487">
        <v>1</v>
      </c>
      <c r="Q23" s="487">
        <v>1</v>
      </c>
    </row>
    <row r="24" spans="1:17" ht="12.75" customHeight="1" x14ac:dyDescent="0.2">
      <c r="A24" s="114">
        <v>1989</v>
      </c>
      <c r="B24" s="487">
        <v>24.536322845334531</v>
      </c>
      <c r="C24" s="487">
        <v>28.730443854238409</v>
      </c>
      <c r="D24" s="487">
        <v>3.3860364621186121</v>
      </c>
      <c r="E24" s="487">
        <v>1.6332901995195432</v>
      </c>
      <c r="F24" s="487">
        <v>22.161804075532388</v>
      </c>
      <c r="G24" s="487">
        <v>15.342291102419832</v>
      </c>
      <c r="H24" s="487">
        <v>18.101038810885921</v>
      </c>
      <c r="I24" s="487">
        <v>14.113854736266127</v>
      </c>
      <c r="J24" s="487">
        <v>12.377336378174595</v>
      </c>
      <c r="K24" s="487">
        <v>11.284407176311408</v>
      </c>
      <c r="L24" s="487">
        <v>19.102062052969444</v>
      </c>
      <c r="M24" s="487">
        <v>28.189943616360253</v>
      </c>
      <c r="N24" s="487">
        <v>25.547840537650998</v>
      </c>
      <c r="O24" s="487">
        <v>16.975581301939375</v>
      </c>
      <c r="P24" s="487">
        <v>0.33539937498545747</v>
      </c>
      <c r="Q24" s="487">
        <v>0.70576931488471695</v>
      </c>
    </row>
    <row r="25" spans="1:17" ht="12.75" customHeight="1" x14ac:dyDescent="0.2">
      <c r="A25" s="114">
        <v>1990</v>
      </c>
      <c r="B25" s="487">
        <v>24.639731527248717</v>
      </c>
      <c r="C25" s="487">
        <v>24.806373931746752</v>
      </c>
      <c r="D25" s="487">
        <v>3.2088675544656025</v>
      </c>
      <c r="E25" s="487">
        <v>1.902064430710513</v>
      </c>
      <c r="F25" s="487">
        <v>22.787659621728494</v>
      </c>
      <c r="G25" s="487">
        <v>17.365973432194753</v>
      </c>
      <c r="H25" s="487">
        <v>17.101809828934726</v>
      </c>
      <c r="I25" s="487">
        <v>16.800903122593077</v>
      </c>
      <c r="J25" s="487">
        <v>11.035271998475494</v>
      </c>
      <c r="K25" s="487">
        <v>13.008421970924569</v>
      </c>
      <c r="L25" s="487">
        <v>20.659467884583293</v>
      </c>
      <c r="M25" s="487">
        <v>25.711659586408519</v>
      </c>
      <c r="N25" s="487">
        <v>25.996527176194096</v>
      </c>
      <c r="O25" s="487">
        <v>19.268037862905267</v>
      </c>
      <c r="P25" s="487">
        <v>0.56719158456785734</v>
      </c>
      <c r="Q25" s="487">
        <v>0.40460352542438688</v>
      </c>
    </row>
    <row r="26" spans="1:17" ht="12.75" customHeight="1" x14ac:dyDescent="0.2">
      <c r="A26" s="114">
        <v>1991</v>
      </c>
      <c r="B26" s="487">
        <v>19.242032538305185</v>
      </c>
      <c r="C26" s="487">
        <v>21.412556451618006</v>
      </c>
      <c r="D26" s="487">
        <v>2.8001154123952219</v>
      </c>
      <c r="E26" s="487">
        <v>1.6816111893210073</v>
      </c>
      <c r="F26" s="487">
        <v>26.300779610549327</v>
      </c>
      <c r="G26" s="487">
        <v>17.765036382104029</v>
      </c>
      <c r="H26" s="487">
        <v>17.751719939806055</v>
      </c>
      <c r="I26" s="487">
        <v>15.731003173949132</v>
      </c>
      <c r="J26" s="487">
        <v>11.767763880016455</v>
      </c>
      <c r="K26" s="487">
        <v>13.781580283058965</v>
      </c>
      <c r="L26" s="487">
        <v>21.495344680226275</v>
      </c>
      <c r="M26" s="487">
        <v>29.078059794247274</v>
      </c>
      <c r="N26" s="487">
        <v>29.100895022944549</v>
      </c>
      <c r="O26" s="487">
        <v>19.446647571425036</v>
      </c>
      <c r="P26" s="487">
        <v>0.64224393870349383</v>
      </c>
      <c r="Q26" s="487">
        <v>0.55015272570052709</v>
      </c>
    </row>
    <row r="27" spans="1:17" ht="12.75" customHeight="1" x14ac:dyDescent="0.2">
      <c r="A27" s="114">
        <v>1992</v>
      </c>
      <c r="B27" s="487">
        <v>17.419235456500559</v>
      </c>
      <c r="C27" s="487">
        <v>19.422991291241264</v>
      </c>
      <c r="D27" s="487">
        <v>4.3660794117358277</v>
      </c>
      <c r="E27" s="487">
        <v>1.5382799762780275</v>
      </c>
      <c r="F27" s="487">
        <v>24.655565401794995</v>
      </c>
      <c r="G27" s="487">
        <v>17.927988119137222</v>
      </c>
      <c r="H27" s="487">
        <v>18.824377661611859</v>
      </c>
      <c r="I27" s="487">
        <v>16.560703669462672</v>
      </c>
      <c r="J27" s="487">
        <v>12.669588706532044</v>
      </c>
      <c r="K27" s="487">
        <v>13.258955956678403</v>
      </c>
      <c r="L27" s="487">
        <v>21.264458307866114</v>
      </c>
      <c r="M27" s="487">
        <v>30.720989110199891</v>
      </c>
      <c r="N27" s="487">
        <v>29.021644813530823</v>
      </c>
      <c r="O27" s="487">
        <v>19.466268095415248</v>
      </c>
      <c r="P27" s="487">
        <v>0.80069505396503959</v>
      </c>
      <c r="Q27" s="487">
        <v>0.57009187699838015</v>
      </c>
    </row>
    <row r="28" spans="1:17" ht="12.75" customHeight="1" x14ac:dyDescent="0.2">
      <c r="A28" s="114">
        <v>1993</v>
      </c>
      <c r="B28" s="487">
        <v>16.886473211652589</v>
      </c>
      <c r="C28" s="487">
        <v>19.922189110481689</v>
      </c>
      <c r="D28" s="487">
        <v>4.2506275358664718</v>
      </c>
      <c r="E28" s="487">
        <v>1.8152162762594342</v>
      </c>
      <c r="F28" s="487">
        <v>24.69781838445391</v>
      </c>
      <c r="G28" s="487">
        <v>19.989590141330211</v>
      </c>
      <c r="H28" s="487">
        <v>19.419566014973597</v>
      </c>
      <c r="I28" s="487">
        <v>15.399533134039517</v>
      </c>
      <c r="J28" s="487">
        <v>12.163632781230641</v>
      </c>
      <c r="K28" s="487">
        <v>13.029173507613873</v>
      </c>
      <c r="L28" s="487">
        <v>21.019594938383641</v>
      </c>
      <c r="M28" s="487">
        <v>28.384980941250877</v>
      </c>
      <c r="N28" s="487">
        <v>28.948445920320381</v>
      </c>
      <c r="O28" s="487">
        <v>21.804806417589646</v>
      </c>
      <c r="P28" s="487">
        <v>1.5622871334448616</v>
      </c>
      <c r="Q28" s="487">
        <v>1.4593168890256509</v>
      </c>
    </row>
    <row r="29" spans="1:17" ht="12.75" customHeight="1" x14ac:dyDescent="0.2">
      <c r="A29" s="114">
        <v>1994</v>
      </c>
      <c r="B29" s="487">
        <v>17.592695674274729</v>
      </c>
      <c r="C29" s="487">
        <v>19.326125649211495</v>
      </c>
      <c r="D29" s="487">
        <v>4.4748457884036945</v>
      </c>
      <c r="E29" s="487">
        <v>2.4356202902710273</v>
      </c>
      <c r="F29" s="487">
        <v>25.967978150614766</v>
      </c>
      <c r="G29" s="487">
        <v>20.508632178589536</v>
      </c>
      <c r="H29" s="487">
        <v>17.587891883599671</v>
      </c>
      <c r="I29" s="487">
        <v>15.686783933987861</v>
      </c>
      <c r="J29" s="487">
        <v>12.070786262283665</v>
      </c>
      <c r="K29" s="487">
        <v>13.392776890925246</v>
      </c>
      <c r="L29" s="487">
        <v>20.285834817050187</v>
      </c>
      <c r="M29" s="487">
        <v>27.0478500664879</v>
      </c>
      <c r="N29" s="487">
        <v>30.44282393901846</v>
      </c>
      <c r="O29" s="487">
        <v>22.944252468860565</v>
      </c>
      <c r="P29" s="487">
        <v>2.0199674237710123</v>
      </c>
      <c r="Q29" s="487">
        <v>1.6022109905318656</v>
      </c>
    </row>
    <row r="30" spans="1:17" ht="12.75" customHeight="1" x14ac:dyDescent="0.2">
      <c r="A30" s="114">
        <v>1995</v>
      </c>
      <c r="B30" s="487">
        <v>21.386583260259712</v>
      </c>
      <c r="C30" s="487">
        <v>19.30421513421706</v>
      </c>
      <c r="D30" s="487">
        <v>4.3857025746232372</v>
      </c>
      <c r="E30" s="487">
        <v>2.5917288815496113</v>
      </c>
      <c r="F30" s="487">
        <v>23.96827054395845</v>
      </c>
      <c r="G30" s="487">
        <v>21.576789293309094</v>
      </c>
      <c r="H30" s="487">
        <v>18.407845598489576</v>
      </c>
      <c r="I30" s="487">
        <v>16.524430733600003</v>
      </c>
      <c r="J30" s="487">
        <v>12.486599122714704</v>
      </c>
      <c r="K30" s="487">
        <v>13.500255969148544</v>
      </c>
      <c r="L30" s="487">
        <v>17.622134115059325</v>
      </c>
      <c r="M30" s="487">
        <v>24.909342228840398</v>
      </c>
      <c r="N30" s="487">
        <v>28.353973118581688</v>
      </c>
      <c r="O30" s="487">
        <v>24.168518174858704</v>
      </c>
      <c r="P30" s="487">
        <v>1.7428647849005257</v>
      </c>
      <c r="Q30" s="487">
        <v>1.5932377593348213</v>
      </c>
    </row>
    <row r="31" spans="1:17" ht="12.75" customHeight="1" x14ac:dyDescent="0.2">
      <c r="A31" s="114">
        <v>1996</v>
      </c>
      <c r="B31" s="487">
        <v>20.308636664606897</v>
      </c>
      <c r="C31" s="487">
        <v>18.939780687575784</v>
      </c>
      <c r="D31" s="487">
        <v>4.5459120591527169</v>
      </c>
      <c r="E31" s="487">
        <v>2.3207878526313381</v>
      </c>
      <c r="F31" s="487">
        <v>25.408329773812468</v>
      </c>
      <c r="G31" s="487">
        <v>18.291382722606954</v>
      </c>
      <c r="H31" s="487">
        <v>17.835280679364523</v>
      </c>
      <c r="I31" s="487">
        <v>17.723730103225847</v>
      </c>
      <c r="J31" s="487">
        <v>11.382812374974547</v>
      </c>
      <c r="K31" s="487">
        <v>14.65603658797631</v>
      </c>
      <c r="L31" s="487">
        <v>18.230953580337605</v>
      </c>
      <c r="M31" s="487">
        <v>25.792152344538184</v>
      </c>
      <c r="N31" s="487">
        <v>29.954241832965184</v>
      </c>
      <c r="O31" s="487">
        <v>20.612170575238292</v>
      </c>
      <c r="P31" s="487">
        <v>2.2880748677542782</v>
      </c>
      <c r="Q31" s="487">
        <v>2.2761297014372066</v>
      </c>
    </row>
    <row r="32" spans="1:17" ht="12.75" customHeight="1" x14ac:dyDescent="0.2">
      <c r="A32" s="114">
        <v>1997</v>
      </c>
      <c r="B32" s="487">
        <v>19.76791016043315</v>
      </c>
      <c r="C32" s="487">
        <v>18.151805381396851</v>
      </c>
      <c r="D32" s="487">
        <v>4.4916356220381903</v>
      </c>
      <c r="E32" s="487">
        <v>2.557312221149616</v>
      </c>
      <c r="F32" s="487">
        <v>24.731075646742422</v>
      </c>
      <c r="G32" s="487">
        <v>19.843894417650233</v>
      </c>
      <c r="H32" s="487">
        <v>18.422367857540461</v>
      </c>
      <c r="I32" s="487">
        <v>17.722497701300739</v>
      </c>
      <c r="J32" s="487">
        <v>11.051154955526963</v>
      </c>
      <c r="K32" s="487">
        <v>12.795416137282112</v>
      </c>
      <c r="L32" s="487">
        <v>20.624979604162888</v>
      </c>
      <c r="M32" s="487">
        <v>28.138329198966584</v>
      </c>
      <c r="N32" s="487">
        <v>29.222711268780614</v>
      </c>
      <c r="O32" s="487">
        <v>22.401206638799849</v>
      </c>
      <c r="P32" s="487">
        <v>0.91087615355163243</v>
      </c>
      <c r="Q32" s="487">
        <v>0.79074494225587555</v>
      </c>
    </row>
    <row r="33" spans="1:17" ht="12.75" customHeight="1" x14ac:dyDescent="0.2">
      <c r="A33" s="114">
        <v>1998</v>
      </c>
      <c r="B33" s="487">
        <v>23.962391228801117</v>
      </c>
      <c r="C33" s="487">
        <v>20.537380937344434</v>
      </c>
      <c r="D33" s="487">
        <v>3.7397155427979327</v>
      </c>
      <c r="E33" s="487">
        <v>2.7779028629052549</v>
      </c>
      <c r="F33" s="487">
        <v>25.974963196283312</v>
      </c>
      <c r="G33" s="487">
        <v>18.636369931514043</v>
      </c>
      <c r="H33" s="487">
        <v>18.48665224988434</v>
      </c>
      <c r="I33" s="487">
        <v>16.769972903396674</v>
      </c>
      <c r="J33" s="487">
        <v>11.070525542339025</v>
      </c>
      <c r="K33" s="487">
        <v>14.438623960004247</v>
      </c>
      <c r="L33" s="487">
        <v>15.528159817621187</v>
      </c>
      <c r="M33" s="487">
        <v>26.324200733393322</v>
      </c>
      <c r="N33" s="487">
        <v>29.714678739081243</v>
      </c>
      <c r="O33" s="487">
        <v>21.414272794419297</v>
      </c>
      <c r="P33" s="487">
        <v>1.237592422268724</v>
      </c>
      <c r="Q33" s="487">
        <v>0.5155486714389198</v>
      </c>
    </row>
    <row r="34" spans="1:17" ht="12.75" customHeight="1" x14ac:dyDescent="0.2">
      <c r="A34" s="114">
        <v>1999</v>
      </c>
      <c r="B34" s="487">
        <v>26.427033589935633</v>
      </c>
      <c r="C34" s="487">
        <v>22.428992090736354</v>
      </c>
      <c r="D34" s="487">
        <v>4.6612850622518405</v>
      </c>
      <c r="E34" s="487">
        <v>2.4656983939497028</v>
      </c>
      <c r="F34" s="487">
        <v>24.673046023789411</v>
      </c>
      <c r="G34" s="487">
        <v>20.014249419560031</v>
      </c>
      <c r="H34" s="487">
        <v>17.08618070915751</v>
      </c>
      <c r="I34" s="487">
        <v>17.265240035908761</v>
      </c>
      <c r="J34" s="487">
        <v>10.08338743185012</v>
      </c>
      <c r="K34" s="487">
        <v>12.716811412354811</v>
      </c>
      <c r="L34" s="487">
        <v>16.450078672302769</v>
      </c>
      <c r="M34" s="487">
        <v>24.676623631927519</v>
      </c>
      <c r="N34" s="487">
        <v>29.334331086041253</v>
      </c>
      <c r="O34" s="487">
        <v>22.479947813509732</v>
      </c>
      <c r="P34" s="487">
        <v>0.61898851071589467</v>
      </c>
      <c r="Q34" s="487">
        <v>0.43238501556400594</v>
      </c>
    </row>
    <row r="35" spans="1:17" ht="12.75" customHeight="1" x14ac:dyDescent="0.2">
      <c r="A35" s="114">
        <v>2000</v>
      </c>
      <c r="B35" s="487">
        <v>22.646627327318637</v>
      </c>
      <c r="C35" s="487">
        <v>20.35805771991015</v>
      </c>
      <c r="D35" s="487">
        <v>5.7643905147006445</v>
      </c>
      <c r="E35" s="487">
        <v>2.3404697494630105</v>
      </c>
      <c r="F35" s="487">
        <v>27.122191464094819</v>
      </c>
      <c r="G35" s="487">
        <v>21.002076629647682</v>
      </c>
      <c r="H35" s="487">
        <v>17.139977750453102</v>
      </c>
      <c r="I35" s="487">
        <v>16.127737617855484</v>
      </c>
      <c r="J35" s="487">
        <v>11.240568509120711</v>
      </c>
      <c r="K35" s="487">
        <v>15.97883902468439</v>
      </c>
      <c r="L35" s="487">
        <v>15.275184153386851</v>
      </c>
      <c r="M35" s="487">
        <v>23.744152547648934</v>
      </c>
      <c r="N35" s="487">
        <v>32.886581978795462</v>
      </c>
      <c r="O35" s="487">
        <v>23.342546379110694</v>
      </c>
      <c r="P35" s="487">
        <v>0.81106028092263216</v>
      </c>
      <c r="Q35" s="487">
        <v>0.44866671078773951</v>
      </c>
    </row>
    <row r="36" spans="1:17" ht="12.75" customHeight="1" x14ac:dyDescent="0.2">
      <c r="A36" s="114">
        <v>2001</v>
      </c>
      <c r="B36" s="487">
        <v>23.929781879244157</v>
      </c>
      <c r="C36" s="487">
        <v>19.96801084389428</v>
      </c>
      <c r="D36" s="487">
        <v>5.6079486993062684</v>
      </c>
      <c r="E36" s="487">
        <v>2.7630155078588743</v>
      </c>
      <c r="F36" s="487">
        <v>25.444243525236182</v>
      </c>
      <c r="G36" s="487">
        <v>22.798173195455611</v>
      </c>
      <c r="H36" s="487">
        <v>17.239567722725425</v>
      </c>
      <c r="I36" s="487">
        <v>14.853028655048355</v>
      </c>
      <c r="J36" s="487">
        <v>9.875970701720485</v>
      </c>
      <c r="K36" s="487">
        <v>14.085445840053859</v>
      </c>
      <c r="L36" s="487">
        <v>16.659455968458698</v>
      </c>
      <c r="M36" s="487">
        <v>24.605902119105519</v>
      </c>
      <c r="N36" s="487">
        <v>31.052192224542452</v>
      </c>
      <c r="O36" s="487">
        <v>25.561188703314485</v>
      </c>
      <c r="P36" s="487">
        <v>1.2430315033022106</v>
      </c>
      <c r="Q36" s="487">
        <v>0.9264238385806145</v>
      </c>
    </row>
    <row r="37" spans="1:17" ht="12.75" customHeight="1" x14ac:dyDescent="0.2">
      <c r="A37" s="114">
        <v>2002</v>
      </c>
      <c r="B37" s="487">
        <v>26.073191848877542</v>
      </c>
      <c r="C37" s="487">
        <v>23.252079519183251</v>
      </c>
      <c r="D37" s="487">
        <v>5.8834303786014894</v>
      </c>
      <c r="E37" s="487">
        <v>3.5332351307462559</v>
      </c>
      <c r="F37" s="487">
        <v>23.042589424489925</v>
      </c>
      <c r="G37" s="487">
        <v>21.837159441166197</v>
      </c>
      <c r="H37" s="487">
        <v>16.108347830020037</v>
      </c>
      <c r="I37" s="487">
        <v>16.319110751325848</v>
      </c>
      <c r="J37" s="487">
        <v>11.603813600123587</v>
      </c>
      <c r="K37" s="487">
        <v>12.660802583379951</v>
      </c>
      <c r="L37" s="487">
        <v>16.624281041631601</v>
      </c>
      <c r="M37" s="487">
        <v>21.905556827541442</v>
      </c>
      <c r="N37" s="487">
        <v>28.926019803091414</v>
      </c>
      <c r="O37" s="487">
        <v>25.370394571912453</v>
      </c>
      <c r="P37" s="487">
        <v>0.66434587625461505</v>
      </c>
      <c r="Q37" s="487">
        <v>0.49205574665427659</v>
      </c>
    </row>
    <row r="38" spans="1:17" ht="12.75" customHeight="1" x14ac:dyDescent="0.2">
      <c r="A38" s="114">
        <v>2003</v>
      </c>
      <c r="B38" s="487">
        <v>28.972169406753917</v>
      </c>
      <c r="C38" s="487">
        <v>23.682328751855401</v>
      </c>
      <c r="D38" s="487">
        <v>4.4002389276963889</v>
      </c>
      <c r="E38" s="487">
        <v>2.8457838896281027</v>
      </c>
      <c r="F38" s="487">
        <v>21.26085593153778</v>
      </c>
      <c r="G38" s="487">
        <v>20.738034064037908</v>
      </c>
      <c r="H38" s="487">
        <v>14.845290359995767</v>
      </c>
      <c r="I38" s="487">
        <v>13.551525154822444</v>
      </c>
      <c r="J38" s="487">
        <v>11.030293711929385</v>
      </c>
      <c r="K38" s="487">
        <v>14.190060670521587</v>
      </c>
      <c r="L38" s="487">
        <v>18.766934329430587</v>
      </c>
      <c r="M38" s="487">
        <v>24.37167451501951</v>
      </c>
      <c r="N38" s="487">
        <v>25.661094859234169</v>
      </c>
      <c r="O38" s="487">
        <v>23.58381795366601</v>
      </c>
      <c r="P38" s="487">
        <v>0.72421733265179744</v>
      </c>
      <c r="Q38" s="487">
        <v>0.62059295411710003</v>
      </c>
    </row>
    <row r="39" spans="1:17" ht="12.75" customHeight="1" x14ac:dyDescent="0.2">
      <c r="A39" s="114">
        <v>2004</v>
      </c>
      <c r="B39" s="487">
        <v>30.327026872817232</v>
      </c>
      <c r="C39" s="487">
        <v>26.900929900257626</v>
      </c>
      <c r="D39" s="487">
        <v>4.8836517116410594</v>
      </c>
      <c r="E39" s="487">
        <v>3.0593655990546393</v>
      </c>
      <c r="F39" s="487">
        <v>20.503073751372682</v>
      </c>
      <c r="G39" s="487">
        <v>19.987830947857592</v>
      </c>
      <c r="H39" s="487">
        <v>12.430358763155983</v>
      </c>
      <c r="I39" s="487">
        <v>14.000499134058048</v>
      </c>
      <c r="J39" s="487">
        <v>11.044746962877298</v>
      </c>
      <c r="K39" s="487">
        <v>11.315406763428973</v>
      </c>
      <c r="L39" s="487">
        <v>20.046141194029239</v>
      </c>
      <c r="M39" s="487">
        <v>24.151216064926675</v>
      </c>
      <c r="N39" s="487">
        <v>25.38672546301374</v>
      </c>
      <c r="O39" s="487">
        <v>23.047196546912232</v>
      </c>
      <c r="P39" s="487">
        <v>0.76500074410568231</v>
      </c>
      <c r="Q39" s="487">
        <v>0.58475159041356961</v>
      </c>
    </row>
    <row r="40" spans="1:17" ht="12.75" customHeight="1" x14ac:dyDescent="0.2">
      <c r="A40" s="114">
        <v>2005</v>
      </c>
      <c r="B40" s="487">
        <v>32.558803261249906</v>
      </c>
      <c r="C40" s="487">
        <v>28.036868560894955</v>
      </c>
      <c r="D40" s="487">
        <v>4.8900364132448537</v>
      </c>
      <c r="E40" s="487">
        <v>4.3273967847040993</v>
      </c>
      <c r="F40" s="487">
        <v>20.339394770266651</v>
      </c>
      <c r="G40" s="487">
        <v>18.628785290599325</v>
      </c>
      <c r="H40" s="487">
        <v>12.87900281176498</v>
      </c>
      <c r="I40" s="487">
        <v>13.404587288421657</v>
      </c>
      <c r="J40" s="487">
        <v>11.309389552199328</v>
      </c>
      <c r="K40" s="487">
        <v>12.106481527664176</v>
      </c>
      <c r="L40" s="487">
        <v>17.559354251064299</v>
      </c>
      <c r="M40" s="487">
        <v>23.020653565030539</v>
      </c>
      <c r="N40" s="487">
        <v>25.229431183511505</v>
      </c>
      <c r="O40" s="487">
        <v>22.956182075303424</v>
      </c>
      <c r="P40" s="487">
        <v>0.46401894021548434</v>
      </c>
      <c r="Q40" s="487">
        <v>0.47522698268671726</v>
      </c>
    </row>
    <row r="41" spans="1:17" ht="12.75" customHeight="1" x14ac:dyDescent="0.2">
      <c r="A41" s="114">
        <v>2006</v>
      </c>
      <c r="B41" s="487">
        <v>33.171935252856954</v>
      </c>
      <c r="C41" s="487">
        <v>29.86136528247884</v>
      </c>
      <c r="D41" s="487">
        <v>5.1586417273259606</v>
      </c>
      <c r="E41" s="487">
        <v>3.291101874352186</v>
      </c>
      <c r="F41" s="487">
        <v>18.700706627570003</v>
      </c>
      <c r="G41" s="487">
        <v>19.003223355829867</v>
      </c>
      <c r="H41" s="487">
        <v>12.477714631474242</v>
      </c>
      <c r="I41" s="487">
        <v>13.412243432012597</v>
      </c>
      <c r="J41" s="487">
        <v>11.277470545023007</v>
      </c>
      <c r="K41" s="487">
        <v>12.810429540968379</v>
      </c>
      <c r="L41" s="487">
        <v>18.58652206416334</v>
      </c>
      <c r="M41" s="487">
        <v>20.74529014639543</v>
      </c>
      <c r="N41" s="487">
        <v>23.859348354895964</v>
      </c>
      <c r="O41" s="487">
        <v>22.294325230182054</v>
      </c>
      <c r="P41" s="487">
        <v>0.62700915158668491</v>
      </c>
      <c r="Q41" s="487">
        <v>0.87634636796151499</v>
      </c>
    </row>
    <row r="42" spans="1:17" ht="12.75" customHeight="1" x14ac:dyDescent="0.2">
      <c r="A42" s="114">
        <v>2007</v>
      </c>
      <c r="B42" s="487">
        <v>33.541602912804905</v>
      </c>
      <c r="C42" s="487">
        <v>27.706901420687629</v>
      </c>
      <c r="D42" s="487">
        <v>3.4192118608917612</v>
      </c>
      <c r="E42" s="487">
        <v>3.0214176616137367</v>
      </c>
      <c r="F42" s="487">
        <v>19.932597903509951</v>
      </c>
      <c r="G42" s="487">
        <v>19.652868977416311</v>
      </c>
      <c r="H42" s="487">
        <v>14.125459340311192</v>
      </c>
      <c r="I42" s="487">
        <v>15.657926769144201</v>
      </c>
      <c r="J42" s="487">
        <v>9.4653251508917045</v>
      </c>
      <c r="K42" s="487">
        <v>12.282370631952467</v>
      </c>
      <c r="L42" s="487">
        <v>18.379496929622295</v>
      </c>
      <c r="M42" s="487">
        <v>20.671209589475094</v>
      </c>
      <c r="N42" s="487">
        <v>23.351809764401711</v>
      </c>
      <c r="O42" s="487">
        <v>22.674286639030047</v>
      </c>
      <c r="P42" s="487">
        <v>1.1363059019691555</v>
      </c>
      <c r="Q42" s="487">
        <v>1.0073049497072539</v>
      </c>
    </row>
    <row r="43" spans="1:17" ht="12.75" customHeight="1" x14ac:dyDescent="0.2">
      <c r="A43" s="114">
        <v>2008</v>
      </c>
      <c r="B43" s="487">
        <v>32.993411445586268</v>
      </c>
      <c r="C43" s="487">
        <v>28.484776653135736</v>
      </c>
      <c r="D43" s="487">
        <v>4.2163603228774766</v>
      </c>
      <c r="E43" s="487">
        <v>2.6871717827382029</v>
      </c>
      <c r="F43" s="487">
        <v>20.202085181886336</v>
      </c>
      <c r="G43" s="487">
        <v>22.281403078281194</v>
      </c>
      <c r="H43" s="487">
        <v>14.020820368551629</v>
      </c>
      <c r="I43" s="487">
        <v>13.258117124403062</v>
      </c>
      <c r="J43" s="487">
        <v>9.9132058718098683</v>
      </c>
      <c r="K43" s="487">
        <v>12.362731024085301</v>
      </c>
      <c r="L43" s="487">
        <v>18.064702465807024</v>
      </c>
      <c r="M43" s="487">
        <v>19.679325172049662</v>
      </c>
      <c r="N43" s="487">
        <v>24.418445504763813</v>
      </c>
      <c r="O43" s="487">
        <v>24.968574861019398</v>
      </c>
      <c r="P43" s="487">
        <v>0.58941434347677812</v>
      </c>
      <c r="Q43" s="487">
        <v>1.2464751653090207</v>
      </c>
    </row>
    <row r="44" spans="1:17" ht="12.75" customHeight="1" x14ac:dyDescent="0.2">
      <c r="A44" s="114">
        <v>2009</v>
      </c>
      <c r="B44" s="487">
        <v>33.350088064167046</v>
      </c>
      <c r="C44" s="487">
        <v>27.588034417863689</v>
      </c>
      <c r="D44" s="487">
        <v>4.5670046878355057</v>
      </c>
      <c r="E44" s="487">
        <v>2.7751988527492522</v>
      </c>
      <c r="F44" s="487">
        <v>19.226820649822734</v>
      </c>
      <c r="G44" s="487">
        <v>20.048160691766217</v>
      </c>
      <c r="H44" s="487">
        <v>13.713362736341338</v>
      </c>
      <c r="I44" s="487">
        <v>15.330161675591434</v>
      </c>
      <c r="J44" s="487">
        <v>9.6069673590230185</v>
      </c>
      <c r="K44" s="487">
        <v>11.865855545848431</v>
      </c>
      <c r="L44" s="487">
        <v>18.760883987457806</v>
      </c>
      <c r="M44" s="487">
        <v>21.488691010412651</v>
      </c>
      <c r="N44" s="487">
        <v>23.793825337658241</v>
      </c>
      <c r="O44" s="487">
        <v>22.823359544515469</v>
      </c>
      <c r="P44" s="487">
        <v>0.77487251535344348</v>
      </c>
      <c r="Q44" s="487">
        <v>0.90389780577156775</v>
      </c>
    </row>
    <row r="45" spans="1:17" ht="12.75" customHeight="1" x14ac:dyDescent="0.2">
      <c r="A45" s="114">
        <v>2010</v>
      </c>
      <c r="B45" s="487">
        <v>35.935001548567904</v>
      </c>
      <c r="C45" s="487">
        <v>30.9101795723784</v>
      </c>
      <c r="D45" s="487">
        <v>3.2844516367933383</v>
      </c>
      <c r="E45" s="487">
        <v>2.5210822933402883</v>
      </c>
      <c r="F45" s="487">
        <v>16.911606148604125</v>
      </c>
      <c r="G45" s="487">
        <v>17.921862446324706</v>
      </c>
      <c r="H45" s="487">
        <v>15.131166834095723</v>
      </c>
      <c r="I45" s="487">
        <v>14.857344024658167</v>
      </c>
      <c r="J45" s="487">
        <v>9.9428987958546475</v>
      </c>
      <c r="K45" s="487">
        <v>12.252613775176867</v>
      </c>
      <c r="L45" s="487">
        <v>17.548403781305073</v>
      </c>
      <c r="M45" s="487">
        <v>21.210723472555905</v>
      </c>
      <c r="N45" s="487">
        <v>20.196057785397464</v>
      </c>
      <c r="O45" s="487">
        <v>20.442944739664995</v>
      </c>
      <c r="P45" s="487">
        <v>1.2464712547796348</v>
      </c>
      <c r="Q45" s="487">
        <v>0.32619441556566164</v>
      </c>
    </row>
    <row r="46" spans="1:17" ht="12.75" customHeight="1" x14ac:dyDescent="0.2">
      <c r="A46" s="114">
        <v>2011</v>
      </c>
      <c r="B46" s="487">
        <v>37.607039863820241</v>
      </c>
      <c r="C46" s="487">
        <v>35.361397385783931</v>
      </c>
      <c r="D46" s="487">
        <v>3.1339729795854017</v>
      </c>
      <c r="E46" s="487">
        <v>1.9320523667787752</v>
      </c>
      <c r="F46" s="487">
        <v>15.308409458140723</v>
      </c>
      <c r="G46" s="487">
        <v>17.74868252596508</v>
      </c>
      <c r="H46" s="487">
        <v>13.730612343068874</v>
      </c>
      <c r="I46" s="487">
        <v>12.754232833070839</v>
      </c>
      <c r="J46" s="487">
        <v>9.8608916749626729</v>
      </c>
      <c r="K46" s="487">
        <v>10.306067191638107</v>
      </c>
      <c r="L46" s="487">
        <v>18.767344734327814</v>
      </c>
      <c r="M46" s="487">
        <v>20.89192712917507</v>
      </c>
      <c r="N46" s="487">
        <v>18.442382437726124</v>
      </c>
      <c r="O46" s="487">
        <v>19.680734892743857</v>
      </c>
      <c r="P46" s="487">
        <v>1.5917289460930648</v>
      </c>
      <c r="Q46" s="487">
        <v>1.0056405675881186</v>
      </c>
    </row>
    <row r="47" spans="1:17" ht="12.75" customHeight="1" x14ac:dyDescent="0.2">
      <c r="A47" s="114" t="s">
        <v>236</v>
      </c>
      <c r="B47" s="487">
        <v>40.09514197484048</v>
      </c>
      <c r="C47" s="487">
        <v>36.909559525884291</v>
      </c>
      <c r="D47" s="487">
        <v>2.8816357507108163</v>
      </c>
      <c r="E47" s="487">
        <v>2.271981836234656</v>
      </c>
      <c r="F47" s="487">
        <v>12.99635425294014</v>
      </c>
      <c r="G47" s="487">
        <v>14.700323664472428</v>
      </c>
      <c r="H47" s="487">
        <v>14.19042052410572</v>
      </c>
      <c r="I47" s="487">
        <v>12.319067989470128</v>
      </c>
      <c r="J47" s="487">
        <v>8.7283307662017009</v>
      </c>
      <c r="K47" s="487">
        <v>10.743339497434718</v>
      </c>
      <c r="L47" s="487">
        <v>18.974191315756936</v>
      </c>
      <c r="M47" s="487">
        <v>21.783492962932272</v>
      </c>
      <c r="N47" s="487">
        <v>15.877990003650957</v>
      </c>
      <c r="O47" s="487">
        <v>16.972305500707083</v>
      </c>
      <c r="P47" s="487">
        <v>2.1339254154449692</v>
      </c>
      <c r="Q47" s="487">
        <v>1.2722345235704062</v>
      </c>
    </row>
    <row r="48" spans="1:17" ht="5.25" customHeight="1" x14ac:dyDescent="0.2">
      <c r="A48" s="383"/>
      <c r="B48" s="383"/>
      <c r="C48" s="383"/>
      <c r="D48" s="383"/>
      <c r="E48" s="383"/>
      <c r="F48" s="383"/>
      <c r="G48" s="383"/>
      <c r="H48" s="383"/>
      <c r="I48" s="383"/>
      <c r="J48" s="383"/>
      <c r="K48" s="383"/>
      <c r="L48" s="383"/>
      <c r="M48" s="383"/>
      <c r="N48" s="383"/>
      <c r="O48" s="383"/>
      <c r="P48" s="383"/>
      <c r="Q48" s="383"/>
    </row>
    <row r="49" spans="1:17" ht="15" customHeight="1" x14ac:dyDescent="0.2">
      <c r="A49" s="1001" t="s">
        <v>54</v>
      </c>
      <c r="B49" s="1002"/>
      <c r="C49" s="1002"/>
      <c r="D49" s="1002"/>
      <c r="E49" s="1002"/>
      <c r="F49" s="1002"/>
      <c r="G49" s="1002"/>
      <c r="H49" s="1003"/>
      <c r="I49" s="1003"/>
      <c r="J49" s="1003"/>
      <c r="K49" s="1003"/>
      <c r="L49" s="1003"/>
      <c r="M49" s="1003"/>
      <c r="N49" s="1004"/>
      <c r="O49" s="1004"/>
      <c r="P49" s="1004"/>
      <c r="Q49" s="1004"/>
    </row>
    <row r="50" spans="1:17" ht="6" customHeight="1" x14ac:dyDescent="0.2">
      <c r="A50" s="830"/>
      <c r="B50" s="831"/>
      <c r="C50" s="831"/>
      <c r="D50" s="831"/>
      <c r="E50" s="831"/>
      <c r="F50" s="831"/>
      <c r="G50" s="831"/>
      <c r="H50" s="832"/>
      <c r="I50" s="832"/>
      <c r="J50" s="832"/>
      <c r="K50" s="832"/>
      <c r="L50" s="832"/>
      <c r="M50" s="832"/>
      <c r="N50" s="833"/>
      <c r="O50" s="833"/>
      <c r="P50" s="833"/>
      <c r="Q50" s="833"/>
    </row>
    <row r="51" spans="1:17" s="432" customFormat="1" ht="42.75" customHeight="1" x14ac:dyDescent="0.2">
      <c r="A51" s="998" t="s">
        <v>340</v>
      </c>
      <c r="B51" s="998"/>
      <c r="C51" s="998"/>
      <c r="D51" s="998"/>
      <c r="E51" s="998"/>
      <c r="F51" s="998"/>
      <c r="G51" s="998"/>
      <c r="H51" s="998"/>
      <c r="I51" s="998"/>
      <c r="J51" s="998"/>
      <c r="K51" s="998"/>
      <c r="L51" s="998"/>
      <c r="M51" s="998"/>
      <c r="N51" s="998"/>
      <c r="O51" s="998"/>
      <c r="P51" s="998"/>
      <c r="Q51" s="998"/>
    </row>
    <row r="52" spans="1:17" ht="15" customHeight="1" x14ac:dyDescent="0.2">
      <c r="A52" s="999" t="s">
        <v>396</v>
      </c>
      <c r="B52" s="1000"/>
      <c r="C52" s="1000"/>
      <c r="D52" s="1000"/>
      <c r="E52" s="1000"/>
      <c r="F52" s="1000"/>
      <c r="G52" s="1000"/>
      <c r="H52" s="1000"/>
      <c r="I52" s="1000"/>
      <c r="J52" s="1000"/>
      <c r="K52" s="1000"/>
      <c r="L52" s="1000"/>
      <c r="M52" s="1000"/>
      <c r="N52" s="1000"/>
      <c r="O52" s="1000"/>
      <c r="P52" s="1000"/>
      <c r="Q52" s="1000"/>
    </row>
    <row r="53" spans="1:17" x14ac:dyDescent="0.2">
      <c r="A53" s="573"/>
      <c r="B53" s="574"/>
      <c r="C53" s="574"/>
      <c r="D53" s="574"/>
      <c r="E53" s="574"/>
      <c r="F53" s="574"/>
      <c r="G53" s="574"/>
      <c r="H53" s="574"/>
      <c r="I53" s="574"/>
      <c r="J53" s="574"/>
      <c r="K53" s="575"/>
    </row>
    <row r="55" spans="1:17" x14ac:dyDescent="0.2">
      <c r="E55" s="572"/>
      <c r="F55" s="572"/>
      <c r="G55" s="576"/>
      <c r="I55" s="572"/>
      <c r="J55" s="572"/>
      <c r="K55" s="576"/>
    </row>
    <row r="56" spans="1:17" x14ac:dyDescent="0.2">
      <c r="E56" s="572"/>
      <c r="F56" s="572"/>
      <c r="G56" s="576"/>
      <c r="I56" s="572"/>
      <c r="J56" s="572"/>
      <c r="K56" s="576"/>
    </row>
    <row r="57" spans="1:17" x14ac:dyDescent="0.2">
      <c r="E57" s="572"/>
      <c r="F57" s="572"/>
      <c r="G57" s="576"/>
      <c r="I57" s="572"/>
      <c r="J57" s="572"/>
      <c r="K57" s="576"/>
    </row>
    <row r="58" spans="1:17" x14ac:dyDescent="0.2">
      <c r="E58" s="572"/>
      <c r="F58" s="572"/>
      <c r="G58" s="576"/>
      <c r="I58" s="572"/>
      <c r="J58" s="572"/>
      <c r="K58" s="576"/>
    </row>
    <row r="59" spans="1:17" x14ac:dyDescent="0.2">
      <c r="E59" s="572"/>
      <c r="F59" s="572"/>
      <c r="G59" s="576"/>
      <c r="I59" s="572"/>
      <c r="J59" s="572"/>
      <c r="K59" s="576"/>
    </row>
    <row r="60" spans="1:17" x14ac:dyDescent="0.2">
      <c r="E60" s="572"/>
      <c r="F60" s="572"/>
      <c r="G60" s="576"/>
      <c r="I60" s="572"/>
      <c r="J60" s="572"/>
      <c r="K60" s="576"/>
    </row>
    <row r="61" spans="1:17" x14ac:dyDescent="0.2">
      <c r="E61" s="572"/>
      <c r="F61" s="572"/>
      <c r="G61" s="576"/>
      <c r="I61" s="572"/>
      <c r="J61" s="572"/>
      <c r="K61" s="576"/>
    </row>
    <row r="62" spans="1:17" x14ac:dyDescent="0.2">
      <c r="E62" s="572"/>
      <c r="F62" s="572"/>
      <c r="G62" s="576"/>
      <c r="I62" s="572"/>
      <c r="J62" s="572"/>
      <c r="K62" s="576"/>
    </row>
    <row r="63" spans="1:17" x14ac:dyDescent="0.2">
      <c r="E63" s="572"/>
      <c r="F63" s="572"/>
      <c r="G63" s="576"/>
      <c r="I63" s="572"/>
      <c r="J63" s="572"/>
      <c r="K63" s="576"/>
    </row>
    <row r="64" spans="1:17" x14ac:dyDescent="0.2">
      <c r="E64" s="572"/>
      <c r="F64" s="572"/>
      <c r="G64" s="576"/>
      <c r="I64" s="572"/>
      <c r="J64" s="572"/>
      <c r="K64" s="576"/>
    </row>
    <row r="65" spans="5:11" x14ac:dyDescent="0.2">
      <c r="E65" s="572"/>
      <c r="F65" s="572"/>
      <c r="G65" s="576"/>
      <c r="I65" s="572"/>
      <c r="J65" s="572"/>
      <c r="K65" s="576"/>
    </row>
    <row r="66" spans="5:11" x14ac:dyDescent="0.2">
      <c r="E66" s="572"/>
      <c r="F66" s="572"/>
      <c r="G66" s="576"/>
      <c r="I66" s="572"/>
      <c r="J66" s="572"/>
      <c r="K66" s="576"/>
    </row>
    <row r="67" spans="5:11" x14ac:dyDescent="0.2">
      <c r="E67" s="572"/>
      <c r="F67" s="572"/>
      <c r="G67" s="576"/>
      <c r="I67" s="572"/>
      <c r="J67" s="572"/>
      <c r="K67" s="576"/>
    </row>
  </sheetData>
  <mergeCells count="15">
    <mergeCell ref="A1:B1"/>
    <mergeCell ref="A2:B2"/>
    <mergeCell ref="A51:Q51"/>
    <mergeCell ref="F1:I1"/>
    <mergeCell ref="A52:Q52"/>
    <mergeCell ref="A49:Q49"/>
    <mergeCell ref="A3:Q3"/>
    <mergeCell ref="B4:C4"/>
    <mergeCell ref="D4:E4"/>
    <mergeCell ref="F4:G4"/>
    <mergeCell ref="H4:I4"/>
    <mergeCell ref="J4:K4"/>
    <mergeCell ref="L4:M4"/>
    <mergeCell ref="N4:O4"/>
    <mergeCell ref="P4:Q4"/>
  </mergeCells>
  <hyperlinks>
    <hyperlink ref="F1:H1" location="Tabellförteckning!A1" display="Tillbaka till innehållsföreckningen "/>
  </hyperlinks>
  <pageMargins left="0.75" right="0.75" top="1" bottom="1" header="0.5" footer="0.5"/>
  <pageSetup paperSize="9" scale="7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zoomScaleNormal="100" workbookViewId="0">
      <pane ySplit="5" topLeftCell="A6" activePane="bottomLeft" state="frozen"/>
      <selection sqref="A1:B86"/>
      <selection pane="bottomLeft" activeCell="A4" sqref="A4:XFD4"/>
    </sheetView>
  </sheetViews>
  <sheetFormatPr defaultColWidth="9.140625" defaultRowHeight="12.75" x14ac:dyDescent="0.2"/>
  <cols>
    <col min="1" max="19" width="6.7109375" style="408" customWidth="1"/>
    <col min="20" max="16384" width="9.140625" style="408"/>
  </cols>
  <sheetData>
    <row r="1" spans="1:19" ht="30" customHeight="1" x14ac:dyDescent="0.25">
      <c r="A1" s="997"/>
      <c r="B1" s="967"/>
      <c r="F1" s="962" t="s">
        <v>590</v>
      </c>
      <c r="G1" s="963"/>
      <c r="H1" s="963"/>
      <c r="I1" s="967"/>
    </row>
    <row r="2" spans="1:19" ht="6" customHeight="1" x14ac:dyDescent="0.2">
      <c r="A2" s="997"/>
      <c r="B2" s="967"/>
    </row>
    <row r="3" spans="1:19" s="577" customFormat="1" ht="42.75" customHeight="1" x14ac:dyDescent="0.2">
      <c r="A3" s="1005" t="s">
        <v>675</v>
      </c>
      <c r="B3" s="1006"/>
      <c r="C3" s="1006"/>
      <c r="D3" s="1006"/>
      <c r="E3" s="1006"/>
      <c r="F3" s="1006"/>
      <c r="G3" s="1006"/>
      <c r="H3" s="1007"/>
      <c r="I3" s="1007"/>
      <c r="J3" s="1007"/>
      <c r="K3" s="1007"/>
      <c r="L3" s="1007"/>
      <c r="M3" s="1007"/>
      <c r="N3" s="1007"/>
      <c r="O3" s="1007"/>
      <c r="P3" s="1007"/>
      <c r="Q3" s="1007"/>
      <c r="R3" s="1007"/>
      <c r="S3" s="1007"/>
    </row>
    <row r="4" spans="1:19" s="917" customFormat="1" ht="42.75" customHeight="1" x14ac:dyDescent="0.2">
      <c r="A4" s="566"/>
      <c r="B4" s="1009" t="s">
        <v>336</v>
      </c>
      <c r="C4" s="1009"/>
      <c r="D4" s="1011" t="s">
        <v>398</v>
      </c>
      <c r="E4" s="1011"/>
      <c r="F4" s="1009" t="s">
        <v>342</v>
      </c>
      <c r="G4" s="1009"/>
      <c r="H4" s="1009" t="s">
        <v>343</v>
      </c>
      <c r="I4" s="1009"/>
      <c r="J4" s="1009" t="s">
        <v>344</v>
      </c>
      <c r="K4" s="1009"/>
      <c r="L4" s="1009" t="s">
        <v>345</v>
      </c>
      <c r="M4" s="1009"/>
      <c r="N4" s="1009" t="s">
        <v>346</v>
      </c>
      <c r="O4" s="1010"/>
      <c r="P4" s="1009" t="s">
        <v>347</v>
      </c>
      <c r="Q4" s="1009"/>
      <c r="R4" s="1009" t="s">
        <v>62</v>
      </c>
      <c r="S4" s="1010"/>
    </row>
    <row r="5" spans="1:19" s="567" customFormat="1" ht="15" customHeight="1" x14ac:dyDescent="0.2">
      <c r="A5" s="567" t="s">
        <v>127</v>
      </c>
      <c r="B5" s="113" t="s">
        <v>90</v>
      </c>
      <c r="C5" s="113" t="s">
        <v>91</v>
      </c>
      <c r="D5" s="113" t="s">
        <v>90</v>
      </c>
      <c r="E5" s="113" t="s">
        <v>91</v>
      </c>
      <c r="F5" s="113" t="s">
        <v>90</v>
      </c>
      <c r="G5" s="113" t="s">
        <v>91</v>
      </c>
      <c r="H5" s="113" t="s">
        <v>90</v>
      </c>
      <c r="I5" s="113" t="s">
        <v>91</v>
      </c>
      <c r="J5" s="113" t="s">
        <v>90</v>
      </c>
      <c r="K5" s="113" t="s">
        <v>91</v>
      </c>
      <c r="L5" s="113" t="s">
        <v>90</v>
      </c>
      <c r="M5" s="113" t="s">
        <v>91</v>
      </c>
      <c r="N5" s="113" t="s">
        <v>90</v>
      </c>
      <c r="O5" s="113" t="s">
        <v>91</v>
      </c>
      <c r="P5" s="113" t="s">
        <v>90</v>
      </c>
      <c r="Q5" s="113" t="s">
        <v>91</v>
      </c>
      <c r="R5" s="113" t="s">
        <v>90</v>
      </c>
      <c r="S5" s="113" t="s">
        <v>91</v>
      </c>
    </row>
    <row r="6" spans="1:19" s="567" customFormat="1" ht="6" customHeight="1" x14ac:dyDescent="0.2">
      <c r="A6" s="893"/>
      <c r="B6" s="894"/>
      <c r="C6" s="894"/>
      <c r="D6" s="894"/>
      <c r="E6" s="894"/>
      <c r="F6" s="894"/>
      <c r="G6" s="894"/>
      <c r="H6" s="894"/>
      <c r="I6" s="894"/>
      <c r="J6" s="894"/>
      <c r="K6" s="894"/>
      <c r="L6" s="894"/>
      <c r="M6" s="894"/>
      <c r="N6" s="894"/>
      <c r="O6" s="894"/>
      <c r="P6" s="894"/>
      <c r="Q6" s="894"/>
      <c r="R6" s="894"/>
      <c r="S6" s="894"/>
    </row>
    <row r="7" spans="1:19" s="567" customFormat="1" ht="12.75" customHeight="1" x14ac:dyDescent="0.2">
      <c r="A7" s="114" t="s">
        <v>237</v>
      </c>
      <c r="B7" s="112">
        <v>46.827127991709901</v>
      </c>
      <c r="C7" s="112">
        <v>40.532657894366402</v>
      </c>
      <c r="D7" s="112">
        <v>1.6968726292800014</v>
      </c>
      <c r="E7" s="112">
        <v>1.5133685140550805</v>
      </c>
      <c r="F7" s="112">
        <v>6.4305597673495178</v>
      </c>
      <c r="G7" s="112">
        <v>6.0332075060049872</v>
      </c>
      <c r="H7" s="112">
        <v>5.2807462551283981</v>
      </c>
      <c r="I7" s="112">
        <v>5.625297445922536</v>
      </c>
      <c r="J7" s="112">
        <v>11.548155606241499</v>
      </c>
      <c r="K7" s="112">
        <v>12.990822191984746</v>
      </c>
      <c r="L7" s="112">
        <v>8.3628867821469193</v>
      </c>
      <c r="M7" s="112">
        <v>9.1345076630799564</v>
      </c>
      <c r="N7" s="112">
        <v>18.127427770198789</v>
      </c>
      <c r="O7" s="112">
        <v>22.817056774459733</v>
      </c>
      <c r="P7" s="112">
        <v>13.408178651757918</v>
      </c>
      <c r="Q7" s="112">
        <v>13.171873465982603</v>
      </c>
      <c r="R7" s="112">
        <v>1.7262231979453808</v>
      </c>
      <c r="S7" s="112">
        <v>1.3530820101253556</v>
      </c>
    </row>
    <row r="8" spans="1:19" s="567" customFormat="1" ht="12.75" customHeight="1" x14ac:dyDescent="0.2">
      <c r="A8" s="114">
        <v>2013</v>
      </c>
      <c r="B8" s="112">
        <v>57.904363549951022</v>
      </c>
      <c r="C8" s="112">
        <v>50.323057516173463</v>
      </c>
      <c r="D8" s="112">
        <v>1.5929396764086583</v>
      </c>
      <c r="E8" s="112">
        <v>0.95491914600883943</v>
      </c>
      <c r="F8" s="112">
        <v>4.1106177797154402</v>
      </c>
      <c r="G8" s="112">
        <v>3.8501538671947744</v>
      </c>
      <c r="H8" s="112">
        <v>4.7165002144657198</v>
      </c>
      <c r="I8" s="112">
        <v>5.2442434053677687</v>
      </c>
      <c r="J8" s="112">
        <v>10.851352817924896</v>
      </c>
      <c r="K8" s="112">
        <v>12.646465532690849</v>
      </c>
      <c r="L8" s="112">
        <v>8.4255751756609207</v>
      </c>
      <c r="M8" s="112">
        <v>9.3260105945511462</v>
      </c>
      <c r="N8" s="112">
        <v>10.603356237625873</v>
      </c>
      <c r="O8" s="112">
        <v>16.100000000000001</v>
      </c>
      <c r="P8" s="112">
        <v>10.420057670589818</v>
      </c>
      <c r="Q8" s="112">
        <v>10.049316418571383</v>
      </c>
      <c r="R8" s="112">
        <v>1.7952945482504046</v>
      </c>
      <c r="S8" s="112">
        <v>1.5619152504885163</v>
      </c>
    </row>
    <row r="9" spans="1:19" s="567" customFormat="1" ht="12.75" customHeight="1" x14ac:dyDescent="0.2">
      <c r="A9" s="114">
        <v>2014</v>
      </c>
      <c r="B9" s="488">
        <v>59.414457452233592</v>
      </c>
      <c r="C9" s="488">
        <v>51.351069382559714</v>
      </c>
      <c r="D9" s="488">
        <v>1.1164285157879306</v>
      </c>
      <c r="E9" s="488">
        <v>1.4586148751881174</v>
      </c>
      <c r="F9" s="488">
        <v>3.7959671158726045</v>
      </c>
      <c r="G9" s="488">
        <v>4.3346465136633059</v>
      </c>
      <c r="H9" s="488">
        <v>4.7648861108878755</v>
      </c>
      <c r="I9" s="488">
        <v>5.2809039314840049</v>
      </c>
      <c r="J9" s="488">
        <v>10.033275390787894</v>
      </c>
      <c r="K9" s="488">
        <v>12.312993800436915</v>
      </c>
      <c r="L9" s="488">
        <v>8.1134424424508751</v>
      </c>
      <c r="M9" s="488">
        <v>8.6054438467080576</v>
      </c>
      <c r="N9" s="488">
        <v>10.983024325500674</v>
      </c>
      <c r="O9" s="488">
        <v>14.947911484122848</v>
      </c>
      <c r="P9" s="488">
        <v>9.6772817425483826</v>
      </c>
      <c r="Q9" s="488">
        <v>11.074165320335425</v>
      </c>
      <c r="R9" s="580">
        <v>1.7785186464824976</v>
      </c>
      <c r="S9" s="580">
        <v>1.7084161658391199</v>
      </c>
    </row>
    <row r="10" spans="1:19" ht="6" customHeight="1" x14ac:dyDescent="0.2">
      <c r="A10" s="343"/>
      <c r="B10" s="402"/>
      <c r="C10" s="402"/>
      <c r="D10" s="402"/>
      <c r="E10" s="402"/>
      <c r="F10" s="402"/>
      <c r="G10" s="402"/>
      <c r="H10" s="402"/>
      <c r="I10" s="402"/>
      <c r="J10" s="402"/>
      <c r="K10" s="581"/>
      <c r="L10" s="383"/>
      <c r="M10" s="383"/>
      <c r="N10" s="383"/>
      <c r="O10" s="383"/>
      <c r="P10" s="383"/>
      <c r="Q10" s="383"/>
      <c r="R10" s="383"/>
      <c r="S10" s="383"/>
    </row>
    <row r="11" spans="1:19" ht="15" customHeight="1" x14ac:dyDescent="0.2">
      <c r="A11" s="1001" t="s">
        <v>54</v>
      </c>
      <c r="B11" s="1002"/>
      <c r="C11" s="1002"/>
      <c r="D11" s="1002"/>
      <c r="E11" s="1002"/>
      <c r="F11" s="1002"/>
      <c r="G11" s="1002"/>
      <c r="H11" s="1003"/>
      <c r="I11" s="1003"/>
      <c r="J11" s="1003"/>
      <c r="K11" s="1003"/>
      <c r="L11" s="1003"/>
      <c r="M11" s="1003"/>
      <c r="N11" s="1003"/>
      <c r="O11" s="1003"/>
      <c r="P11" s="1003"/>
      <c r="Q11" s="1003"/>
      <c r="R11" s="1003"/>
      <c r="S11" s="1003"/>
    </row>
  </sheetData>
  <mergeCells count="14">
    <mergeCell ref="A1:B1"/>
    <mergeCell ref="A2:B2"/>
    <mergeCell ref="R4:S4"/>
    <mergeCell ref="F1:I1"/>
    <mergeCell ref="A11:S11"/>
    <mergeCell ref="A3:S3"/>
    <mergeCell ref="B4:C4"/>
    <mergeCell ref="D4:E4"/>
    <mergeCell ref="F4:G4"/>
    <mergeCell ref="H4:I4"/>
    <mergeCell ref="J4:K4"/>
    <mergeCell ref="L4:M4"/>
    <mergeCell ref="N4:O4"/>
    <mergeCell ref="P4:Q4"/>
  </mergeCells>
  <hyperlinks>
    <hyperlink ref="F1:H1" location="Tabellförteckning!A1" display="Tillbaka till innehållsföreckningen "/>
  </hyperlink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pane ySplit="5" topLeftCell="A6" activePane="bottomLeft" state="frozen"/>
      <selection sqref="A1:B86"/>
      <selection pane="bottomLeft" activeCell="U11" sqref="U11"/>
    </sheetView>
  </sheetViews>
  <sheetFormatPr defaultColWidth="9.140625" defaultRowHeight="12.75" x14ac:dyDescent="0.2"/>
  <cols>
    <col min="1" max="17" width="6.7109375" style="412" customWidth="1"/>
    <col min="18" max="16384" width="9.140625" style="412"/>
  </cols>
  <sheetData>
    <row r="1" spans="1:17" ht="30" customHeight="1" x14ac:dyDescent="0.25">
      <c r="A1" s="1012"/>
      <c r="B1" s="967"/>
      <c r="F1" s="962" t="s">
        <v>590</v>
      </c>
      <c r="G1" s="963"/>
      <c r="H1" s="963"/>
      <c r="I1" s="967"/>
    </row>
    <row r="2" spans="1:17" ht="6" customHeight="1" x14ac:dyDescent="0.2">
      <c r="A2" s="1012"/>
      <c r="B2" s="967"/>
    </row>
    <row r="3" spans="1:17" s="583" customFormat="1" ht="42.75" customHeight="1" x14ac:dyDescent="0.2">
      <c r="A3" s="1014" t="s">
        <v>378</v>
      </c>
      <c r="B3" s="1015"/>
      <c r="C3" s="1015"/>
      <c r="D3" s="1015"/>
      <c r="E3" s="1015"/>
      <c r="F3" s="1015"/>
      <c r="G3" s="1015"/>
      <c r="H3" s="1015"/>
      <c r="I3" s="1015"/>
      <c r="J3" s="1015"/>
      <c r="K3" s="1015"/>
      <c r="L3" s="1015"/>
      <c r="M3" s="1015"/>
      <c r="N3" s="1016"/>
      <c r="O3" s="1016"/>
      <c r="P3" s="1016"/>
      <c r="Q3" s="1016"/>
    </row>
    <row r="4" spans="1:17" ht="42.75" customHeight="1" x14ac:dyDescent="0.2">
      <c r="A4" s="566"/>
      <c r="B4" s="1017" t="s">
        <v>336</v>
      </c>
      <c r="C4" s="1017"/>
      <c r="D4" s="1017" t="s">
        <v>63</v>
      </c>
      <c r="E4" s="1017"/>
      <c r="F4" s="1017" t="s">
        <v>337</v>
      </c>
      <c r="G4" s="1017"/>
      <c r="H4" s="1017" t="s">
        <v>338</v>
      </c>
      <c r="I4" s="1018"/>
      <c r="J4" s="1017" t="s">
        <v>339</v>
      </c>
      <c r="K4" s="1018"/>
      <c r="L4" s="1017" t="s">
        <v>64</v>
      </c>
      <c r="M4" s="1018"/>
      <c r="N4" s="1017" t="s">
        <v>697</v>
      </c>
      <c r="O4" s="1018"/>
      <c r="P4" s="1019" t="s">
        <v>62</v>
      </c>
      <c r="Q4" s="1019"/>
    </row>
    <row r="5" spans="1:17" ht="15" customHeight="1" x14ac:dyDescent="0.2">
      <c r="A5" s="722" t="s">
        <v>127</v>
      </c>
      <c r="B5" s="723" t="s">
        <v>90</v>
      </c>
      <c r="C5" s="723" t="s">
        <v>91</v>
      </c>
      <c r="D5" s="723" t="s">
        <v>90</v>
      </c>
      <c r="E5" s="723" t="s">
        <v>91</v>
      </c>
      <c r="F5" s="723" t="s">
        <v>90</v>
      </c>
      <c r="G5" s="723" t="s">
        <v>91</v>
      </c>
      <c r="H5" s="723" t="s">
        <v>90</v>
      </c>
      <c r="I5" s="723" t="s">
        <v>91</v>
      </c>
      <c r="J5" s="723" t="s">
        <v>90</v>
      </c>
      <c r="K5" s="723" t="s">
        <v>91</v>
      </c>
      <c r="L5" s="723" t="s">
        <v>90</v>
      </c>
      <c r="M5" s="723" t="s">
        <v>91</v>
      </c>
      <c r="N5" s="723" t="s">
        <v>90</v>
      </c>
      <c r="O5" s="723" t="s">
        <v>91</v>
      </c>
      <c r="P5" s="723" t="s">
        <v>90</v>
      </c>
      <c r="Q5" s="723" t="s">
        <v>91</v>
      </c>
    </row>
    <row r="6" spans="1:17" ht="6" customHeight="1" x14ac:dyDescent="0.2">
      <c r="A6" s="114"/>
      <c r="B6" s="409"/>
      <c r="C6" s="409"/>
      <c r="D6" s="409"/>
      <c r="E6" s="409"/>
      <c r="F6" s="409"/>
      <c r="G6" s="409"/>
      <c r="H6" s="409"/>
      <c r="I6" s="409"/>
      <c r="J6" s="409"/>
      <c r="K6" s="409"/>
      <c r="L6" s="409"/>
      <c r="M6" s="409"/>
      <c r="N6" s="409"/>
      <c r="O6" s="409"/>
      <c r="P6" s="409"/>
      <c r="Q6" s="409"/>
    </row>
    <row r="7" spans="1:17" ht="12.75" customHeight="1" x14ac:dyDescent="0.2">
      <c r="A7" s="114">
        <v>2004</v>
      </c>
      <c r="B7" s="487">
        <v>11.86350767312693</v>
      </c>
      <c r="C7" s="487">
        <v>10.266302017894757</v>
      </c>
      <c r="D7" s="487">
        <v>9.2622868537680638</v>
      </c>
      <c r="E7" s="487">
        <v>5.1054287800542948</v>
      </c>
      <c r="F7" s="487">
        <v>39.68465514464134</v>
      </c>
      <c r="G7" s="487">
        <v>32.764482498574985</v>
      </c>
      <c r="H7" s="487">
        <v>18.893830047490521</v>
      </c>
      <c r="I7" s="487">
        <v>21.879343997093457</v>
      </c>
      <c r="J7" s="487">
        <v>8.8617545376252043</v>
      </c>
      <c r="K7" s="487">
        <v>13.561784654281816</v>
      </c>
      <c r="L7" s="487">
        <v>10.755141170478456</v>
      </c>
      <c r="M7" s="487">
        <v>16.026887965049809</v>
      </c>
      <c r="N7" s="487">
        <f>D7+F7</f>
        <v>48.9469419984094</v>
      </c>
      <c r="O7" s="487">
        <f>E7+G7</f>
        <v>37.869911278629282</v>
      </c>
      <c r="P7" s="487">
        <v>0.67882457286700781</v>
      </c>
      <c r="Q7" s="487">
        <v>0.39577008705258543</v>
      </c>
    </row>
    <row r="8" spans="1:17" ht="12.75" customHeight="1" x14ac:dyDescent="0.2">
      <c r="A8" s="114">
        <v>2005</v>
      </c>
      <c r="B8" s="487">
        <v>12.197381386020364</v>
      </c>
      <c r="C8" s="487">
        <v>10.324058915033953</v>
      </c>
      <c r="D8" s="487">
        <v>9.184246792615486</v>
      </c>
      <c r="E8" s="487">
        <v>5.655223532448999</v>
      </c>
      <c r="F8" s="487">
        <v>40.941674733067018</v>
      </c>
      <c r="G8" s="487">
        <v>36.700090434163016</v>
      </c>
      <c r="H8" s="487">
        <v>17.54650722580925</v>
      </c>
      <c r="I8" s="487">
        <v>19.510138817801717</v>
      </c>
      <c r="J8" s="487">
        <v>9.6977210988198443</v>
      </c>
      <c r="K8" s="487">
        <v>12.45761220316958</v>
      </c>
      <c r="L8" s="487">
        <v>9.5340350665995466</v>
      </c>
      <c r="M8" s="487">
        <v>14.964685944914052</v>
      </c>
      <c r="N8" s="487">
        <f t="shared" ref="N8:O15" si="0">D8+F8</f>
        <v>50.1259215256825</v>
      </c>
      <c r="O8" s="487">
        <f t="shared" si="0"/>
        <v>42.355313966612016</v>
      </c>
      <c r="P8" s="487">
        <v>0.898433697066919</v>
      </c>
      <c r="Q8" s="487">
        <v>0.38819015246829081</v>
      </c>
    </row>
    <row r="9" spans="1:17" ht="12.75" customHeight="1" x14ac:dyDescent="0.2">
      <c r="A9" s="114">
        <v>2006</v>
      </c>
      <c r="B9" s="487">
        <v>11.037002058455352</v>
      </c>
      <c r="C9" s="487">
        <v>11.578669696023693</v>
      </c>
      <c r="D9" s="487">
        <v>9.9954777076233796</v>
      </c>
      <c r="E9" s="487">
        <v>5.1433998191447765</v>
      </c>
      <c r="F9" s="487">
        <v>41.696293901158356</v>
      </c>
      <c r="G9" s="487">
        <v>37.041388085616049</v>
      </c>
      <c r="H9" s="487">
        <v>18.634118538732938</v>
      </c>
      <c r="I9" s="487">
        <v>18.858204424042203</v>
      </c>
      <c r="J9" s="487">
        <v>8.0771889933943122</v>
      </c>
      <c r="K9" s="487">
        <v>11.828169707344291</v>
      </c>
      <c r="L9" s="487">
        <v>10.063701942088825</v>
      </c>
      <c r="M9" s="487">
        <v>14.689559354102125</v>
      </c>
      <c r="N9" s="487">
        <f t="shared" si="0"/>
        <v>51.691771608781735</v>
      </c>
      <c r="O9" s="487">
        <f t="shared" si="0"/>
        <v>42.184787904760825</v>
      </c>
      <c r="P9" s="487">
        <v>0.49621685854669034</v>
      </c>
      <c r="Q9" s="487">
        <v>0.86060891372840964</v>
      </c>
    </row>
    <row r="10" spans="1:17" ht="12.75" customHeight="1" x14ac:dyDescent="0.2">
      <c r="A10" s="114">
        <v>2007</v>
      </c>
      <c r="B10" s="487">
        <v>11.305622980413943</v>
      </c>
      <c r="C10" s="487">
        <v>9.9850665422677416</v>
      </c>
      <c r="D10" s="487">
        <v>9.9057043030814818</v>
      </c>
      <c r="E10" s="487">
        <v>6.1487368922023915</v>
      </c>
      <c r="F10" s="487">
        <v>42.096128955942135</v>
      </c>
      <c r="G10" s="487">
        <v>36.939786069915684</v>
      </c>
      <c r="H10" s="487">
        <v>18.033274429562798</v>
      </c>
      <c r="I10" s="487">
        <v>20.250407910040856</v>
      </c>
      <c r="J10" s="487">
        <v>7.3200311132891853</v>
      </c>
      <c r="K10" s="487">
        <v>10.976798428791291</v>
      </c>
      <c r="L10" s="487">
        <v>10.495752407920019</v>
      </c>
      <c r="M10" s="487">
        <v>14.909392912895827</v>
      </c>
      <c r="N10" s="487">
        <f t="shared" si="0"/>
        <v>52.001833259023613</v>
      </c>
      <c r="O10" s="487">
        <f t="shared" si="0"/>
        <v>43.088522962118077</v>
      </c>
      <c r="P10" s="487">
        <v>0.84348580979250243</v>
      </c>
      <c r="Q10" s="487">
        <v>0.7898112438861975</v>
      </c>
    </row>
    <row r="11" spans="1:17" ht="12.75" customHeight="1" x14ac:dyDescent="0.2">
      <c r="A11" s="114">
        <v>2008</v>
      </c>
      <c r="B11" s="487">
        <v>11.198711040932761</v>
      </c>
      <c r="C11" s="487">
        <v>12.798193383577072</v>
      </c>
      <c r="D11" s="487">
        <v>9.5507310935628134</v>
      </c>
      <c r="E11" s="487">
        <v>5.7455960924065694</v>
      </c>
      <c r="F11" s="487">
        <v>41.232252145960842</v>
      </c>
      <c r="G11" s="487">
        <v>36.728325451081773</v>
      </c>
      <c r="H11" s="487">
        <v>18.411273308821514</v>
      </c>
      <c r="I11" s="487">
        <v>18.694497873938737</v>
      </c>
      <c r="J11" s="487">
        <v>8.4911796389371439</v>
      </c>
      <c r="K11" s="487">
        <v>9.8552057878864563</v>
      </c>
      <c r="L11" s="487">
        <v>10.181687583571964</v>
      </c>
      <c r="M11" s="487">
        <v>15.671028534985753</v>
      </c>
      <c r="N11" s="487">
        <f t="shared" si="0"/>
        <v>50.782983239523659</v>
      </c>
      <c r="O11" s="487">
        <f t="shared" si="0"/>
        <v>42.473921543488345</v>
      </c>
      <c r="P11" s="487">
        <v>0.93416518821474792</v>
      </c>
      <c r="Q11" s="487">
        <v>0.50715287612626125</v>
      </c>
    </row>
    <row r="12" spans="1:17" ht="12.75" customHeight="1" x14ac:dyDescent="0.2">
      <c r="A12" s="114">
        <v>2009</v>
      </c>
      <c r="B12" s="487">
        <v>12.820863048422474</v>
      </c>
      <c r="C12" s="487">
        <v>11.741321353738821</v>
      </c>
      <c r="D12" s="487">
        <v>8.3842526538846229</v>
      </c>
      <c r="E12" s="487">
        <v>6.1102677188849448</v>
      </c>
      <c r="F12" s="487">
        <v>39.162641377406416</v>
      </c>
      <c r="G12" s="487">
        <v>36.267460221470309</v>
      </c>
      <c r="H12" s="487">
        <v>19.063984210403675</v>
      </c>
      <c r="I12" s="487">
        <v>20.69889234150056</v>
      </c>
      <c r="J12" s="487">
        <v>8.7483030993221558</v>
      </c>
      <c r="K12" s="487">
        <v>10.532849641838128</v>
      </c>
      <c r="L12" s="487">
        <v>11.235277576454894</v>
      </c>
      <c r="M12" s="487">
        <v>13.936559847192234</v>
      </c>
      <c r="N12" s="487">
        <f t="shared" si="0"/>
        <v>47.546894031291039</v>
      </c>
      <c r="O12" s="487">
        <f t="shared" si="0"/>
        <v>42.377727940355257</v>
      </c>
      <c r="P12" s="487">
        <v>0.58467803410460017</v>
      </c>
      <c r="Q12" s="487">
        <v>0.71264887537152333</v>
      </c>
    </row>
    <row r="13" spans="1:17" ht="12.75" customHeight="1" x14ac:dyDescent="0.2">
      <c r="A13" s="114">
        <v>2010</v>
      </c>
      <c r="B13" s="487">
        <v>14.640211851431657</v>
      </c>
      <c r="C13" s="487">
        <v>11.952384337434143</v>
      </c>
      <c r="D13" s="487">
        <v>8.6769531391019274</v>
      </c>
      <c r="E13" s="487">
        <v>5.4794372494708021</v>
      </c>
      <c r="F13" s="487">
        <v>39.059289825073108</v>
      </c>
      <c r="G13" s="487">
        <v>39.37972271063164</v>
      </c>
      <c r="H13" s="487">
        <v>16.540654799327566</v>
      </c>
      <c r="I13" s="487">
        <v>18.476806324962709</v>
      </c>
      <c r="J13" s="487">
        <v>8.6679256310904673</v>
      </c>
      <c r="K13" s="487">
        <v>10.374083180119225</v>
      </c>
      <c r="L13" s="487">
        <v>11.502609704419505</v>
      </c>
      <c r="M13" s="487">
        <v>13.607849607258654</v>
      </c>
      <c r="N13" s="487">
        <f t="shared" si="0"/>
        <v>47.736242964175034</v>
      </c>
      <c r="O13" s="487">
        <f t="shared" si="0"/>
        <v>44.859159960102446</v>
      </c>
      <c r="P13" s="487">
        <v>0.91235504955665814</v>
      </c>
      <c r="Q13" s="487">
        <v>0.72971659012378876</v>
      </c>
    </row>
    <row r="14" spans="1:17" ht="12.75" customHeight="1" x14ac:dyDescent="0.2">
      <c r="A14" s="114">
        <v>2011</v>
      </c>
      <c r="B14" s="487">
        <v>13.038854531678965</v>
      </c>
      <c r="C14" s="487">
        <v>11.535886560214099</v>
      </c>
      <c r="D14" s="487">
        <v>7.2874315771677693</v>
      </c>
      <c r="E14" s="487">
        <v>4.1069849711606032</v>
      </c>
      <c r="F14" s="487">
        <v>39.734400972524007</v>
      </c>
      <c r="G14" s="487">
        <v>35.215925662352348</v>
      </c>
      <c r="H14" s="487">
        <v>16.806380714479328</v>
      </c>
      <c r="I14" s="487">
        <v>21.250028408138284</v>
      </c>
      <c r="J14" s="487">
        <v>8.8334406063815027</v>
      </c>
      <c r="K14" s="487">
        <v>11.060217600751979</v>
      </c>
      <c r="L14" s="487">
        <v>12.907380827247886</v>
      </c>
      <c r="M14" s="487">
        <v>15.872394564527875</v>
      </c>
      <c r="N14" s="487">
        <f t="shared" si="0"/>
        <v>47.02183254969178</v>
      </c>
      <c r="O14" s="487">
        <f t="shared" si="0"/>
        <v>39.322910633512947</v>
      </c>
      <c r="P14" s="487">
        <v>1.3921107705213103</v>
      </c>
      <c r="Q14" s="487">
        <v>0.95856223285441944</v>
      </c>
    </row>
    <row r="15" spans="1:17" ht="12.75" customHeight="1" x14ac:dyDescent="0.2">
      <c r="A15" s="114" t="s">
        <v>236</v>
      </c>
      <c r="B15" s="487">
        <v>16.199483213591467</v>
      </c>
      <c r="C15" s="487">
        <v>15.307457692465038</v>
      </c>
      <c r="D15" s="487">
        <v>5.5766616067018049</v>
      </c>
      <c r="E15" s="487">
        <v>4.438529798210979</v>
      </c>
      <c r="F15" s="487">
        <v>37.432047159427484</v>
      </c>
      <c r="G15" s="487">
        <v>32.247122335523514</v>
      </c>
      <c r="H15" s="487">
        <v>18.486643493075537</v>
      </c>
      <c r="I15" s="487">
        <v>19.584389114856194</v>
      </c>
      <c r="J15" s="487">
        <v>8.4222672675915167</v>
      </c>
      <c r="K15" s="487">
        <v>11.246729580707646</v>
      </c>
      <c r="L15" s="487">
        <v>12.279147640885764</v>
      </c>
      <c r="M15" s="487">
        <v>16.398233888004043</v>
      </c>
      <c r="N15" s="487">
        <f t="shared" si="0"/>
        <v>43.008708766129288</v>
      </c>
      <c r="O15" s="487">
        <f t="shared" si="0"/>
        <v>36.685652133734493</v>
      </c>
      <c r="P15" s="487">
        <v>1.6037496187270899</v>
      </c>
      <c r="Q15" s="487">
        <v>0.77753759023105107</v>
      </c>
    </row>
    <row r="16" spans="1:17" ht="6" customHeight="1" x14ac:dyDescent="0.2">
      <c r="A16" s="584"/>
      <c r="B16" s="584"/>
      <c r="C16" s="584"/>
      <c r="D16" s="584"/>
      <c r="E16" s="584"/>
      <c r="F16" s="584"/>
      <c r="G16" s="584"/>
      <c r="H16" s="584"/>
      <c r="I16" s="584"/>
      <c r="J16" s="584"/>
      <c r="K16" s="584"/>
      <c r="L16" s="584"/>
      <c r="M16" s="584"/>
      <c r="N16" s="584"/>
      <c r="O16" s="584"/>
      <c r="P16" s="584"/>
      <c r="Q16" s="584"/>
    </row>
    <row r="17" spans="1:17" ht="15" customHeight="1" x14ac:dyDescent="0.2">
      <c r="A17" s="1001" t="s">
        <v>54</v>
      </c>
      <c r="B17" s="1002"/>
      <c r="C17" s="1002"/>
      <c r="D17" s="1002"/>
      <c r="E17" s="1002"/>
      <c r="F17" s="1002"/>
      <c r="G17" s="1002"/>
      <c r="H17" s="1002"/>
      <c r="I17" s="1002"/>
      <c r="J17" s="1002"/>
      <c r="K17" s="1002"/>
      <c r="L17" s="1002"/>
      <c r="M17" s="1002"/>
      <c r="N17" s="1013"/>
      <c r="O17" s="1013"/>
      <c r="P17" s="1013"/>
      <c r="Q17" s="1013"/>
    </row>
    <row r="18" spans="1:17" ht="6" customHeight="1" x14ac:dyDescent="0.2">
      <c r="A18" s="830"/>
      <c r="B18" s="831"/>
      <c r="C18" s="831"/>
      <c r="D18" s="831"/>
      <c r="E18" s="831"/>
      <c r="F18" s="831"/>
      <c r="G18" s="831"/>
      <c r="H18" s="831"/>
      <c r="I18" s="831"/>
      <c r="J18" s="831"/>
      <c r="K18" s="831"/>
      <c r="L18" s="831"/>
      <c r="M18" s="831"/>
      <c r="N18" s="834"/>
      <c r="O18" s="834"/>
      <c r="P18" s="834"/>
      <c r="Q18" s="834"/>
    </row>
    <row r="19" spans="1:17" ht="15" customHeight="1" x14ac:dyDescent="0.2">
      <c r="A19" s="999" t="s">
        <v>399</v>
      </c>
      <c r="B19" s="1000"/>
      <c r="C19" s="1000"/>
      <c r="D19" s="1000"/>
      <c r="E19" s="1000"/>
      <c r="F19" s="1000"/>
      <c r="G19" s="1000"/>
      <c r="H19" s="1000"/>
      <c r="I19" s="1000"/>
      <c r="J19" s="1000"/>
      <c r="K19" s="1000"/>
      <c r="L19" s="1000"/>
      <c r="M19" s="1000"/>
      <c r="N19" s="1000"/>
      <c r="O19" s="1000"/>
      <c r="P19" s="1000"/>
      <c r="Q19" s="1000"/>
    </row>
    <row r="20" spans="1:17" x14ac:dyDescent="0.2">
      <c r="A20" s="582"/>
      <c r="B20" s="490"/>
      <c r="C20" s="490"/>
      <c r="D20" s="490"/>
      <c r="E20" s="490"/>
      <c r="F20" s="490"/>
      <c r="G20" s="490"/>
      <c r="H20" s="490"/>
      <c r="I20" s="490"/>
      <c r="J20" s="490"/>
      <c r="K20" s="490"/>
    </row>
    <row r="22" spans="1:17" x14ac:dyDescent="0.2">
      <c r="E22" s="585"/>
      <c r="F22" s="585"/>
      <c r="G22" s="586"/>
      <c r="I22" s="585"/>
      <c r="J22" s="585"/>
      <c r="K22" s="586"/>
    </row>
    <row r="23" spans="1:17" x14ac:dyDescent="0.2">
      <c r="B23" s="587"/>
      <c r="C23" s="587"/>
      <c r="D23" s="588"/>
      <c r="E23" s="585"/>
      <c r="F23" s="587"/>
      <c r="G23" s="587"/>
      <c r="H23" s="588"/>
      <c r="I23" s="585"/>
      <c r="J23" s="585"/>
      <c r="K23" s="586"/>
    </row>
    <row r="24" spans="1:17" x14ac:dyDescent="0.2">
      <c r="B24" s="587"/>
      <c r="C24" s="587"/>
      <c r="D24" s="588"/>
      <c r="E24" s="585"/>
      <c r="F24" s="587"/>
      <c r="G24" s="587"/>
      <c r="H24" s="588"/>
      <c r="I24" s="585"/>
      <c r="J24" s="585"/>
      <c r="K24" s="586"/>
    </row>
    <row r="25" spans="1:17" x14ac:dyDescent="0.2">
      <c r="B25" s="587"/>
      <c r="C25" s="587"/>
      <c r="D25" s="588"/>
      <c r="E25" s="585"/>
      <c r="F25" s="587"/>
      <c r="G25" s="587"/>
      <c r="H25" s="588"/>
      <c r="I25" s="585"/>
      <c r="J25" s="585"/>
      <c r="K25" s="586"/>
    </row>
    <row r="26" spans="1:17" x14ac:dyDescent="0.2">
      <c r="B26" s="587"/>
      <c r="C26" s="587"/>
      <c r="D26" s="588"/>
      <c r="E26" s="585"/>
      <c r="F26" s="587"/>
      <c r="G26" s="587"/>
      <c r="H26" s="588"/>
      <c r="I26" s="585"/>
      <c r="J26" s="585"/>
      <c r="K26" s="586"/>
    </row>
    <row r="27" spans="1:17" x14ac:dyDescent="0.2">
      <c r="B27" s="587"/>
      <c r="C27" s="587"/>
      <c r="D27" s="588"/>
      <c r="E27" s="585"/>
      <c r="F27" s="587"/>
      <c r="G27" s="587"/>
      <c r="H27" s="588"/>
      <c r="I27" s="585"/>
      <c r="J27" s="585"/>
      <c r="K27" s="586"/>
    </row>
    <row r="28" spans="1:17" x14ac:dyDescent="0.2">
      <c r="B28" s="587"/>
      <c r="C28" s="587"/>
      <c r="D28" s="588"/>
      <c r="E28" s="585"/>
      <c r="F28" s="587"/>
      <c r="G28" s="587"/>
      <c r="H28" s="588"/>
      <c r="I28" s="585"/>
      <c r="J28" s="585"/>
      <c r="K28" s="586"/>
    </row>
    <row r="29" spans="1:17" x14ac:dyDescent="0.2">
      <c r="B29" s="587"/>
      <c r="C29" s="587"/>
      <c r="D29" s="588"/>
      <c r="E29" s="585"/>
      <c r="F29" s="587"/>
      <c r="G29" s="587"/>
      <c r="H29" s="588"/>
      <c r="I29" s="585"/>
      <c r="J29" s="585"/>
      <c r="K29" s="586"/>
    </row>
    <row r="30" spans="1:17" x14ac:dyDescent="0.2">
      <c r="B30" s="587"/>
      <c r="C30" s="587"/>
      <c r="D30" s="588"/>
      <c r="E30" s="585"/>
      <c r="F30" s="587"/>
      <c r="G30" s="587"/>
      <c r="H30" s="588"/>
      <c r="I30" s="585"/>
      <c r="J30" s="585"/>
      <c r="K30" s="586"/>
    </row>
    <row r="31" spans="1:17" x14ac:dyDescent="0.2">
      <c r="B31" s="587"/>
      <c r="C31" s="587"/>
      <c r="D31" s="588"/>
      <c r="E31" s="585"/>
      <c r="F31" s="587"/>
      <c r="G31" s="587"/>
      <c r="H31" s="588"/>
      <c r="I31" s="585"/>
      <c r="J31" s="585"/>
      <c r="K31" s="586"/>
    </row>
    <row r="32" spans="1:17" x14ac:dyDescent="0.2">
      <c r="E32" s="585"/>
      <c r="F32" s="585"/>
      <c r="G32" s="586"/>
      <c r="I32" s="585"/>
      <c r="J32" s="585"/>
      <c r="K32" s="586"/>
    </row>
    <row r="33" spans="5:11" x14ac:dyDescent="0.2">
      <c r="E33" s="585"/>
      <c r="F33" s="585"/>
      <c r="G33" s="586"/>
      <c r="I33" s="585"/>
      <c r="J33" s="585"/>
      <c r="K33" s="586"/>
    </row>
    <row r="34" spans="5:11" x14ac:dyDescent="0.2">
      <c r="E34" s="585"/>
      <c r="F34" s="585"/>
      <c r="G34" s="586"/>
      <c r="I34" s="585"/>
      <c r="J34" s="585"/>
      <c r="K34" s="586"/>
    </row>
  </sheetData>
  <mergeCells count="14">
    <mergeCell ref="A1:B1"/>
    <mergeCell ref="A2:B2"/>
    <mergeCell ref="A19:Q19"/>
    <mergeCell ref="A17:Q17"/>
    <mergeCell ref="A3:Q3"/>
    <mergeCell ref="B4:C4"/>
    <mergeCell ref="D4:E4"/>
    <mergeCell ref="F4:G4"/>
    <mergeCell ref="H4:I4"/>
    <mergeCell ref="J4:K4"/>
    <mergeCell ref="L4:M4"/>
    <mergeCell ref="N4:O4"/>
    <mergeCell ref="P4:Q4"/>
    <mergeCell ref="F1:I1"/>
  </mergeCells>
  <hyperlinks>
    <hyperlink ref="F1:H1" location="Tabellförteckning!A1" display="Tillbaka till innehållsföreckningen "/>
  </hyperlink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zoomScaleNormal="100" workbookViewId="0">
      <pane ySplit="5" topLeftCell="A6" activePane="bottomLeft" state="frozen"/>
      <selection sqref="A1:B86"/>
      <selection pane="bottomLeft" activeCell="A4" sqref="A4:XFD4"/>
    </sheetView>
  </sheetViews>
  <sheetFormatPr defaultColWidth="9.140625" defaultRowHeight="12.75" x14ac:dyDescent="0.2"/>
  <cols>
    <col min="1" max="19" width="6.7109375" style="408" customWidth="1"/>
    <col min="20" max="16384" width="9.140625" style="408"/>
  </cols>
  <sheetData>
    <row r="1" spans="1:19" ht="30" customHeight="1" x14ac:dyDescent="0.25">
      <c r="A1" s="997"/>
      <c r="B1" s="967"/>
      <c r="F1" s="962" t="s">
        <v>590</v>
      </c>
      <c r="G1" s="963"/>
      <c r="H1" s="963"/>
      <c r="I1" s="967"/>
      <c r="J1" s="962"/>
      <c r="K1" s="963"/>
      <c r="L1" s="963"/>
    </row>
    <row r="2" spans="1:19" ht="6" customHeight="1" x14ac:dyDescent="0.2">
      <c r="A2" s="997"/>
      <c r="B2" s="967"/>
    </row>
    <row r="3" spans="1:19" s="577" customFormat="1" ht="42.75" customHeight="1" x14ac:dyDescent="0.2">
      <c r="A3" s="1005" t="s">
        <v>674</v>
      </c>
      <c r="B3" s="1006"/>
      <c r="C3" s="1006"/>
      <c r="D3" s="1006"/>
      <c r="E3" s="1006"/>
      <c r="F3" s="1006"/>
      <c r="G3" s="1006"/>
      <c r="H3" s="1007"/>
      <c r="I3" s="1007"/>
      <c r="J3" s="1007"/>
      <c r="K3" s="1007"/>
      <c r="L3" s="1007"/>
      <c r="M3" s="1007"/>
      <c r="N3" s="1007"/>
      <c r="O3" s="1007"/>
      <c r="P3" s="1007"/>
      <c r="Q3" s="1007"/>
      <c r="R3" s="1007"/>
      <c r="S3" s="1007"/>
    </row>
    <row r="4" spans="1:19" s="917" customFormat="1" ht="42.75" customHeight="1" x14ac:dyDescent="0.2">
      <c r="A4" s="566"/>
      <c r="B4" s="1009" t="s">
        <v>336</v>
      </c>
      <c r="C4" s="1009"/>
      <c r="D4" s="1011" t="s">
        <v>341</v>
      </c>
      <c r="E4" s="1011"/>
      <c r="F4" s="1009" t="s">
        <v>342</v>
      </c>
      <c r="G4" s="1009"/>
      <c r="H4" s="1009" t="s">
        <v>343</v>
      </c>
      <c r="I4" s="1009"/>
      <c r="J4" s="1009" t="s">
        <v>344</v>
      </c>
      <c r="K4" s="1009"/>
      <c r="L4" s="1009" t="s">
        <v>345</v>
      </c>
      <c r="M4" s="1009"/>
      <c r="N4" s="1009" t="s">
        <v>346</v>
      </c>
      <c r="O4" s="1010"/>
      <c r="P4" s="1009" t="s">
        <v>347</v>
      </c>
      <c r="Q4" s="1009"/>
      <c r="R4" s="1009" t="s">
        <v>62</v>
      </c>
      <c r="S4" s="1010"/>
    </row>
    <row r="5" spans="1:19" s="567" customFormat="1" ht="15" customHeight="1" x14ac:dyDescent="0.2">
      <c r="A5" s="722" t="s">
        <v>127</v>
      </c>
      <c r="B5" s="723" t="s">
        <v>90</v>
      </c>
      <c r="C5" s="723" t="s">
        <v>91</v>
      </c>
      <c r="D5" s="723" t="s">
        <v>90</v>
      </c>
      <c r="E5" s="723" t="s">
        <v>91</v>
      </c>
      <c r="F5" s="723" t="s">
        <v>90</v>
      </c>
      <c r="G5" s="723" t="s">
        <v>91</v>
      </c>
      <c r="H5" s="723" t="s">
        <v>90</v>
      </c>
      <c r="I5" s="723" t="s">
        <v>91</v>
      </c>
      <c r="J5" s="723" t="s">
        <v>90</v>
      </c>
      <c r="K5" s="723" t="s">
        <v>91</v>
      </c>
      <c r="L5" s="723" t="s">
        <v>90</v>
      </c>
      <c r="M5" s="723" t="s">
        <v>91</v>
      </c>
      <c r="N5" s="723" t="s">
        <v>90</v>
      </c>
      <c r="O5" s="723" t="s">
        <v>91</v>
      </c>
      <c r="P5" s="723" t="s">
        <v>90</v>
      </c>
      <c r="Q5" s="723" t="s">
        <v>91</v>
      </c>
      <c r="R5" s="723" t="s">
        <v>90</v>
      </c>
      <c r="S5" s="723" t="s">
        <v>91</v>
      </c>
    </row>
    <row r="6" spans="1:19" s="567" customFormat="1" ht="6" customHeight="1" x14ac:dyDescent="0.2">
      <c r="A6" s="114"/>
      <c r="B6" s="579"/>
      <c r="C6" s="579"/>
      <c r="D6" s="579"/>
      <c r="E6" s="579"/>
      <c r="F6" s="579"/>
      <c r="G6" s="579"/>
      <c r="H6" s="579"/>
      <c r="I6" s="579"/>
      <c r="J6" s="579"/>
      <c r="K6" s="579"/>
      <c r="L6" s="579"/>
      <c r="M6" s="579"/>
      <c r="N6" s="579"/>
      <c r="O6" s="579"/>
      <c r="P6" s="579"/>
      <c r="Q6" s="579"/>
      <c r="R6" s="579"/>
      <c r="S6" s="579"/>
    </row>
    <row r="7" spans="1:19" s="567" customFormat="1" ht="12.75" customHeight="1" x14ac:dyDescent="0.2">
      <c r="A7" s="114" t="s">
        <v>237</v>
      </c>
      <c r="B7" s="112">
        <v>19.375193366506029</v>
      </c>
      <c r="C7" s="112">
        <v>15.314143857417687</v>
      </c>
      <c r="D7" s="112">
        <v>5.2</v>
      </c>
      <c r="E7" s="112">
        <v>3.3195099608891008</v>
      </c>
      <c r="F7" s="112">
        <v>15.982769215960291</v>
      </c>
      <c r="G7" s="112">
        <v>13.340242777875361</v>
      </c>
      <c r="H7" s="112">
        <v>15.207674558318132</v>
      </c>
      <c r="I7" s="112">
        <v>16.191106351871866</v>
      </c>
      <c r="J7" s="112">
        <v>22.1</v>
      </c>
      <c r="K7" s="112">
        <v>20.5</v>
      </c>
      <c r="L7" s="112">
        <v>9.2901243705436087</v>
      </c>
      <c r="M7" s="112">
        <v>10</v>
      </c>
      <c r="N7" s="112">
        <v>11.779813554768289</v>
      </c>
      <c r="O7" s="112">
        <v>19.844345778226685</v>
      </c>
      <c r="P7" s="112">
        <v>36.390443774278424</v>
      </c>
      <c r="Q7" s="112">
        <v>32.850859090636327</v>
      </c>
      <c r="R7" s="112">
        <v>1.0189030893536284</v>
      </c>
      <c r="S7" s="112">
        <v>1.5</v>
      </c>
    </row>
    <row r="8" spans="1:19" s="567" customFormat="1" ht="12.75" customHeight="1" x14ac:dyDescent="0.2">
      <c r="A8" s="114">
        <v>2013</v>
      </c>
      <c r="B8" s="112">
        <v>23.48883311153925</v>
      </c>
      <c r="C8" s="112">
        <v>21.993818603544359</v>
      </c>
      <c r="D8" s="112">
        <v>3.2980389053357055</v>
      </c>
      <c r="E8" s="112">
        <v>1.7300876437833508</v>
      </c>
      <c r="F8" s="112">
        <v>14.706392291986001</v>
      </c>
      <c r="G8" s="112">
        <v>10.98381360653514</v>
      </c>
      <c r="H8" s="112">
        <v>14.774345441379799</v>
      </c>
      <c r="I8" s="112">
        <v>12.400559165331286</v>
      </c>
      <c r="J8" s="112">
        <v>23.264900107403104</v>
      </c>
      <c r="K8" s="112">
        <v>22.531896101034839</v>
      </c>
      <c r="L8" s="112">
        <v>8.6</v>
      </c>
      <c r="M8" s="112">
        <v>11.775962026699062</v>
      </c>
      <c r="N8" s="112">
        <v>10.8</v>
      </c>
      <c r="O8" s="112">
        <v>17.535469505490454</v>
      </c>
      <c r="P8" s="112">
        <v>32.778776638701508</v>
      </c>
      <c r="Q8" s="112">
        <v>25.114460415649777</v>
      </c>
      <c r="R8" s="112">
        <v>0.986405679268749</v>
      </c>
      <c r="S8" s="112">
        <v>1.0483933475790903</v>
      </c>
    </row>
    <row r="9" spans="1:19" s="567" customFormat="1" ht="12.75" customHeight="1" x14ac:dyDescent="0.2">
      <c r="A9" s="114">
        <v>2014</v>
      </c>
      <c r="B9" s="112">
        <v>24.454228755854583</v>
      </c>
      <c r="C9" s="112">
        <v>18.757302808281512</v>
      </c>
      <c r="D9" s="489">
        <v>3.8386729316622339</v>
      </c>
      <c r="E9" s="489">
        <v>1.6082682221448823</v>
      </c>
      <c r="F9" s="489">
        <v>14.737401653044433</v>
      </c>
      <c r="G9" s="489">
        <v>10.785824830768496</v>
      </c>
      <c r="H9" s="489">
        <v>13.695123512331495</v>
      </c>
      <c r="I9" s="489">
        <v>13.00307427785329</v>
      </c>
      <c r="J9" s="489">
        <v>21.870717000003982</v>
      </c>
      <c r="K9" s="489">
        <v>22.676941565847528</v>
      </c>
      <c r="L9" s="489">
        <v>9.0252952113753828</v>
      </c>
      <c r="M9" s="489">
        <v>11.859052575701192</v>
      </c>
      <c r="N9" s="489">
        <v>10.956207898963058</v>
      </c>
      <c r="O9" s="489">
        <v>19.445843441399713</v>
      </c>
      <c r="P9" s="489">
        <v>32.271198097038322</v>
      </c>
      <c r="Q9" s="489">
        <v>25.397167330766756</v>
      </c>
      <c r="R9" s="589">
        <v>1.4223530367647075</v>
      </c>
      <c r="S9" s="589">
        <v>1.8636922780003242</v>
      </c>
    </row>
    <row r="10" spans="1:19" ht="6" customHeight="1" x14ac:dyDescent="0.2">
      <c r="A10" s="343"/>
      <c r="B10" s="402"/>
      <c r="C10" s="402"/>
      <c r="D10" s="402"/>
      <c r="E10" s="402"/>
      <c r="F10" s="402"/>
      <c r="G10" s="402"/>
      <c r="H10" s="402"/>
      <c r="I10" s="402"/>
      <c r="J10" s="402"/>
      <c r="K10" s="581"/>
      <c r="L10" s="383"/>
      <c r="M10" s="383"/>
      <c r="N10" s="383"/>
      <c r="O10" s="383"/>
      <c r="P10" s="383"/>
      <c r="Q10" s="383"/>
      <c r="R10" s="383"/>
      <c r="S10" s="383"/>
    </row>
    <row r="11" spans="1:19" ht="15" customHeight="1" x14ac:dyDescent="0.2">
      <c r="A11" s="1001" t="s">
        <v>54</v>
      </c>
      <c r="B11" s="1002"/>
      <c r="C11" s="1002"/>
      <c r="D11" s="1002"/>
      <c r="E11" s="1002"/>
      <c r="F11" s="1002"/>
      <c r="G11" s="1002"/>
      <c r="H11" s="1003"/>
      <c r="I11" s="1003"/>
      <c r="J11" s="1003"/>
      <c r="K11" s="1003"/>
      <c r="L11" s="1003"/>
      <c r="M11" s="1003"/>
      <c r="N11" s="1003"/>
      <c r="O11" s="1003"/>
      <c r="P11" s="1003"/>
      <c r="Q11" s="1003"/>
      <c r="R11" s="1003"/>
      <c r="S11" s="1003"/>
    </row>
  </sheetData>
  <mergeCells count="15">
    <mergeCell ref="A1:B1"/>
    <mergeCell ref="A2:B2"/>
    <mergeCell ref="J1:L1"/>
    <mergeCell ref="R4:S4"/>
    <mergeCell ref="F1:I1"/>
    <mergeCell ref="A11:S11"/>
    <mergeCell ref="A3:S3"/>
    <mergeCell ref="B4:C4"/>
    <mergeCell ref="D4:E4"/>
    <mergeCell ref="F4:G4"/>
    <mergeCell ref="H4:I4"/>
    <mergeCell ref="J4:K4"/>
    <mergeCell ref="L4:M4"/>
    <mergeCell ref="N4:O4"/>
    <mergeCell ref="P4:Q4"/>
  </mergeCells>
  <hyperlinks>
    <hyperlink ref="F1:H1" location="Tabellförteckning!A1" display="Tillbaka till innehållsföreckningen "/>
  </hyperlinks>
  <pageMargins left="0.75" right="0.75" top="1" bottom="1" header="0.5" footer="0.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pane ySplit="5" topLeftCell="A6" activePane="bottomLeft" state="frozen"/>
      <selection sqref="A1:B86"/>
      <selection pane="bottomLeft" activeCell="O9" sqref="O9"/>
    </sheetView>
  </sheetViews>
  <sheetFormatPr defaultColWidth="8.85546875" defaultRowHeight="12.75" x14ac:dyDescent="0.2"/>
  <cols>
    <col min="1" max="12" width="6.7109375" style="63" customWidth="1"/>
    <col min="13" max="16384" width="8.85546875" style="533"/>
  </cols>
  <sheetData>
    <row r="1" spans="1:12" s="693" customFormat="1" ht="30" customHeight="1" x14ac:dyDescent="0.25">
      <c r="A1" s="1020"/>
      <c r="B1" s="967"/>
      <c r="C1" s="63"/>
      <c r="D1" s="63"/>
      <c r="E1" s="63"/>
      <c r="F1" s="962" t="s">
        <v>590</v>
      </c>
      <c r="G1" s="963"/>
      <c r="H1" s="963"/>
      <c r="I1" s="967"/>
      <c r="J1" s="962"/>
      <c r="K1" s="963"/>
      <c r="L1" s="963"/>
    </row>
    <row r="2" spans="1:12" s="693" customFormat="1" ht="6" customHeight="1" x14ac:dyDescent="0.2">
      <c r="A2" s="1020"/>
      <c r="B2" s="967"/>
      <c r="C2" s="63"/>
      <c r="D2" s="63"/>
      <c r="E2" s="63"/>
      <c r="F2" s="63"/>
      <c r="G2" s="63"/>
      <c r="H2" s="63"/>
      <c r="I2" s="63"/>
      <c r="J2" s="63"/>
      <c r="K2" s="63"/>
      <c r="L2" s="63"/>
    </row>
    <row r="3" spans="1:12" s="3" customFormat="1" ht="30" customHeight="1" x14ac:dyDescent="0.2">
      <c r="A3" s="1022" t="s">
        <v>698</v>
      </c>
      <c r="B3" s="1022"/>
      <c r="C3" s="1022"/>
      <c r="D3" s="1022"/>
      <c r="E3" s="1022"/>
      <c r="F3" s="1022"/>
      <c r="G3" s="1023"/>
      <c r="H3" s="1023"/>
      <c r="I3" s="1023"/>
      <c r="J3" s="1023"/>
      <c r="K3" s="1023"/>
      <c r="L3" s="1023"/>
    </row>
    <row r="4" spans="1:12" s="398" customFormat="1" ht="15" customHeight="1" x14ac:dyDescent="0.2">
      <c r="A4" s="380"/>
      <c r="B4" s="1024" t="s">
        <v>22</v>
      </c>
      <c r="C4" s="1024"/>
      <c r="D4" s="1024"/>
      <c r="E4" s="1024"/>
      <c r="F4" s="1024"/>
      <c r="G4" s="1024" t="s">
        <v>23</v>
      </c>
      <c r="H4" s="1024"/>
      <c r="I4" s="1024"/>
      <c r="J4" s="1024"/>
      <c r="K4" s="1024"/>
      <c r="L4" s="679"/>
    </row>
    <row r="5" spans="1:12" s="398" customFormat="1" ht="15" customHeight="1" x14ac:dyDescent="0.2">
      <c r="A5" s="777" t="s">
        <v>127</v>
      </c>
      <c r="B5" s="706" t="s">
        <v>402</v>
      </c>
      <c r="C5" s="706" t="s">
        <v>403</v>
      </c>
      <c r="D5" s="724" t="s">
        <v>404</v>
      </c>
      <c r="E5" s="706" t="s">
        <v>405</v>
      </c>
      <c r="F5" s="706" t="s">
        <v>132</v>
      </c>
      <c r="G5" s="706" t="s">
        <v>402</v>
      </c>
      <c r="H5" s="706" t="s">
        <v>403</v>
      </c>
      <c r="I5" s="724" t="s">
        <v>404</v>
      </c>
      <c r="J5" s="706" t="s">
        <v>405</v>
      </c>
      <c r="K5" s="706" t="s">
        <v>132</v>
      </c>
      <c r="L5" s="700" t="s">
        <v>135</v>
      </c>
    </row>
    <row r="6" spans="1:12" s="692" customFormat="1" ht="6" customHeight="1" x14ac:dyDescent="0.2">
      <c r="A6" s="728"/>
      <c r="B6" s="262"/>
      <c r="C6" s="262"/>
      <c r="D6" s="729"/>
      <c r="E6" s="262"/>
      <c r="F6" s="262"/>
      <c r="G6" s="262"/>
      <c r="H6" s="262"/>
      <c r="I6" s="729"/>
      <c r="J6" s="262"/>
      <c r="K6" s="262"/>
      <c r="L6" s="634"/>
    </row>
    <row r="7" spans="1:12" x14ac:dyDescent="0.2">
      <c r="A7" s="264">
        <v>2004</v>
      </c>
      <c r="B7" s="535">
        <v>43</v>
      </c>
      <c r="C7" s="535">
        <v>24</v>
      </c>
      <c r="D7" s="535">
        <v>19</v>
      </c>
      <c r="E7" s="535">
        <v>8</v>
      </c>
      <c r="F7" s="206">
        <v>23</v>
      </c>
      <c r="G7" s="535">
        <v>30</v>
      </c>
      <c r="H7" s="535">
        <v>13</v>
      </c>
      <c r="I7" s="535">
        <v>11</v>
      </c>
      <c r="J7" s="535">
        <v>3</v>
      </c>
      <c r="K7" s="535">
        <v>13</v>
      </c>
      <c r="L7" s="206">
        <v>18</v>
      </c>
    </row>
    <row r="8" spans="1:12" x14ac:dyDescent="0.2">
      <c r="A8" s="86">
        <v>2005</v>
      </c>
      <c r="B8" s="206">
        <v>37</v>
      </c>
      <c r="C8" s="206">
        <v>24</v>
      </c>
      <c r="D8" s="206">
        <v>19</v>
      </c>
      <c r="E8" s="206">
        <v>7</v>
      </c>
      <c r="F8" s="206">
        <v>22</v>
      </c>
      <c r="G8" s="535">
        <v>29</v>
      </c>
      <c r="H8" s="535">
        <v>14</v>
      </c>
      <c r="I8" s="535">
        <v>10</v>
      </c>
      <c r="J8" s="535">
        <v>4</v>
      </c>
      <c r="K8" s="535">
        <v>14</v>
      </c>
      <c r="L8" s="206">
        <v>18</v>
      </c>
    </row>
    <row r="9" spans="1:12" x14ac:dyDescent="0.2">
      <c r="A9" s="98">
        <v>2006</v>
      </c>
      <c r="B9" s="206">
        <v>38</v>
      </c>
      <c r="C9" s="206">
        <v>22</v>
      </c>
      <c r="D9" s="206">
        <v>19</v>
      </c>
      <c r="E9" s="206">
        <v>9</v>
      </c>
      <c r="F9" s="206">
        <v>22</v>
      </c>
      <c r="G9" s="535">
        <v>28</v>
      </c>
      <c r="H9" s="535">
        <v>12</v>
      </c>
      <c r="I9" s="535">
        <v>11</v>
      </c>
      <c r="J9" s="535">
        <v>3</v>
      </c>
      <c r="K9" s="535">
        <v>13</v>
      </c>
      <c r="L9" s="206">
        <v>17</v>
      </c>
    </row>
    <row r="10" spans="1:12" x14ac:dyDescent="0.2">
      <c r="A10" s="86">
        <v>2007</v>
      </c>
      <c r="B10" s="206">
        <v>34</v>
      </c>
      <c r="C10" s="206">
        <v>23</v>
      </c>
      <c r="D10" s="206">
        <v>17</v>
      </c>
      <c r="E10" s="206">
        <v>6</v>
      </c>
      <c r="F10" s="206">
        <v>21</v>
      </c>
      <c r="G10" s="535">
        <v>31</v>
      </c>
      <c r="H10" s="535">
        <v>11</v>
      </c>
      <c r="I10" s="535">
        <v>13</v>
      </c>
      <c r="J10" s="535">
        <v>3</v>
      </c>
      <c r="K10" s="535">
        <v>14</v>
      </c>
      <c r="L10" s="206">
        <v>17</v>
      </c>
    </row>
    <row r="11" spans="1:12" ht="12.75" customHeight="1" x14ac:dyDescent="0.2">
      <c r="A11" s="86">
        <v>2008</v>
      </c>
      <c r="B11" s="206">
        <v>35</v>
      </c>
      <c r="C11" s="206">
        <v>20</v>
      </c>
      <c r="D11" s="206">
        <v>17</v>
      </c>
      <c r="E11" s="206">
        <v>8</v>
      </c>
      <c r="F11" s="206">
        <v>20</v>
      </c>
      <c r="G11" s="535">
        <v>31</v>
      </c>
      <c r="H11" s="535">
        <v>11</v>
      </c>
      <c r="I11" s="535">
        <v>12</v>
      </c>
      <c r="J11" s="535">
        <v>3</v>
      </c>
      <c r="K11" s="535">
        <v>14</v>
      </c>
      <c r="L11" s="206">
        <v>17</v>
      </c>
    </row>
    <row r="12" spans="1:12" s="398" customFormat="1" ht="12.75" customHeight="1" x14ac:dyDescent="0.2">
      <c r="A12" s="86">
        <v>2009</v>
      </c>
      <c r="B12" s="206">
        <v>38</v>
      </c>
      <c r="C12" s="206">
        <v>22</v>
      </c>
      <c r="D12" s="206">
        <v>18</v>
      </c>
      <c r="E12" s="206">
        <v>9</v>
      </c>
      <c r="F12" s="206">
        <v>22</v>
      </c>
      <c r="G12" s="535">
        <v>30</v>
      </c>
      <c r="H12" s="535">
        <v>13</v>
      </c>
      <c r="I12" s="535">
        <v>11</v>
      </c>
      <c r="J12" s="535">
        <v>3</v>
      </c>
      <c r="K12" s="535">
        <v>14</v>
      </c>
      <c r="L12" s="206">
        <v>18</v>
      </c>
    </row>
    <row r="13" spans="1:12" s="398" customFormat="1" ht="12.75" customHeight="1" x14ac:dyDescent="0.2">
      <c r="A13" s="86">
        <v>2010</v>
      </c>
      <c r="B13" s="206">
        <v>36</v>
      </c>
      <c r="C13" s="206">
        <v>21</v>
      </c>
      <c r="D13" s="206">
        <v>20</v>
      </c>
      <c r="E13" s="206">
        <v>8</v>
      </c>
      <c r="F13" s="206">
        <v>21</v>
      </c>
      <c r="G13" s="535">
        <v>27</v>
      </c>
      <c r="H13" s="535">
        <v>10</v>
      </c>
      <c r="I13" s="535">
        <v>11</v>
      </c>
      <c r="J13" s="535">
        <v>4</v>
      </c>
      <c r="K13" s="535">
        <v>13</v>
      </c>
      <c r="L13" s="206">
        <v>17</v>
      </c>
    </row>
    <row r="14" spans="1:12" s="398" customFormat="1" ht="12.75" customHeight="1" x14ac:dyDescent="0.2">
      <c r="A14" s="86">
        <v>2011</v>
      </c>
      <c r="B14" s="535">
        <v>33</v>
      </c>
      <c r="C14" s="535">
        <v>22</v>
      </c>
      <c r="D14" s="535">
        <v>18</v>
      </c>
      <c r="E14" s="535">
        <v>9</v>
      </c>
      <c r="F14" s="206">
        <v>20</v>
      </c>
      <c r="G14" s="535">
        <v>28</v>
      </c>
      <c r="H14" s="535">
        <v>10</v>
      </c>
      <c r="I14" s="535">
        <v>12</v>
      </c>
      <c r="J14" s="535">
        <v>4</v>
      </c>
      <c r="K14" s="535">
        <v>13</v>
      </c>
      <c r="L14" s="206">
        <v>17</v>
      </c>
    </row>
    <row r="15" spans="1:12" s="398" customFormat="1" ht="12.75" customHeight="1" x14ac:dyDescent="0.2">
      <c r="A15" s="86">
        <v>2012</v>
      </c>
      <c r="B15" s="535">
        <v>30</v>
      </c>
      <c r="C15" s="535">
        <v>20</v>
      </c>
      <c r="D15" s="535">
        <v>20</v>
      </c>
      <c r="E15" s="535">
        <v>10</v>
      </c>
      <c r="F15" s="206">
        <v>20</v>
      </c>
      <c r="G15" s="535">
        <v>30</v>
      </c>
      <c r="H15" s="535">
        <v>9</v>
      </c>
      <c r="I15" s="535">
        <v>11</v>
      </c>
      <c r="J15" s="535">
        <v>4</v>
      </c>
      <c r="K15" s="535">
        <v>13</v>
      </c>
      <c r="L15" s="206">
        <v>17</v>
      </c>
    </row>
    <row r="16" spans="1:12" s="398" customFormat="1" ht="12.75" customHeight="1" x14ac:dyDescent="0.2">
      <c r="A16" s="725">
        <v>2013</v>
      </c>
      <c r="B16" s="726">
        <v>31</v>
      </c>
      <c r="C16" s="726">
        <v>18</v>
      </c>
      <c r="D16" s="726">
        <v>19</v>
      </c>
      <c r="E16" s="726">
        <v>10</v>
      </c>
      <c r="F16" s="727">
        <v>19</v>
      </c>
      <c r="G16" s="726">
        <v>24</v>
      </c>
      <c r="H16" s="726">
        <v>9</v>
      </c>
      <c r="I16" s="726">
        <v>11</v>
      </c>
      <c r="J16" s="726">
        <v>5</v>
      </c>
      <c r="K16" s="726">
        <v>12</v>
      </c>
      <c r="L16" s="727">
        <v>16</v>
      </c>
    </row>
    <row r="17" spans="1:12" ht="6" customHeight="1" x14ac:dyDescent="0.2">
      <c r="A17" s="532"/>
      <c r="B17" s="174"/>
      <c r="C17" s="531"/>
      <c r="D17" s="531"/>
      <c r="E17" s="531"/>
      <c r="F17" s="531"/>
      <c r="G17" s="178"/>
      <c r="H17" s="178"/>
      <c r="I17" s="178"/>
      <c r="J17" s="178"/>
      <c r="K17" s="174"/>
      <c r="L17" s="174"/>
    </row>
    <row r="18" spans="1:12" s="693" customFormat="1" ht="15" customHeight="1" x14ac:dyDescent="0.2">
      <c r="A18" s="1021" t="s">
        <v>348</v>
      </c>
      <c r="B18" s="1021"/>
      <c r="C18" s="1021"/>
      <c r="D18" s="1021"/>
      <c r="E18" s="1021"/>
      <c r="F18" s="1021"/>
      <c r="G18" s="954"/>
      <c r="H18" s="954"/>
      <c r="I18" s="954"/>
      <c r="J18" s="954"/>
      <c r="K18" s="954"/>
      <c r="L18" s="954"/>
    </row>
    <row r="19" spans="1:12" s="693" customFormat="1" ht="6" customHeight="1" x14ac:dyDescent="0.2">
      <c r="A19" s="835"/>
      <c r="B19" s="835"/>
      <c r="C19" s="835"/>
      <c r="D19" s="835"/>
      <c r="E19" s="835"/>
      <c r="F19" s="835"/>
      <c r="G19" s="817"/>
      <c r="H19" s="817"/>
      <c r="I19" s="817"/>
      <c r="J19" s="817"/>
      <c r="K19" s="817"/>
      <c r="L19" s="817"/>
    </row>
    <row r="20" spans="1:12" ht="15" customHeight="1" x14ac:dyDescent="0.2">
      <c r="A20" s="1021" t="s">
        <v>400</v>
      </c>
      <c r="B20" s="1021"/>
      <c r="C20" s="1021"/>
      <c r="D20" s="1021"/>
      <c r="E20" s="1021"/>
      <c r="F20" s="1021"/>
      <c r="G20" s="954"/>
      <c r="H20" s="954"/>
      <c r="I20" s="954"/>
      <c r="J20" s="954"/>
      <c r="K20" s="954"/>
      <c r="L20" s="954"/>
    </row>
    <row r="21" spans="1:12" ht="15" customHeight="1" x14ac:dyDescent="0.2">
      <c r="A21" s="1021" t="s">
        <v>401</v>
      </c>
      <c r="B21" s="1021"/>
      <c r="C21" s="1021"/>
      <c r="D21" s="1021"/>
      <c r="E21" s="1021"/>
      <c r="F21" s="1021"/>
      <c r="G21" s="954"/>
      <c r="H21" s="954"/>
      <c r="I21" s="954"/>
      <c r="J21" s="954"/>
      <c r="K21" s="954"/>
      <c r="L21" s="954"/>
    </row>
    <row r="22" spans="1:12" x14ac:dyDescent="0.2">
      <c r="A22" s="174"/>
      <c r="B22" s="206"/>
      <c r="C22" s="206"/>
      <c r="D22" s="206"/>
      <c r="E22" s="206"/>
      <c r="F22" s="206"/>
      <c r="G22" s="124"/>
    </row>
    <row r="23" spans="1:12" x14ac:dyDescent="0.2">
      <c r="A23" s="533"/>
      <c r="B23" s="533"/>
      <c r="C23" s="533"/>
      <c r="D23" s="533"/>
      <c r="E23" s="533"/>
      <c r="F23" s="533"/>
      <c r="G23" s="533"/>
      <c r="H23" s="533"/>
      <c r="I23" s="533"/>
      <c r="J23" s="533"/>
      <c r="K23" s="533"/>
      <c r="L23" s="533"/>
    </row>
    <row r="24" spans="1:12" x14ac:dyDescent="0.2">
      <c r="B24" s="535"/>
      <c r="C24" s="535"/>
    </row>
    <row r="25" spans="1:12" x14ac:dyDescent="0.2">
      <c r="B25" s="535"/>
      <c r="C25" s="535"/>
    </row>
    <row r="26" spans="1:12" x14ac:dyDescent="0.2">
      <c r="B26" s="535"/>
      <c r="C26" s="535"/>
    </row>
    <row r="27" spans="1:12" x14ac:dyDescent="0.2">
      <c r="B27" s="535"/>
      <c r="C27" s="535"/>
    </row>
    <row r="28" spans="1:12" x14ac:dyDescent="0.2">
      <c r="B28" s="535"/>
      <c r="C28" s="535"/>
    </row>
    <row r="29" spans="1:12" x14ac:dyDescent="0.2">
      <c r="B29" s="535"/>
      <c r="C29" s="535"/>
    </row>
    <row r="30" spans="1:12" x14ac:dyDescent="0.2">
      <c r="B30" s="535"/>
      <c r="C30" s="535"/>
    </row>
    <row r="31" spans="1:12" x14ac:dyDescent="0.2">
      <c r="B31" s="535"/>
      <c r="C31" s="535"/>
    </row>
    <row r="32" spans="1:12" x14ac:dyDescent="0.2">
      <c r="B32" s="535"/>
      <c r="C32" s="535"/>
    </row>
    <row r="33" spans="2:3" x14ac:dyDescent="0.2">
      <c r="B33" s="535"/>
      <c r="C33" s="535"/>
    </row>
    <row r="34" spans="2:3" x14ac:dyDescent="0.2">
      <c r="B34" s="535"/>
      <c r="C34" s="535"/>
    </row>
  </sheetData>
  <mergeCells count="10">
    <mergeCell ref="A1:B1"/>
    <mergeCell ref="A2:B2"/>
    <mergeCell ref="J1:L1"/>
    <mergeCell ref="F1:I1"/>
    <mergeCell ref="A21:L21"/>
    <mergeCell ref="A3:L3"/>
    <mergeCell ref="B4:F4"/>
    <mergeCell ref="G4:K4"/>
    <mergeCell ref="A18:L18"/>
    <mergeCell ref="A20:L20"/>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pane ySplit="4" topLeftCell="A5" activePane="bottomLeft" state="frozen"/>
      <selection sqref="A1:B86"/>
      <selection pane="bottomLeft" sqref="A1:G86"/>
    </sheetView>
  </sheetViews>
  <sheetFormatPr defaultColWidth="8.85546875" defaultRowHeight="12.75" x14ac:dyDescent="0.2"/>
  <cols>
    <col min="1" max="1" width="12.7109375" style="567" customWidth="1"/>
    <col min="2" max="2" width="8.7109375" style="608" customWidth="1"/>
    <col min="3" max="4" width="20.7109375" style="112" customWidth="1"/>
    <col min="5" max="5" width="20.7109375" style="113" customWidth="1"/>
    <col min="6" max="7" width="20.7109375" style="112" customWidth="1"/>
    <col min="8" max="8" width="8.7109375" style="567" customWidth="1"/>
    <col min="9" max="16384" width="8.85546875" style="567"/>
  </cols>
  <sheetData>
    <row r="1" spans="1:7" ht="30" customHeight="1" x14ac:dyDescent="0.25">
      <c r="A1" s="1028"/>
      <c r="B1" s="967"/>
      <c r="D1" s="113"/>
      <c r="E1" s="962" t="s">
        <v>673</v>
      </c>
      <c r="F1" s="963"/>
      <c r="G1" s="963"/>
    </row>
    <row r="2" spans="1:7" ht="6" customHeight="1" x14ac:dyDescent="0.2">
      <c r="A2" s="1028"/>
      <c r="B2" s="967"/>
    </row>
    <row r="3" spans="1:7" s="577" customFormat="1" ht="30" customHeight="1" x14ac:dyDescent="0.2">
      <c r="A3" s="1005" t="s">
        <v>406</v>
      </c>
      <c r="B3" s="1005"/>
      <c r="C3" s="1006"/>
      <c r="D3" s="1006"/>
      <c r="E3" s="1007"/>
      <c r="F3" s="1026"/>
      <c r="G3" s="1026"/>
    </row>
    <row r="4" spans="1:7" s="578" customFormat="1" ht="43.5" x14ac:dyDescent="0.2">
      <c r="A4" s="730" t="s">
        <v>102</v>
      </c>
      <c r="B4" s="731" t="s">
        <v>349</v>
      </c>
      <c r="C4" s="732" t="s">
        <v>407</v>
      </c>
      <c r="D4" s="732" t="s">
        <v>408</v>
      </c>
      <c r="E4" s="733" t="s">
        <v>350</v>
      </c>
      <c r="F4" s="732" t="s">
        <v>351</v>
      </c>
      <c r="G4" s="732" t="s">
        <v>352</v>
      </c>
    </row>
    <row r="5" spans="1:7" ht="6" customHeight="1" x14ac:dyDescent="0.2">
      <c r="A5" s="590" t="s">
        <v>100</v>
      </c>
      <c r="B5" s="591"/>
      <c r="C5" s="592"/>
      <c r="D5" s="592"/>
      <c r="E5" s="593"/>
      <c r="F5" s="594"/>
      <c r="G5" s="592"/>
    </row>
    <row r="6" spans="1:7" s="837" customFormat="1" x14ac:dyDescent="0.2">
      <c r="A6" s="1027" t="s">
        <v>102</v>
      </c>
      <c r="B6" s="985"/>
      <c r="C6" s="985"/>
      <c r="D6" s="985"/>
      <c r="E6" s="985"/>
      <c r="F6" s="954"/>
      <c r="G6" s="954"/>
    </row>
    <row r="7" spans="1:7" x14ac:dyDescent="0.2">
      <c r="A7" s="590" t="s">
        <v>353</v>
      </c>
      <c r="B7" s="591">
        <v>2006</v>
      </c>
      <c r="C7" s="592">
        <v>80.195599022004899</v>
      </c>
      <c r="D7" s="592">
        <v>22.982885085574601</v>
      </c>
      <c r="E7" s="593">
        <v>2.5549312312698635</v>
      </c>
      <c r="F7" s="594" t="s">
        <v>67</v>
      </c>
      <c r="G7" s="594" t="s">
        <v>67</v>
      </c>
    </row>
    <row r="8" spans="1:7" x14ac:dyDescent="0.2">
      <c r="A8" s="590" t="s">
        <v>354</v>
      </c>
      <c r="B8" s="591">
        <v>1866</v>
      </c>
      <c r="C8" s="592">
        <v>81.203749383325103</v>
      </c>
      <c r="D8" s="592">
        <v>25.3576714356191</v>
      </c>
      <c r="E8" s="593">
        <v>2.426300927046031</v>
      </c>
      <c r="F8" s="594" t="s">
        <v>67</v>
      </c>
      <c r="G8" s="592">
        <v>23.433645781943799</v>
      </c>
    </row>
    <row r="9" spans="1:7" x14ac:dyDescent="0.2">
      <c r="A9" s="590" t="s">
        <v>355</v>
      </c>
      <c r="B9" s="591">
        <v>1964</v>
      </c>
      <c r="C9" s="592">
        <v>79.833984375</v>
      </c>
      <c r="D9" s="592">
        <v>24.609375</v>
      </c>
      <c r="E9" s="593">
        <v>2.564616180197314</v>
      </c>
      <c r="F9" s="594" t="s">
        <v>67</v>
      </c>
      <c r="G9" s="592">
        <v>32.046897999999999</v>
      </c>
    </row>
    <row r="10" spans="1:7" x14ac:dyDescent="0.2">
      <c r="A10" s="590" t="s">
        <v>356</v>
      </c>
      <c r="B10" s="591">
        <v>1649</v>
      </c>
      <c r="C10" s="592">
        <v>78.680688336520106</v>
      </c>
      <c r="D10" s="592">
        <v>27.2944550669216</v>
      </c>
      <c r="E10" s="593">
        <v>2.2314541905948904</v>
      </c>
      <c r="F10" s="594" t="s">
        <v>67</v>
      </c>
      <c r="G10" s="592">
        <v>33.173996175908201</v>
      </c>
    </row>
    <row r="11" spans="1:7" x14ac:dyDescent="0.2">
      <c r="A11" s="590" t="s">
        <v>357</v>
      </c>
      <c r="B11" s="591">
        <v>1583</v>
      </c>
      <c r="C11" s="592">
        <v>80.876494023904399</v>
      </c>
      <c r="D11" s="592">
        <v>24.4897959183673</v>
      </c>
      <c r="E11" s="593">
        <v>3.0065755364319831</v>
      </c>
      <c r="F11" s="592">
        <v>17.570930811348902</v>
      </c>
      <c r="G11" s="592">
        <v>32.221115537848597</v>
      </c>
    </row>
    <row r="12" spans="1:7" x14ac:dyDescent="0.2">
      <c r="A12" s="590" t="s">
        <v>358</v>
      </c>
      <c r="B12" s="591">
        <v>1878</v>
      </c>
      <c r="C12" s="592">
        <v>76.537467700258404</v>
      </c>
      <c r="D12" s="592">
        <v>25.529715762273899</v>
      </c>
      <c r="E12" s="593">
        <v>3.681665902480181</v>
      </c>
      <c r="F12" s="592">
        <v>17.0630816959669</v>
      </c>
      <c r="G12" s="592">
        <v>26.511627906976699</v>
      </c>
    </row>
    <row r="13" spans="1:7" x14ac:dyDescent="0.2">
      <c r="A13" s="590" t="s">
        <v>359</v>
      </c>
      <c r="B13" s="591">
        <v>2011</v>
      </c>
      <c r="C13" s="592">
        <v>73.2079308591764</v>
      </c>
      <c r="D13" s="592">
        <v>22.227873855544299</v>
      </c>
      <c r="E13" s="593">
        <v>3.2822475513912557</v>
      </c>
      <c r="F13" s="592">
        <v>14.3438453713123</v>
      </c>
      <c r="G13" s="592">
        <v>18.413021363174</v>
      </c>
    </row>
    <row r="14" spans="1:7" x14ac:dyDescent="0.2">
      <c r="A14" s="590" t="s">
        <v>360</v>
      </c>
      <c r="B14" s="591">
        <v>2136</v>
      </c>
      <c r="C14" s="592">
        <v>69.956458635703896</v>
      </c>
      <c r="D14" s="592">
        <v>21.335268505079799</v>
      </c>
      <c r="E14" s="593">
        <v>2.9489510455224091</v>
      </c>
      <c r="F14" s="592">
        <v>15.440464666021301</v>
      </c>
      <c r="G14" s="592">
        <v>16.352201257861601</v>
      </c>
    </row>
    <row r="15" spans="1:7" x14ac:dyDescent="0.2">
      <c r="A15" s="590" t="s">
        <v>361</v>
      </c>
      <c r="B15" s="591">
        <v>1797</v>
      </c>
      <c r="C15" s="592">
        <v>66.751527494908302</v>
      </c>
      <c r="D15" s="592">
        <v>24.554253693326501</v>
      </c>
      <c r="E15" s="596">
        <v>3.7379901847218426</v>
      </c>
      <c r="F15" s="592">
        <v>27.9164544065206</v>
      </c>
      <c r="G15" s="592">
        <v>10.646968925114599</v>
      </c>
    </row>
    <row r="16" spans="1:7" x14ac:dyDescent="0.2">
      <c r="A16" s="590" t="s">
        <v>362</v>
      </c>
      <c r="B16" s="591">
        <v>1981</v>
      </c>
      <c r="C16" s="592">
        <v>65.024875621890502</v>
      </c>
      <c r="D16" s="592">
        <v>23.8308457711443</v>
      </c>
      <c r="E16" s="593">
        <v>3.2551406373746605</v>
      </c>
      <c r="F16" s="592">
        <v>29.069189000000001</v>
      </c>
      <c r="G16" s="592">
        <v>9.3081134892981598</v>
      </c>
    </row>
    <row r="17" spans="1:7" x14ac:dyDescent="0.2">
      <c r="A17" s="590" t="s">
        <v>363</v>
      </c>
      <c r="B17" s="591">
        <v>1861</v>
      </c>
      <c r="C17" s="592">
        <v>60.222110045431599</v>
      </c>
      <c r="D17" s="592">
        <v>20.242301867743599</v>
      </c>
      <c r="E17" s="593">
        <v>2.5236697697864767</v>
      </c>
      <c r="F17" s="592">
        <v>26.448362720403001</v>
      </c>
      <c r="G17" s="592">
        <v>7.9757698132256403</v>
      </c>
    </row>
    <row r="18" spans="1:7" x14ac:dyDescent="0.2">
      <c r="A18" s="590" t="s">
        <v>364</v>
      </c>
      <c r="B18" s="591">
        <v>1884</v>
      </c>
      <c r="C18" s="592">
        <v>53.491902221961574</v>
      </c>
      <c r="D18" s="592">
        <v>10.974884206526699</v>
      </c>
      <c r="E18" s="597">
        <v>1.6253544127275492</v>
      </c>
      <c r="F18" s="592">
        <v>19.003260363297599</v>
      </c>
      <c r="G18" s="592">
        <v>5.4028877503493202</v>
      </c>
    </row>
    <row r="19" spans="1:7" ht="8.1" customHeight="1" x14ac:dyDescent="0.2">
      <c r="A19" s="598"/>
      <c r="B19" s="591"/>
      <c r="D19" s="599"/>
      <c r="E19" s="600"/>
      <c r="G19" s="599"/>
    </row>
    <row r="20" spans="1:7" s="578" customFormat="1" x14ac:dyDescent="0.2">
      <c r="A20" s="1027" t="s">
        <v>66</v>
      </c>
      <c r="B20" s="985"/>
      <c r="C20" s="985"/>
      <c r="D20" s="985"/>
      <c r="E20" s="985"/>
      <c r="F20" s="954"/>
      <c r="G20" s="954"/>
    </row>
    <row r="21" spans="1:7" x14ac:dyDescent="0.2">
      <c r="A21" s="590" t="s">
        <v>353</v>
      </c>
      <c r="B21" s="591">
        <v>1791</v>
      </c>
      <c r="C21" s="592">
        <v>76.449086161879904</v>
      </c>
      <c r="D21" s="592">
        <v>22.297650130548298</v>
      </c>
      <c r="E21" s="593">
        <v>2.0755663849762338</v>
      </c>
      <c r="F21" s="594" t="s">
        <v>67</v>
      </c>
      <c r="G21" s="594" t="s">
        <v>67</v>
      </c>
    </row>
    <row r="22" spans="1:7" x14ac:dyDescent="0.2">
      <c r="A22" s="590" t="s">
        <v>354</v>
      </c>
      <c r="B22" s="591">
        <v>1863</v>
      </c>
      <c r="C22" s="592">
        <v>80.147058823529406</v>
      </c>
      <c r="D22" s="592">
        <v>23.674540682414701</v>
      </c>
      <c r="E22" s="593">
        <v>2.4905629705335448</v>
      </c>
      <c r="F22" s="594" t="s">
        <v>67</v>
      </c>
      <c r="G22" s="592">
        <v>28.556430446194199</v>
      </c>
    </row>
    <row r="23" spans="1:7" x14ac:dyDescent="0.2">
      <c r="A23" s="590" t="s">
        <v>355</v>
      </c>
      <c r="B23" s="591">
        <v>1976</v>
      </c>
      <c r="C23" s="592">
        <v>79.896103896103895</v>
      </c>
      <c r="D23" s="592">
        <v>30.753246753246799</v>
      </c>
      <c r="E23" s="593">
        <v>2.7816620792791964</v>
      </c>
      <c r="F23" s="594" t="s">
        <v>67</v>
      </c>
      <c r="G23" s="592">
        <v>39.324675324675297</v>
      </c>
    </row>
    <row r="24" spans="1:7" x14ac:dyDescent="0.2">
      <c r="A24" s="590" t="s">
        <v>356</v>
      </c>
      <c r="B24" s="591">
        <v>2036</v>
      </c>
      <c r="C24" s="592">
        <v>78.4396415392725</v>
      </c>
      <c r="D24" s="592">
        <v>25.988402741170301</v>
      </c>
      <c r="E24" s="593">
        <v>2.3003359840783171</v>
      </c>
      <c r="F24" s="594" t="s">
        <v>67</v>
      </c>
      <c r="G24" s="592">
        <v>39.146469968387798</v>
      </c>
    </row>
    <row r="25" spans="1:7" x14ac:dyDescent="0.2">
      <c r="A25" s="590" t="s">
        <v>357</v>
      </c>
      <c r="B25" s="591">
        <v>1936</v>
      </c>
      <c r="C25" s="592">
        <v>79.509071504802606</v>
      </c>
      <c r="D25" s="592">
        <v>26.4281900694074</v>
      </c>
      <c r="E25" s="593">
        <v>3.1679253992983538</v>
      </c>
      <c r="F25" s="592">
        <v>19.103521878335101</v>
      </c>
      <c r="G25" s="592">
        <v>36.446105000000003</v>
      </c>
    </row>
    <row r="26" spans="1:7" x14ac:dyDescent="0.2">
      <c r="A26" s="590" t="s">
        <v>358</v>
      </c>
      <c r="B26" s="591">
        <v>1762</v>
      </c>
      <c r="C26" s="592">
        <v>80.711506392440199</v>
      </c>
      <c r="D26" s="592">
        <v>28.5555555555556</v>
      </c>
      <c r="E26" s="593">
        <v>3.8625126773685632</v>
      </c>
      <c r="F26" s="592">
        <v>21</v>
      </c>
      <c r="G26" s="592">
        <v>35.2777777777778</v>
      </c>
    </row>
    <row r="27" spans="1:7" x14ac:dyDescent="0.2">
      <c r="A27" s="590" t="s">
        <v>359</v>
      </c>
      <c r="B27" s="591">
        <v>1742</v>
      </c>
      <c r="C27" s="592">
        <v>80.699774266365694</v>
      </c>
      <c r="D27" s="592">
        <v>26.805869074492101</v>
      </c>
      <c r="E27" s="593">
        <v>4.1211716124597109</v>
      </c>
      <c r="F27" s="592">
        <v>20.428893905191899</v>
      </c>
      <c r="G27" s="592">
        <v>27.426636568848799</v>
      </c>
    </row>
    <row r="28" spans="1:7" x14ac:dyDescent="0.2">
      <c r="A28" s="590" t="s">
        <v>360</v>
      </c>
      <c r="B28" s="591">
        <v>1825</v>
      </c>
      <c r="C28" s="592">
        <v>73.901247965273996</v>
      </c>
      <c r="D28" s="592">
        <v>25.230602278893102</v>
      </c>
      <c r="E28" s="593">
        <v>4.0384990429048848</v>
      </c>
      <c r="F28" s="592">
        <v>23.168746608789998</v>
      </c>
      <c r="G28" s="592">
        <v>21.3897937024973</v>
      </c>
    </row>
    <row r="29" spans="1:7" x14ac:dyDescent="0.2">
      <c r="A29" s="590" t="s">
        <v>361</v>
      </c>
      <c r="B29" s="591">
        <v>1694</v>
      </c>
      <c r="C29" s="592">
        <v>68.210770121598202</v>
      </c>
      <c r="D29" s="592">
        <v>22.0741599073001</v>
      </c>
      <c r="E29" s="596">
        <v>3.3424033322267341</v>
      </c>
      <c r="F29" s="592">
        <v>23.928157589803</v>
      </c>
      <c r="G29" s="592">
        <v>12.6809496236248</v>
      </c>
    </row>
    <row r="30" spans="1:7" x14ac:dyDescent="0.2">
      <c r="A30" s="590" t="s">
        <v>362</v>
      </c>
      <c r="B30" s="591">
        <v>1701</v>
      </c>
      <c r="C30" s="592">
        <v>68.869047619047606</v>
      </c>
      <c r="D30" s="592">
        <v>23.200475907198101</v>
      </c>
      <c r="E30" s="593">
        <v>3.0047356088954795</v>
      </c>
      <c r="F30" s="592">
        <v>27.4078478002378</v>
      </c>
      <c r="G30" s="592">
        <v>9.9940511600237993</v>
      </c>
    </row>
    <row r="31" spans="1:7" x14ac:dyDescent="0.2">
      <c r="A31" s="590" t="s">
        <v>363</v>
      </c>
      <c r="B31" s="591">
        <v>1618</v>
      </c>
      <c r="C31" s="592">
        <v>62.658227848101298</v>
      </c>
      <c r="D31" s="592">
        <v>21.2025316455696</v>
      </c>
      <c r="E31" s="593">
        <v>2.8314015112755033</v>
      </c>
      <c r="F31" s="592">
        <v>26.915769000000001</v>
      </c>
      <c r="G31" s="592">
        <v>9.5630145661811294</v>
      </c>
    </row>
    <row r="32" spans="1:7" x14ac:dyDescent="0.2">
      <c r="A32" s="590" t="s">
        <v>364</v>
      </c>
      <c r="B32" s="591">
        <v>1523</v>
      </c>
      <c r="C32" s="592">
        <v>52.539949185059129</v>
      </c>
      <c r="D32" s="592">
        <v>12.7937527328599</v>
      </c>
      <c r="E32" s="597">
        <v>1.9081478316518152</v>
      </c>
      <c r="F32" s="592">
        <v>19.295101553166099</v>
      </c>
      <c r="G32" s="592">
        <v>5.8577405857740601</v>
      </c>
    </row>
    <row r="33" spans="1:7" ht="8.1" customHeight="1" x14ac:dyDescent="0.2">
      <c r="A33" s="598"/>
      <c r="B33" s="601"/>
      <c r="D33" s="602"/>
      <c r="E33" s="600"/>
      <c r="G33" s="602"/>
    </row>
    <row r="34" spans="1:7" s="578" customFormat="1" x14ac:dyDescent="0.2">
      <c r="A34" s="1027" t="s">
        <v>106</v>
      </c>
      <c r="B34" s="985"/>
      <c r="C34" s="985"/>
      <c r="D34" s="985"/>
      <c r="E34" s="985"/>
      <c r="F34" s="954"/>
      <c r="G34" s="954"/>
    </row>
    <row r="35" spans="1:7" x14ac:dyDescent="0.2">
      <c r="A35" s="590" t="s">
        <v>353</v>
      </c>
      <c r="B35" s="591">
        <v>1485</v>
      </c>
      <c r="C35" s="592">
        <v>82.903000697836703</v>
      </c>
      <c r="D35" s="592">
        <v>21.2142358688067</v>
      </c>
      <c r="E35" s="593">
        <v>2.6209637825255689</v>
      </c>
      <c r="F35" s="594" t="s">
        <v>67</v>
      </c>
      <c r="G35" s="594" t="s">
        <v>67</v>
      </c>
    </row>
    <row r="36" spans="1:7" x14ac:dyDescent="0.2">
      <c r="A36" s="590" t="s">
        <v>354</v>
      </c>
      <c r="B36" s="591">
        <v>1623</v>
      </c>
      <c r="C36" s="592">
        <v>84.923282188125398</v>
      </c>
      <c r="D36" s="592">
        <v>25.4169446297532</v>
      </c>
      <c r="E36" s="593">
        <v>3.1100008595039141</v>
      </c>
      <c r="F36" s="594" t="s">
        <v>67</v>
      </c>
      <c r="G36" s="592">
        <v>36.799999999999997</v>
      </c>
    </row>
    <row r="37" spans="1:7" x14ac:dyDescent="0.2">
      <c r="A37" s="590" t="s">
        <v>355</v>
      </c>
      <c r="B37" s="591">
        <v>1488</v>
      </c>
      <c r="C37" s="592">
        <v>83.322214809873302</v>
      </c>
      <c r="D37" s="592">
        <v>27.2</v>
      </c>
      <c r="E37" s="593">
        <v>3.0406200239199141</v>
      </c>
      <c r="F37" s="594" t="s">
        <v>67</v>
      </c>
      <c r="G37" s="592">
        <v>44.229486000000001</v>
      </c>
    </row>
    <row r="38" spans="1:7" x14ac:dyDescent="0.2">
      <c r="A38" s="590" t="s">
        <v>356</v>
      </c>
      <c r="B38" s="591">
        <v>2038</v>
      </c>
      <c r="C38" s="592">
        <v>81.241379310344797</v>
      </c>
      <c r="D38" s="592">
        <v>26.068965517241399</v>
      </c>
      <c r="E38" s="593">
        <v>2.6770966114284991</v>
      </c>
      <c r="F38" s="594" t="s">
        <v>67</v>
      </c>
      <c r="G38" s="592">
        <v>39.931034482758598</v>
      </c>
    </row>
    <row r="39" spans="1:7" x14ac:dyDescent="0.2">
      <c r="A39" s="590" t="s">
        <v>357</v>
      </c>
      <c r="B39" s="591">
        <v>1981</v>
      </c>
      <c r="C39" s="592">
        <v>77.7697841726619</v>
      </c>
      <c r="D39" s="592">
        <v>23.741007194244599</v>
      </c>
      <c r="E39" s="593">
        <v>2.7697329518668874</v>
      </c>
      <c r="F39" s="592">
        <v>30.769230769230798</v>
      </c>
      <c r="G39" s="592">
        <v>33.309352517985602</v>
      </c>
    </row>
    <row r="40" spans="1:7" x14ac:dyDescent="0.2">
      <c r="A40" s="590" t="s">
        <v>358</v>
      </c>
      <c r="B40" s="591">
        <v>1730</v>
      </c>
      <c r="C40" s="592">
        <v>83.171278982797304</v>
      </c>
      <c r="D40" s="592">
        <v>30.2916978309648</v>
      </c>
      <c r="E40" s="593">
        <v>4.4016705601423469</v>
      </c>
      <c r="F40" s="592">
        <v>33.507852999999997</v>
      </c>
      <c r="G40" s="592">
        <v>37.949101796407199</v>
      </c>
    </row>
    <row r="41" spans="1:7" x14ac:dyDescent="0.2">
      <c r="A41" s="590" t="s">
        <v>359</v>
      </c>
      <c r="B41" s="591">
        <v>1595</v>
      </c>
      <c r="C41" s="592">
        <v>80.731889469753597</v>
      </c>
      <c r="D41" s="592">
        <v>29.372197309417</v>
      </c>
      <c r="E41" s="593">
        <v>4.9579482736995386</v>
      </c>
      <c r="F41" s="592">
        <v>30.941704035874402</v>
      </c>
      <c r="G41" s="592">
        <v>26.606875934230199</v>
      </c>
    </row>
    <row r="42" spans="1:7" x14ac:dyDescent="0.2">
      <c r="A42" s="590" t="s">
        <v>360</v>
      </c>
      <c r="B42" s="591">
        <v>1691</v>
      </c>
      <c r="C42" s="592">
        <v>77.285921625544304</v>
      </c>
      <c r="D42" s="592">
        <v>27.068214804063899</v>
      </c>
      <c r="E42" s="593">
        <v>4.3642880144040435</v>
      </c>
      <c r="F42" s="592">
        <v>30.311820159535898</v>
      </c>
      <c r="G42" s="592">
        <v>16.908563134978198</v>
      </c>
    </row>
    <row r="43" spans="1:7" x14ac:dyDescent="0.2">
      <c r="A43" s="590" t="s">
        <v>361</v>
      </c>
      <c r="B43" s="591">
        <v>1483</v>
      </c>
      <c r="C43" s="592">
        <v>72.143974960876406</v>
      </c>
      <c r="D43" s="592">
        <v>25.2738654147105</v>
      </c>
      <c r="E43" s="596">
        <v>3.732909213349346</v>
      </c>
      <c r="F43" s="592">
        <v>31.377151799686999</v>
      </c>
      <c r="G43" s="592">
        <v>13.693270735524299</v>
      </c>
    </row>
    <row r="44" spans="1:7" x14ac:dyDescent="0.2">
      <c r="A44" s="590" t="s">
        <v>362</v>
      </c>
      <c r="B44" s="591">
        <v>1197</v>
      </c>
      <c r="C44" s="592">
        <v>73.285486443381203</v>
      </c>
      <c r="D44" s="592">
        <v>25.7575757575758</v>
      </c>
      <c r="E44" s="593">
        <v>4.3525659366112972</v>
      </c>
      <c r="F44" s="592">
        <v>34.4687753446877</v>
      </c>
      <c r="G44" s="592">
        <v>12.041467304625201</v>
      </c>
    </row>
    <row r="45" spans="1:7" x14ac:dyDescent="0.2">
      <c r="A45" s="590" t="s">
        <v>363</v>
      </c>
      <c r="B45" s="591">
        <v>1554</v>
      </c>
      <c r="C45" s="592">
        <v>69.5940347970174</v>
      </c>
      <c r="D45" s="592">
        <v>23.6951118475559</v>
      </c>
      <c r="E45" s="593">
        <v>3.1112422934868778</v>
      </c>
      <c r="F45" s="592">
        <v>32.5833333333333</v>
      </c>
      <c r="G45" s="592">
        <v>11.184755592377799</v>
      </c>
    </row>
    <row r="46" spans="1:7" x14ac:dyDescent="0.2">
      <c r="A46" s="590" t="s">
        <v>364</v>
      </c>
      <c r="B46" s="603">
        <v>1570</v>
      </c>
      <c r="C46" s="592">
        <v>57.189005919930345</v>
      </c>
      <c r="D46" s="592">
        <v>13.630755588453701</v>
      </c>
      <c r="E46" s="597">
        <v>2.109702732073214</v>
      </c>
      <c r="F46" s="592">
        <v>24.132613723978402</v>
      </c>
      <c r="G46" s="592">
        <v>5.7054741711642203</v>
      </c>
    </row>
    <row r="47" spans="1:7" ht="8.1" customHeight="1" x14ac:dyDescent="0.2">
      <c r="A47" s="598"/>
      <c r="B47" s="601"/>
      <c r="D47" s="599"/>
      <c r="E47" s="600"/>
      <c r="G47" s="599"/>
    </row>
    <row r="48" spans="1:7" s="578" customFormat="1" ht="12.75" customHeight="1" x14ac:dyDescent="0.2">
      <c r="A48" s="1027" t="s">
        <v>119</v>
      </c>
      <c r="B48" s="985"/>
      <c r="C48" s="985"/>
      <c r="D48" s="985"/>
      <c r="E48" s="985"/>
      <c r="F48" s="954"/>
      <c r="G48" s="954"/>
    </row>
    <row r="49" spans="1:7" x14ac:dyDescent="0.2">
      <c r="A49" s="590" t="s">
        <v>353</v>
      </c>
      <c r="B49" s="591">
        <v>1809</v>
      </c>
      <c r="C49" s="592">
        <v>79.247434435575798</v>
      </c>
      <c r="D49" s="592">
        <v>23.160296634341101</v>
      </c>
      <c r="E49" s="593">
        <v>2.3362427849707221</v>
      </c>
      <c r="F49" s="594" t="s">
        <v>67</v>
      </c>
      <c r="G49" s="594" t="s">
        <v>67</v>
      </c>
    </row>
    <row r="50" spans="1:7" x14ac:dyDescent="0.2">
      <c r="A50" s="590" t="s">
        <v>354</v>
      </c>
      <c r="B50" s="591">
        <v>1780</v>
      </c>
      <c r="C50" s="592">
        <v>82.154882154882202</v>
      </c>
      <c r="D50" s="592">
        <v>26.7115600448934</v>
      </c>
      <c r="E50" s="593">
        <v>2.7339168074011901</v>
      </c>
      <c r="F50" s="594" t="s">
        <v>67</v>
      </c>
      <c r="G50" s="592">
        <v>29.292929292929301</v>
      </c>
    </row>
    <row r="51" spans="1:7" x14ac:dyDescent="0.2">
      <c r="A51" s="590" t="s">
        <v>355</v>
      </c>
      <c r="B51" s="591">
        <v>1792</v>
      </c>
      <c r="C51" s="592">
        <v>82.036933407946293</v>
      </c>
      <c r="D51" s="592">
        <v>27.491601343785</v>
      </c>
      <c r="E51" s="593">
        <v>2.6050112142123023</v>
      </c>
      <c r="F51" s="594" t="s">
        <v>67</v>
      </c>
      <c r="G51" s="592">
        <v>36.933408</v>
      </c>
    </row>
    <row r="52" spans="1:7" x14ac:dyDescent="0.2">
      <c r="A52" s="590" t="s">
        <v>356</v>
      </c>
      <c r="B52" s="591">
        <v>1328</v>
      </c>
      <c r="C52" s="592">
        <v>82.3427582227351</v>
      </c>
      <c r="D52" s="592">
        <v>29.0825158684362</v>
      </c>
      <c r="E52" s="593">
        <v>2.6414209816486478</v>
      </c>
      <c r="F52" s="594" t="s">
        <v>67</v>
      </c>
      <c r="G52" s="592">
        <v>42.898383371824501</v>
      </c>
    </row>
    <row r="53" spans="1:7" x14ac:dyDescent="0.2">
      <c r="A53" s="590" t="s">
        <v>357</v>
      </c>
      <c r="B53" s="591">
        <v>1182</v>
      </c>
      <c r="C53" s="592">
        <v>82.114803625377604</v>
      </c>
      <c r="D53" s="592">
        <v>30.072463768115899</v>
      </c>
      <c r="E53" s="593">
        <v>3.511136501487452</v>
      </c>
      <c r="F53" s="592">
        <v>21.752265861027201</v>
      </c>
      <c r="G53" s="592">
        <v>44.894260000000003</v>
      </c>
    </row>
    <row r="54" spans="1:7" x14ac:dyDescent="0.2">
      <c r="A54" s="590" t="s">
        <v>358</v>
      </c>
      <c r="B54" s="591">
        <v>1603</v>
      </c>
      <c r="C54" s="592">
        <v>81.662436548223397</v>
      </c>
      <c r="D54" s="592">
        <v>29.6954314720812</v>
      </c>
      <c r="E54" s="593">
        <v>4.3925792385021021</v>
      </c>
      <c r="F54" s="592">
        <v>27.428571428571399</v>
      </c>
      <c r="G54" s="592">
        <v>40.063492063492099</v>
      </c>
    </row>
    <row r="55" spans="1:7" x14ac:dyDescent="0.2">
      <c r="A55" s="590" t="s">
        <v>359</v>
      </c>
      <c r="B55" s="591">
        <v>1854</v>
      </c>
      <c r="C55" s="592">
        <v>80.731548007838001</v>
      </c>
      <c r="D55" s="592">
        <v>30.306988896146301</v>
      </c>
      <c r="E55" s="593">
        <v>4.2181203055604506</v>
      </c>
      <c r="F55" s="592">
        <v>23.071895424836601</v>
      </c>
      <c r="G55" s="592">
        <v>29.934640522875799</v>
      </c>
    </row>
    <row r="56" spans="1:7" x14ac:dyDescent="0.2">
      <c r="A56" s="590" t="s">
        <v>360</v>
      </c>
      <c r="B56" s="591">
        <v>1776</v>
      </c>
      <c r="C56" s="592">
        <v>76.655948553054699</v>
      </c>
      <c r="D56" s="592">
        <v>26.1736334405145</v>
      </c>
      <c r="E56" s="593">
        <v>3.6792369222604662</v>
      </c>
      <c r="F56" s="592">
        <v>21.9935691318328</v>
      </c>
      <c r="G56" s="592">
        <v>21.157556270096499</v>
      </c>
    </row>
    <row r="57" spans="1:7" x14ac:dyDescent="0.2">
      <c r="A57" s="590" t="s">
        <v>361</v>
      </c>
      <c r="B57" s="591">
        <v>1782</v>
      </c>
      <c r="C57" s="592">
        <v>70.804911323328795</v>
      </c>
      <c r="D57" s="592">
        <v>25.170532060027298</v>
      </c>
      <c r="E57" s="596">
        <v>3.7574685498425855</v>
      </c>
      <c r="F57" s="592">
        <v>25.7844474761255</v>
      </c>
      <c r="G57" s="592">
        <v>14.256480218281</v>
      </c>
    </row>
    <row r="58" spans="1:7" x14ac:dyDescent="0.2">
      <c r="A58" s="590" t="s">
        <v>362</v>
      </c>
      <c r="B58" s="591">
        <v>1573</v>
      </c>
      <c r="C58" s="592">
        <v>70.417551309271005</v>
      </c>
      <c r="D58" s="592">
        <v>26.397735314932799</v>
      </c>
      <c r="E58" s="593">
        <v>3.2529971488818505</v>
      </c>
      <c r="F58" s="592">
        <v>28.501742160278699</v>
      </c>
      <c r="G58" s="592">
        <v>12.446958981612401</v>
      </c>
    </row>
    <row r="59" spans="1:7" x14ac:dyDescent="0.2">
      <c r="A59" s="590" t="s">
        <v>363</v>
      </c>
      <c r="B59" s="591">
        <v>1564</v>
      </c>
      <c r="C59" s="592">
        <v>64.540622627182998</v>
      </c>
      <c r="D59" s="592">
        <v>19.665907365224001</v>
      </c>
      <c r="E59" s="593">
        <v>2.2099120515267754</v>
      </c>
      <c r="F59" s="592">
        <v>28.949357520786101</v>
      </c>
      <c r="G59" s="592">
        <v>9.3394077448747197</v>
      </c>
    </row>
    <row r="60" spans="1:7" x14ac:dyDescent="0.2">
      <c r="A60" s="590" t="s">
        <v>364</v>
      </c>
      <c r="B60" s="603">
        <v>1693</v>
      </c>
      <c r="C60" s="592">
        <v>57.705844214718049</v>
      </c>
      <c r="D60" s="592">
        <v>12.6839998219926</v>
      </c>
      <c r="E60" s="597">
        <v>1.6709178643898135</v>
      </c>
      <c r="F60" s="592">
        <v>21.335268505079799</v>
      </c>
      <c r="G60" s="592">
        <v>6.5312046444121901</v>
      </c>
    </row>
    <row r="61" spans="1:7" ht="8.1" customHeight="1" x14ac:dyDescent="0.2">
      <c r="A61" s="598"/>
      <c r="B61" s="601"/>
      <c r="C61" s="592"/>
      <c r="D61" s="599"/>
      <c r="E61" s="600"/>
      <c r="F61" s="592"/>
      <c r="G61" s="599"/>
    </row>
    <row r="62" spans="1:7" s="578" customFormat="1" ht="12.75" customHeight="1" x14ac:dyDescent="0.2">
      <c r="A62" s="1027" t="s">
        <v>121</v>
      </c>
      <c r="B62" s="985"/>
      <c r="C62" s="985"/>
      <c r="D62" s="985"/>
      <c r="E62" s="985"/>
      <c r="F62" s="954"/>
      <c r="G62" s="954"/>
    </row>
    <row r="63" spans="1:7" x14ac:dyDescent="0.2">
      <c r="A63" s="590" t="s">
        <v>353</v>
      </c>
      <c r="B63" s="591">
        <v>3317</v>
      </c>
      <c r="C63" s="592">
        <v>77.530864197530903</v>
      </c>
      <c r="D63" s="592">
        <v>23.179012345678998</v>
      </c>
      <c r="E63" s="593">
        <v>2.3922431294363622</v>
      </c>
      <c r="F63" s="594" t="s">
        <v>67</v>
      </c>
      <c r="G63" s="594" t="s">
        <v>67</v>
      </c>
    </row>
    <row r="64" spans="1:7" x14ac:dyDescent="0.2">
      <c r="A64" s="590" t="s">
        <v>354</v>
      </c>
      <c r="B64" s="591">
        <v>3313</v>
      </c>
      <c r="C64" s="592">
        <v>79.407176287051499</v>
      </c>
      <c r="D64" s="592">
        <v>25.3042121684867</v>
      </c>
      <c r="E64" s="593">
        <v>2.491244595658729</v>
      </c>
      <c r="F64" s="594" t="s">
        <v>67</v>
      </c>
      <c r="G64" s="592">
        <v>37.909516380655198</v>
      </c>
    </row>
    <row r="65" spans="1:7" x14ac:dyDescent="0.2">
      <c r="A65" s="590" t="s">
        <v>355</v>
      </c>
      <c r="B65" s="591">
        <v>3174</v>
      </c>
      <c r="C65" s="592">
        <v>78.672095208268104</v>
      </c>
      <c r="D65" s="592">
        <v>26.3701847792045</v>
      </c>
      <c r="E65" s="593">
        <v>2.6657290175463664</v>
      </c>
      <c r="F65" s="594" t="s">
        <v>67</v>
      </c>
      <c r="G65" s="592">
        <v>41.497024741622297</v>
      </c>
    </row>
    <row r="66" spans="1:7" x14ac:dyDescent="0.2">
      <c r="A66" s="590" t="s">
        <v>356</v>
      </c>
      <c r="B66" s="591">
        <v>2129</v>
      </c>
      <c r="C66" s="592">
        <v>79.772439949431103</v>
      </c>
      <c r="D66" s="592">
        <v>25</v>
      </c>
      <c r="E66" s="593">
        <v>2.3531480695554254</v>
      </c>
      <c r="F66" s="594" t="s">
        <v>67</v>
      </c>
      <c r="G66" s="592">
        <v>46.175726927939301</v>
      </c>
    </row>
    <row r="67" spans="1:7" x14ac:dyDescent="0.2">
      <c r="A67" s="590" t="s">
        <v>357</v>
      </c>
      <c r="B67" s="591">
        <v>2146</v>
      </c>
      <c r="C67" s="592">
        <v>78.929765886287598</v>
      </c>
      <c r="D67" s="592">
        <v>26.6309802609568</v>
      </c>
      <c r="E67" s="593">
        <v>2.8198634452722335</v>
      </c>
      <c r="F67" s="592">
        <v>14.314381270903</v>
      </c>
      <c r="G67" s="592">
        <v>45.585284280936499</v>
      </c>
    </row>
    <row r="68" spans="1:7" x14ac:dyDescent="0.2">
      <c r="A68" s="590" t="s">
        <v>358</v>
      </c>
      <c r="B68" s="591">
        <v>1832</v>
      </c>
      <c r="C68" s="592">
        <v>78.164116828929096</v>
      </c>
      <c r="D68" s="592">
        <v>26.390820584144599</v>
      </c>
      <c r="E68" s="593">
        <v>3.6064031987134411</v>
      </c>
      <c r="F68" s="592">
        <v>15.7858136300417</v>
      </c>
      <c r="G68" s="592">
        <v>45.792767732962403</v>
      </c>
    </row>
    <row r="69" spans="1:7" x14ac:dyDescent="0.2">
      <c r="A69" s="590" t="s">
        <v>359</v>
      </c>
      <c r="B69" s="591">
        <v>1812</v>
      </c>
      <c r="C69" s="592">
        <v>75.123326286117006</v>
      </c>
      <c r="D69" s="592">
        <v>25.7132793237055</v>
      </c>
      <c r="E69" s="593">
        <v>3.2093612783126249</v>
      </c>
      <c r="F69" s="592">
        <v>13.7020077492075</v>
      </c>
      <c r="G69" s="592">
        <v>32.793237055301198</v>
      </c>
    </row>
    <row r="70" spans="1:7" x14ac:dyDescent="0.2">
      <c r="A70" s="590" t="s">
        <v>360</v>
      </c>
      <c r="B70" s="591">
        <v>1806</v>
      </c>
      <c r="C70" s="592">
        <v>72.608396421197497</v>
      </c>
      <c r="D70" s="592">
        <v>25.714285714285701</v>
      </c>
      <c r="E70" s="593">
        <v>4.0499043038114113</v>
      </c>
      <c r="F70" s="592">
        <v>19.277107999999998</v>
      </c>
      <c r="G70" s="592">
        <v>27.8045423262216</v>
      </c>
    </row>
    <row r="71" spans="1:7" x14ac:dyDescent="0.2">
      <c r="A71" s="590" t="s">
        <v>361</v>
      </c>
      <c r="B71" s="591">
        <v>1788</v>
      </c>
      <c r="C71" s="592">
        <v>68.486625137413</v>
      </c>
      <c r="D71" s="592">
        <v>21.8395016489557</v>
      </c>
      <c r="E71" s="596">
        <v>2.9692208313015258</v>
      </c>
      <c r="F71" s="592">
        <v>24.844265298644199</v>
      </c>
      <c r="G71" s="592">
        <v>19.560439560439601</v>
      </c>
    </row>
    <row r="72" spans="1:7" x14ac:dyDescent="0.2">
      <c r="A72" s="590" t="s">
        <v>362</v>
      </c>
      <c r="B72" s="591">
        <v>2298</v>
      </c>
      <c r="C72" s="592">
        <v>66.513761467889907</v>
      </c>
      <c r="D72" s="592">
        <v>24.235474006116199</v>
      </c>
      <c r="E72" s="593">
        <v>2.9506002104915754</v>
      </c>
      <c r="F72" s="592">
        <v>26.758410000000001</v>
      </c>
      <c r="G72" s="592">
        <v>14.034416826003801</v>
      </c>
    </row>
    <row r="73" spans="1:7" x14ac:dyDescent="0.2">
      <c r="A73" s="590" t="s">
        <v>363</v>
      </c>
      <c r="B73" s="591">
        <v>1485</v>
      </c>
      <c r="C73" s="592">
        <v>59.9020008166599</v>
      </c>
      <c r="D73" s="592">
        <v>17.966516945692099</v>
      </c>
      <c r="E73" s="593">
        <v>2.5352110705655502</v>
      </c>
      <c r="F73" s="592">
        <v>24.540628999999999</v>
      </c>
      <c r="G73" s="592">
        <v>14.244897959183699</v>
      </c>
    </row>
    <row r="74" spans="1:7" x14ac:dyDescent="0.2">
      <c r="A74" s="590" t="s">
        <v>364</v>
      </c>
      <c r="B74" s="603">
        <v>1759</v>
      </c>
      <c r="C74" s="592">
        <v>51.460277876898132</v>
      </c>
      <c r="D74" s="592">
        <v>10.8251502825199</v>
      </c>
      <c r="E74" s="597">
        <v>1.725529236843125</v>
      </c>
      <c r="F74" s="592">
        <v>18.171251452925201</v>
      </c>
      <c r="G74" s="592">
        <v>7.2093023255814002</v>
      </c>
    </row>
    <row r="75" spans="1:7" ht="8.1" customHeight="1" x14ac:dyDescent="0.2">
      <c r="A75" s="598"/>
      <c r="B75" s="601"/>
      <c r="C75" s="592"/>
      <c r="D75" s="592"/>
      <c r="E75" s="600"/>
      <c r="F75" s="592"/>
      <c r="G75" s="592"/>
    </row>
    <row r="76" spans="1:7" s="578" customFormat="1" ht="12.75" customHeight="1" x14ac:dyDescent="0.2">
      <c r="A76" s="1027" t="s">
        <v>120</v>
      </c>
      <c r="B76" s="985"/>
      <c r="C76" s="985"/>
      <c r="D76" s="985"/>
      <c r="E76" s="985"/>
      <c r="F76" s="954"/>
      <c r="G76" s="954"/>
    </row>
    <row r="77" spans="1:7" x14ac:dyDescent="0.2">
      <c r="A77" s="590" t="s">
        <v>353</v>
      </c>
      <c r="B77" s="591">
        <v>1259</v>
      </c>
      <c r="C77" s="592">
        <v>70</v>
      </c>
      <c r="D77" s="592">
        <v>16.71875</v>
      </c>
      <c r="E77" s="593">
        <v>1.7794883315373848</v>
      </c>
      <c r="F77" s="594" t="s">
        <v>67</v>
      </c>
      <c r="G77" s="594" t="s">
        <v>67</v>
      </c>
    </row>
    <row r="78" spans="1:7" x14ac:dyDescent="0.2">
      <c r="A78" s="590" t="s">
        <v>354</v>
      </c>
      <c r="B78" s="591">
        <v>1249</v>
      </c>
      <c r="C78" s="592">
        <v>69.592476489028201</v>
      </c>
      <c r="D78" s="592">
        <v>17.071260767423599</v>
      </c>
      <c r="E78" s="593">
        <v>1.8289496309948889</v>
      </c>
      <c r="F78" s="594" t="s">
        <v>67</v>
      </c>
      <c r="G78" s="592">
        <v>33.072100313479602</v>
      </c>
    </row>
    <row r="79" spans="1:7" x14ac:dyDescent="0.2">
      <c r="A79" s="590" t="s">
        <v>355</v>
      </c>
      <c r="B79" s="591">
        <v>1356</v>
      </c>
      <c r="C79" s="592">
        <v>71.032357473035404</v>
      </c>
      <c r="D79" s="592">
        <v>17.950693374422201</v>
      </c>
      <c r="E79" s="593">
        <v>1.6817848415195653</v>
      </c>
      <c r="F79" s="594" t="s">
        <v>67</v>
      </c>
      <c r="G79" s="592">
        <v>35.285053929121702</v>
      </c>
    </row>
    <row r="80" spans="1:7" x14ac:dyDescent="0.2">
      <c r="A80" s="590" t="s">
        <v>356</v>
      </c>
      <c r="B80" s="591">
        <v>2411</v>
      </c>
      <c r="C80" s="592">
        <v>71.553784860557798</v>
      </c>
      <c r="D80" s="592">
        <v>20.557768924302799</v>
      </c>
      <c r="E80" s="593">
        <v>1.716459488500292</v>
      </c>
      <c r="F80" s="594" t="s">
        <v>67</v>
      </c>
      <c r="G80" s="592">
        <v>39.920318725099598</v>
      </c>
    </row>
    <row r="81" spans="1:7" x14ac:dyDescent="0.2">
      <c r="A81" s="590" t="s">
        <v>357</v>
      </c>
      <c r="B81" s="591">
        <v>2288</v>
      </c>
      <c r="C81" s="592">
        <v>73.060884070058407</v>
      </c>
      <c r="D81" s="592">
        <v>21.3511259382819</v>
      </c>
      <c r="E81" s="593">
        <v>2.3621432581796538</v>
      </c>
      <c r="F81" s="592">
        <v>11.6763969974979</v>
      </c>
      <c r="G81" s="592">
        <v>40.783987000000003</v>
      </c>
    </row>
    <row r="82" spans="1:7" x14ac:dyDescent="0.2">
      <c r="A82" s="590" t="s">
        <v>358</v>
      </c>
      <c r="B82" s="591">
        <v>1829</v>
      </c>
      <c r="C82" s="592">
        <v>73.021582733812906</v>
      </c>
      <c r="D82" s="592">
        <v>23.021582733812998</v>
      </c>
      <c r="E82" s="593">
        <v>2.9768255754062123</v>
      </c>
      <c r="F82" s="592">
        <v>12.2302158273381</v>
      </c>
      <c r="G82" s="592">
        <v>45.503597122302203</v>
      </c>
    </row>
    <row r="83" spans="1:7" x14ac:dyDescent="0.2">
      <c r="A83" s="590" t="s">
        <v>359</v>
      </c>
      <c r="B83" s="591">
        <v>1501</v>
      </c>
      <c r="C83" s="592">
        <v>66.136576239476099</v>
      </c>
      <c r="D83" s="592">
        <v>20.205799812909301</v>
      </c>
      <c r="E83" s="593">
        <v>2.7298554605453953</v>
      </c>
      <c r="F83" s="592">
        <v>8.8868101028999096</v>
      </c>
      <c r="G83" s="592">
        <v>32.086061739943901</v>
      </c>
    </row>
    <row r="84" spans="1:7" x14ac:dyDescent="0.2">
      <c r="A84" s="590" t="s">
        <v>360</v>
      </c>
      <c r="B84" s="591">
        <v>1608</v>
      </c>
      <c r="C84" s="592">
        <v>60.329067641681903</v>
      </c>
      <c r="D84" s="592">
        <v>17.3833485818847</v>
      </c>
      <c r="E84" s="593">
        <v>2.4554550439777927</v>
      </c>
      <c r="F84" s="592">
        <v>9.6065869999999993</v>
      </c>
      <c r="G84" s="592">
        <v>29.643183897529699</v>
      </c>
    </row>
    <row r="85" spans="1:7" x14ac:dyDescent="0.2">
      <c r="A85" s="590" t="s">
        <v>361</v>
      </c>
      <c r="B85" s="591">
        <v>1631</v>
      </c>
      <c r="C85" s="592">
        <v>61.0671936758893</v>
      </c>
      <c r="D85" s="592">
        <v>18.3976261127596</v>
      </c>
      <c r="E85" s="596">
        <v>2.5009253209937938</v>
      </c>
      <c r="F85" s="592">
        <v>18.873517786561301</v>
      </c>
      <c r="G85" s="592">
        <v>23.715415019762801</v>
      </c>
    </row>
    <row r="86" spans="1:7" x14ac:dyDescent="0.2">
      <c r="A86" s="590" t="s">
        <v>362</v>
      </c>
      <c r="B86" s="591">
        <v>1161</v>
      </c>
      <c r="C86" s="592">
        <v>56.549520766773199</v>
      </c>
      <c r="D86" s="592">
        <v>19.169329073482398</v>
      </c>
      <c r="E86" s="593">
        <v>3.0036093557380195</v>
      </c>
      <c r="F86" s="592">
        <v>23.565573770491799</v>
      </c>
      <c r="G86" s="592">
        <v>21.5351812366738</v>
      </c>
    </row>
    <row r="87" spans="1:7" x14ac:dyDescent="0.2">
      <c r="A87" s="590" t="s">
        <v>363</v>
      </c>
      <c r="B87" s="591">
        <v>1325</v>
      </c>
      <c r="C87" s="592">
        <v>55.848623853211002</v>
      </c>
      <c r="D87" s="592">
        <v>16.169724770642201</v>
      </c>
      <c r="E87" s="593">
        <v>2.6258351674486398</v>
      </c>
      <c r="F87" s="592">
        <v>22.591743119266098</v>
      </c>
      <c r="G87" s="592">
        <v>19.151376146789001</v>
      </c>
    </row>
    <row r="88" spans="1:7" x14ac:dyDescent="0.2">
      <c r="A88" s="590" t="s">
        <v>364</v>
      </c>
      <c r="B88" s="603">
        <v>1563</v>
      </c>
      <c r="C88" s="592">
        <v>49.345786598498684</v>
      </c>
      <c r="D88" s="592">
        <v>10.0861825439708</v>
      </c>
      <c r="E88" s="597">
        <v>1.5407543319581252</v>
      </c>
      <c r="F88" s="592">
        <v>14.519650655021801</v>
      </c>
      <c r="G88" s="592">
        <v>13.1952017448201</v>
      </c>
    </row>
    <row r="89" spans="1:7" ht="6" customHeight="1" x14ac:dyDescent="0.2">
      <c r="A89" s="604"/>
      <c r="B89" s="605"/>
      <c r="C89" s="606"/>
      <c r="D89" s="606"/>
      <c r="E89" s="607"/>
      <c r="F89" s="606"/>
      <c r="G89" s="606"/>
    </row>
    <row r="90" spans="1:7" ht="15" customHeight="1" x14ac:dyDescent="0.2">
      <c r="A90" s="1025" t="s">
        <v>54</v>
      </c>
      <c r="B90" s="985"/>
      <c r="C90" s="985"/>
      <c r="D90" s="985"/>
      <c r="E90" s="985"/>
      <c r="F90" s="985"/>
      <c r="G90" s="985"/>
    </row>
    <row r="91" spans="1:7" ht="6" customHeight="1" x14ac:dyDescent="0.2">
      <c r="A91" s="837"/>
      <c r="B91" s="838"/>
      <c r="C91" s="838"/>
      <c r="D91" s="838"/>
      <c r="E91" s="838"/>
      <c r="F91" s="838"/>
      <c r="G91" s="838"/>
    </row>
    <row r="92" spans="1:7" ht="15" customHeight="1" x14ac:dyDescent="0.2">
      <c r="A92" s="1025" t="s">
        <v>95</v>
      </c>
      <c r="B92" s="985"/>
      <c r="C92" s="985"/>
      <c r="D92" s="985"/>
      <c r="E92" s="985"/>
      <c r="F92" s="985"/>
      <c r="G92" s="985"/>
    </row>
    <row r="93" spans="1:7" s="408" customFormat="1" ht="15" customHeight="1" x14ac:dyDescent="0.2">
      <c r="A93" s="1025" t="s">
        <v>375</v>
      </c>
      <c r="B93" s="985"/>
      <c r="C93" s="985"/>
      <c r="D93" s="985"/>
      <c r="E93" s="985"/>
      <c r="F93" s="985"/>
      <c r="G93" s="985"/>
    </row>
    <row r="94" spans="1:7" ht="30" customHeight="1" x14ac:dyDescent="0.2">
      <c r="A94" s="1025" t="s">
        <v>365</v>
      </c>
      <c r="B94" s="985"/>
      <c r="C94" s="985"/>
      <c r="D94" s="985"/>
      <c r="E94" s="985"/>
      <c r="F94" s="985"/>
      <c r="G94" s="985"/>
    </row>
    <row r="95" spans="1:7" s="408" customFormat="1" x14ac:dyDescent="0.2">
      <c r="A95" s="573" t="s">
        <v>100</v>
      </c>
      <c r="B95" s="574"/>
      <c r="C95" s="571"/>
      <c r="D95" s="571"/>
      <c r="E95" s="574"/>
      <c r="F95" s="112"/>
      <c r="G95" s="112"/>
    </row>
    <row r="96" spans="1:7" x14ac:dyDescent="0.2">
      <c r="B96" s="567"/>
      <c r="C96" s="567"/>
      <c r="D96" s="567"/>
      <c r="E96" s="567"/>
      <c r="F96" s="567"/>
      <c r="G96" s="567"/>
    </row>
    <row r="97" spans="1:7" s="408" customFormat="1" x14ac:dyDescent="0.2">
      <c r="A97" s="573" t="s">
        <v>100</v>
      </c>
      <c r="B97" s="574"/>
      <c r="C97" s="571"/>
      <c r="D97" s="571"/>
      <c r="E97" s="574"/>
      <c r="F97" s="112"/>
      <c r="G97" s="112"/>
    </row>
    <row r="98" spans="1:7" s="408" customFormat="1" x14ac:dyDescent="0.2">
      <c r="F98" s="112"/>
      <c r="G98" s="112"/>
    </row>
  </sheetData>
  <mergeCells count="14">
    <mergeCell ref="A1:B1"/>
    <mergeCell ref="A2:B2"/>
    <mergeCell ref="E1:G1"/>
    <mergeCell ref="A62:G62"/>
    <mergeCell ref="A76:G76"/>
    <mergeCell ref="A93:G93"/>
    <mergeCell ref="A94:G94"/>
    <mergeCell ref="A3:G3"/>
    <mergeCell ref="A90:G90"/>
    <mergeCell ref="A92:G92"/>
    <mergeCell ref="A20:G20"/>
    <mergeCell ref="A6:G6"/>
    <mergeCell ref="A34:G34"/>
    <mergeCell ref="A48:G48"/>
  </mergeCells>
  <hyperlinks>
    <hyperlink ref="E1:G1" location="Tabellförteckning!A1" display="Tillbaka till innehållsföreckningen "/>
  </hyperlinks>
  <pageMargins left="0.75" right="0.75" top="1" bottom="1" header="0.5" footer="0.5"/>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zoomScaleNormal="100" workbookViewId="0">
      <pane ySplit="4" topLeftCell="A5" activePane="bottomLeft" state="frozen"/>
      <selection sqref="A1:B86"/>
      <selection pane="bottomLeft" sqref="A1:E86"/>
    </sheetView>
  </sheetViews>
  <sheetFormatPr defaultColWidth="8.85546875" defaultRowHeight="12.75" x14ac:dyDescent="0.2"/>
  <cols>
    <col min="1" max="1" width="12.7109375" style="567" customWidth="1"/>
    <col min="2" max="2" width="8.7109375" style="567" customWidth="1"/>
    <col min="3" max="4" width="24.7109375" style="618" customWidth="1"/>
    <col min="5" max="5" width="24.7109375" style="567" customWidth="1"/>
    <col min="6" max="18" width="8.7109375" style="567" customWidth="1"/>
    <col min="19" max="16384" width="8.85546875" style="567"/>
  </cols>
  <sheetData>
    <row r="1" spans="1:5" ht="30" customHeight="1" x14ac:dyDescent="0.25">
      <c r="A1" s="1028"/>
      <c r="B1" s="967"/>
      <c r="C1" s="567"/>
      <c r="D1" s="962" t="s">
        <v>590</v>
      </c>
      <c r="E1" s="963"/>
    </row>
    <row r="2" spans="1:5" ht="6" customHeight="1" x14ac:dyDescent="0.2">
      <c r="A2" s="1028"/>
      <c r="B2" s="967"/>
    </row>
    <row r="3" spans="1:5" s="577" customFormat="1" ht="31.5" customHeight="1" x14ac:dyDescent="0.2">
      <c r="A3" s="1005" t="s">
        <v>409</v>
      </c>
      <c r="B3" s="1005"/>
      <c r="C3" s="1006"/>
      <c r="D3" s="1006"/>
      <c r="E3" s="1007"/>
    </row>
    <row r="4" spans="1:5" s="113" customFormat="1" ht="43.5" x14ac:dyDescent="0.2">
      <c r="A4" s="730"/>
      <c r="B4" s="731" t="s">
        <v>349</v>
      </c>
      <c r="C4" s="732" t="s">
        <v>407</v>
      </c>
      <c r="D4" s="732" t="s">
        <v>408</v>
      </c>
      <c r="E4" s="733" t="s">
        <v>350</v>
      </c>
    </row>
    <row r="5" spans="1:5" ht="6" customHeight="1" x14ac:dyDescent="0.2">
      <c r="A5" s="595" t="s">
        <v>100</v>
      </c>
      <c r="B5" s="609"/>
      <c r="C5" s="610"/>
      <c r="D5" s="610"/>
      <c r="E5" s="611"/>
    </row>
    <row r="6" spans="1:5" x14ac:dyDescent="0.2">
      <c r="A6" s="1029" t="s">
        <v>102</v>
      </c>
      <c r="B6" s="985"/>
      <c r="C6" s="985"/>
      <c r="D6" s="985"/>
      <c r="E6" s="985"/>
    </row>
    <row r="7" spans="1:5" ht="12.75" customHeight="1" x14ac:dyDescent="0.2">
      <c r="A7" s="595" t="s">
        <v>360</v>
      </c>
      <c r="B7" s="609">
        <v>1762</v>
      </c>
      <c r="C7" s="610">
        <v>88.336293664890505</v>
      </c>
      <c r="D7" s="610">
        <v>45.325443786982198</v>
      </c>
      <c r="E7" s="611">
        <v>6.3496776448173193</v>
      </c>
    </row>
    <row r="8" spans="1:5" ht="12.75" customHeight="1" x14ac:dyDescent="0.2">
      <c r="A8" s="595" t="s">
        <v>361</v>
      </c>
      <c r="B8" s="609">
        <v>1218</v>
      </c>
      <c r="C8" s="610">
        <v>89.987080103359204</v>
      </c>
      <c r="D8" s="610">
        <v>50.355526826115103</v>
      </c>
      <c r="E8" s="611">
        <v>6.9999150001704198</v>
      </c>
    </row>
    <row r="9" spans="1:5" ht="12.75" customHeight="1" x14ac:dyDescent="0.2">
      <c r="A9" s="595" t="s">
        <v>362</v>
      </c>
      <c r="B9" s="609">
        <v>1491</v>
      </c>
      <c r="C9" s="610">
        <v>87.763426240652606</v>
      </c>
      <c r="D9" s="610">
        <v>48.266485384092498</v>
      </c>
      <c r="E9" s="611">
        <v>5.8931375801168215</v>
      </c>
    </row>
    <row r="10" spans="1:5" ht="12.75" customHeight="1" x14ac:dyDescent="0.2">
      <c r="A10" s="595" t="s">
        <v>363</v>
      </c>
      <c r="B10" s="609">
        <v>1629</v>
      </c>
      <c r="C10" s="610">
        <v>83.9579224194609</v>
      </c>
      <c r="D10" s="610">
        <v>43.5239973701512</v>
      </c>
      <c r="E10" s="611">
        <v>5.2921815930894853</v>
      </c>
    </row>
    <row r="11" spans="1:5" ht="12.75" customHeight="1" x14ac:dyDescent="0.2">
      <c r="A11" s="595" t="s">
        <v>364</v>
      </c>
      <c r="B11" s="609">
        <v>1673</v>
      </c>
      <c r="C11" s="610">
        <v>80.118798507478658</v>
      </c>
      <c r="D11" s="610">
        <v>30.616647424888701</v>
      </c>
      <c r="E11" s="611">
        <v>3.8226681843043071</v>
      </c>
    </row>
    <row r="12" spans="1:5" ht="8.1" customHeight="1" x14ac:dyDescent="0.2">
      <c r="A12" s="598"/>
      <c r="B12" s="598"/>
      <c r="C12" s="612"/>
      <c r="D12" s="599"/>
      <c r="E12" s="600"/>
    </row>
    <row r="13" spans="1:5" x14ac:dyDescent="0.2">
      <c r="A13" s="1029" t="s">
        <v>66</v>
      </c>
      <c r="B13" s="985"/>
      <c r="C13" s="985"/>
      <c r="D13" s="985"/>
      <c r="E13" s="985"/>
    </row>
    <row r="14" spans="1:5" ht="12.75" customHeight="1" x14ac:dyDescent="0.2">
      <c r="A14" s="595" t="s">
        <v>360</v>
      </c>
      <c r="B14" s="613">
        <v>1536</v>
      </c>
      <c r="C14" s="614">
        <v>90.1715039577836</v>
      </c>
      <c r="D14" s="614">
        <v>46.5699208443272</v>
      </c>
      <c r="E14" s="615">
        <v>5.703819641729484</v>
      </c>
    </row>
    <row r="15" spans="1:5" ht="12.75" customHeight="1" x14ac:dyDescent="0.2">
      <c r="A15" s="595" t="s">
        <v>361</v>
      </c>
      <c r="B15" s="613">
        <v>1374</v>
      </c>
      <c r="C15" s="614">
        <v>89.139941690962104</v>
      </c>
      <c r="D15" s="614">
        <v>47.813411078717202</v>
      </c>
      <c r="E15" s="615">
        <v>6.3989024083580039</v>
      </c>
    </row>
    <row r="16" spans="1:5" ht="12.75" customHeight="1" x14ac:dyDescent="0.2">
      <c r="A16" s="595" t="s">
        <v>362</v>
      </c>
      <c r="B16" s="613">
        <v>1343</v>
      </c>
      <c r="C16" s="614">
        <v>89.778794813119802</v>
      </c>
      <c r="D16" s="614">
        <v>48.207475209763501</v>
      </c>
      <c r="E16" s="615">
        <v>5.7389999999999999</v>
      </c>
    </row>
    <row r="17" spans="1:6" ht="12.75" customHeight="1" x14ac:dyDescent="0.2">
      <c r="A17" s="595" t="s">
        <v>363</v>
      </c>
      <c r="B17" s="613">
        <v>1449</v>
      </c>
      <c r="C17" s="614">
        <v>84.060269627279894</v>
      </c>
      <c r="D17" s="614">
        <v>42.857142857142897</v>
      </c>
      <c r="E17" s="615">
        <v>4.7732999999999999</v>
      </c>
    </row>
    <row r="18" spans="1:6" ht="12.75" customHeight="1" x14ac:dyDescent="0.2">
      <c r="A18" s="595" t="s">
        <v>364</v>
      </c>
      <c r="B18" s="613">
        <v>1328</v>
      </c>
      <c r="C18" s="614">
        <v>80.381204178101072</v>
      </c>
      <c r="D18" s="614">
        <v>31.780811114410302</v>
      </c>
      <c r="E18" s="615">
        <v>3.5470825897343188</v>
      </c>
    </row>
    <row r="19" spans="1:6" ht="8.1" customHeight="1" x14ac:dyDescent="0.2">
      <c r="A19" s="616"/>
      <c r="B19" s="616"/>
      <c r="C19" s="612"/>
      <c r="D19" s="599"/>
      <c r="E19" s="600"/>
    </row>
    <row r="20" spans="1:6" x14ac:dyDescent="0.2">
      <c r="A20" s="1029" t="s">
        <v>106</v>
      </c>
      <c r="B20" s="985"/>
      <c r="C20" s="985"/>
      <c r="D20" s="985"/>
      <c r="E20" s="985"/>
    </row>
    <row r="21" spans="1:6" ht="12.75" customHeight="1" x14ac:dyDescent="0.2">
      <c r="A21" s="595" t="s">
        <v>360</v>
      </c>
      <c r="B21" s="613">
        <v>1398</v>
      </c>
      <c r="C21" s="614">
        <v>92.073170731707293</v>
      </c>
      <c r="D21" s="614">
        <v>47.473867595818803</v>
      </c>
      <c r="E21" s="615">
        <v>7.0485272852176672</v>
      </c>
      <c r="F21" s="567" t="s">
        <v>234</v>
      </c>
    </row>
    <row r="22" spans="1:6" ht="12.75" customHeight="1" x14ac:dyDescent="0.2">
      <c r="A22" s="595" t="s">
        <v>361</v>
      </c>
      <c r="B22" s="613">
        <v>1381</v>
      </c>
      <c r="C22" s="614">
        <v>89.893100097181701</v>
      </c>
      <c r="D22" s="614">
        <v>46.841593780369301</v>
      </c>
      <c r="E22" s="615">
        <v>7.0171960360509056</v>
      </c>
    </row>
    <row r="23" spans="1:6" ht="12.75" customHeight="1" x14ac:dyDescent="0.2">
      <c r="A23" s="595" t="s">
        <v>362</v>
      </c>
      <c r="B23" s="613">
        <v>1072</v>
      </c>
      <c r="C23" s="614">
        <v>88.924387646432393</v>
      </c>
      <c r="D23" s="614">
        <v>47.390841320553797</v>
      </c>
      <c r="E23" s="615">
        <v>7.0239000000000003</v>
      </c>
    </row>
    <row r="24" spans="1:6" ht="12.75" customHeight="1" x14ac:dyDescent="0.2">
      <c r="A24" s="595" t="s">
        <v>363</v>
      </c>
      <c r="B24" s="613">
        <v>1075</v>
      </c>
      <c r="C24" s="614">
        <v>87.301587301587304</v>
      </c>
      <c r="D24" s="614">
        <v>48.8888888888889</v>
      </c>
      <c r="E24" s="615">
        <v>6.0743</v>
      </c>
    </row>
    <row r="25" spans="1:6" ht="12.75" customHeight="1" x14ac:dyDescent="0.2">
      <c r="A25" s="595" t="s">
        <v>364</v>
      </c>
      <c r="B25" s="613">
        <v>1191</v>
      </c>
      <c r="C25" s="614">
        <v>79.535104675044835</v>
      </c>
      <c r="D25" s="614">
        <v>36.805990570521999</v>
      </c>
      <c r="E25" s="615">
        <v>5.280327202033396</v>
      </c>
    </row>
    <row r="26" spans="1:6" ht="8.1" customHeight="1" x14ac:dyDescent="0.2">
      <c r="A26" s="616"/>
      <c r="B26" s="616"/>
      <c r="C26" s="612"/>
      <c r="D26" s="599"/>
      <c r="E26" s="600"/>
    </row>
    <row r="27" spans="1:6" x14ac:dyDescent="0.2">
      <c r="A27" s="1029" t="s">
        <v>119</v>
      </c>
      <c r="B27" s="985"/>
      <c r="C27" s="985"/>
      <c r="D27" s="985"/>
      <c r="E27" s="985"/>
    </row>
    <row r="28" spans="1:6" ht="12.75" customHeight="1" x14ac:dyDescent="0.2">
      <c r="A28" s="595" t="s">
        <v>360</v>
      </c>
      <c r="B28" s="613">
        <v>1457</v>
      </c>
      <c r="C28" s="614">
        <v>89.533995416348404</v>
      </c>
      <c r="D28" s="614">
        <v>46.447669977081702</v>
      </c>
      <c r="E28" s="615">
        <v>6.1546317001824926</v>
      </c>
    </row>
    <row r="29" spans="1:6" ht="12.75" customHeight="1" x14ac:dyDescent="0.2">
      <c r="A29" s="595" t="s">
        <v>361</v>
      </c>
      <c r="B29" s="613">
        <v>1380</v>
      </c>
      <c r="C29" s="614">
        <v>88.031222896790993</v>
      </c>
      <c r="D29" s="614">
        <v>48.222029488291398</v>
      </c>
      <c r="E29" s="615">
        <v>5.8261430229377371</v>
      </c>
    </row>
    <row r="30" spans="1:6" ht="12.75" customHeight="1" x14ac:dyDescent="0.2">
      <c r="A30" s="595" t="s">
        <v>362</v>
      </c>
      <c r="B30" s="613">
        <v>1282</v>
      </c>
      <c r="C30" s="614">
        <v>87.030075187969899</v>
      </c>
      <c r="D30" s="614">
        <v>48.3537158984008</v>
      </c>
      <c r="E30" s="615">
        <v>5.2901188110646169</v>
      </c>
    </row>
    <row r="31" spans="1:6" ht="12.75" customHeight="1" x14ac:dyDescent="0.2">
      <c r="A31" s="595" t="s">
        <v>363</v>
      </c>
      <c r="B31" s="613">
        <v>1160</v>
      </c>
      <c r="C31" s="614">
        <v>86.268939393939405</v>
      </c>
      <c r="D31" s="614">
        <v>45.359848484848499</v>
      </c>
      <c r="E31" s="615">
        <v>5.5819641433003939</v>
      </c>
    </row>
    <row r="32" spans="1:6" ht="12.75" customHeight="1" x14ac:dyDescent="0.2">
      <c r="A32" s="595" t="s">
        <v>364</v>
      </c>
      <c r="B32" s="613">
        <v>1345</v>
      </c>
      <c r="C32" s="614">
        <v>84.452628085262447</v>
      </c>
      <c r="D32" s="614">
        <v>31.692939894501698</v>
      </c>
      <c r="E32" s="615">
        <v>4.17194034912223</v>
      </c>
    </row>
    <row r="33" spans="1:5" ht="8.1" customHeight="1" x14ac:dyDescent="0.2">
      <c r="A33" s="616"/>
      <c r="B33" s="616"/>
      <c r="C33" s="612"/>
      <c r="D33" s="599"/>
      <c r="E33" s="600"/>
    </row>
    <row r="34" spans="1:5" x14ac:dyDescent="0.2">
      <c r="A34" s="1029" t="s">
        <v>121</v>
      </c>
      <c r="B34" s="985"/>
      <c r="C34" s="985"/>
      <c r="D34" s="985"/>
      <c r="E34" s="985"/>
    </row>
    <row r="35" spans="1:5" ht="12.75" customHeight="1" x14ac:dyDescent="0.2">
      <c r="A35" s="595" t="s">
        <v>360</v>
      </c>
      <c r="B35" s="613">
        <v>1581</v>
      </c>
      <c r="C35" s="614">
        <v>89.855670103092805</v>
      </c>
      <c r="D35" s="614">
        <v>44.348184818481798</v>
      </c>
      <c r="E35" s="615">
        <v>5.5909928543598841</v>
      </c>
    </row>
    <row r="36" spans="1:5" ht="12.75" customHeight="1" x14ac:dyDescent="0.2">
      <c r="A36" s="595" t="s">
        <v>361</v>
      </c>
      <c r="B36" s="613">
        <v>1684</v>
      </c>
      <c r="C36" s="614">
        <v>88.919796012980996</v>
      </c>
      <c r="D36" s="614">
        <v>47.009735744088999</v>
      </c>
      <c r="E36" s="615">
        <v>5.5426655987231577</v>
      </c>
    </row>
    <row r="37" spans="1:5" ht="12.75" customHeight="1" x14ac:dyDescent="0.2">
      <c r="A37" s="595" t="s">
        <v>362</v>
      </c>
      <c r="B37" s="613">
        <v>1783</v>
      </c>
      <c r="C37" s="614">
        <v>85.600398604882898</v>
      </c>
      <c r="D37" s="614">
        <v>43.796711509715998</v>
      </c>
      <c r="E37" s="615">
        <v>4.7182000000000004</v>
      </c>
    </row>
    <row r="38" spans="1:5" ht="12.75" customHeight="1" x14ac:dyDescent="0.2">
      <c r="A38" s="595" t="s">
        <v>363</v>
      </c>
      <c r="B38" s="613">
        <v>1131</v>
      </c>
      <c r="C38" s="614">
        <v>86.3243518047789</v>
      </c>
      <c r="D38" s="614">
        <v>45.422177009155597</v>
      </c>
      <c r="E38" s="615">
        <v>4.6320881313912938</v>
      </c>
    </row>
    <row r="39" spans="1:5" ht="12.75" customHeight="1" x14ac:dyDescent="0.2">
      <c r="A39" s="595" t="s">
        <v>364</v>
      </c>
      <c r="B39" s="613">
        <v>1473</v>
      </c>
      <c r="C39" s="614">
        <v>81.382626076646119</v>
      </c>
      <c r="D39" s="614">
        <v>29.907015748870698</v>
      </c>
      <c r="E39" s="615">
        <v>3.2569992103718275</v>
      </c>
    </row>
    <row r="40" spans="1:5" ht="8.1" customHeight="1" x14ac:dyDescent="0.2">
      <c r="A40" s="616"/>
      <c r="B40" s="616"/>
      <c r="C40" s="612"/>
      <c r="D40" s="599"/>
      <c r="E40" s="600"/>
    </row>
    <row r="41" spans="1:5" x14ac:dyDescent="0.2">
      <c r="A41" s="1029" t="s">
        <v>120</v>
      </c>
      <c r="B41" s="985"/>
      <c r="C41" s="985"/>
      <c r="D41" s="985"/>
      <c r="E41" s="985"/>
    </row>
    <row r="42" spans="1:5" ht="12.75" customHeight="1" x14ac:dyDescent="0.2">
      <c r="A42" s="595" t="s">
        <v>360</v>
      </c>
      <c r="B42" s="613">
        <v>1263</v>
      </c>
      <c r="C42" s="614">
        <v>83.076923076923094</v>
      </c>
      <c r="D42" s="614">
        <v>37.431394072447901</v>
      </c>
      <c r="E42" s="615">
        <v>4.201417220507242</v>
      </c>
    </row>
    <row r="43" spans="1:5" ht="12.75" customHeight="1" x14ac:dyDescent="0.2">
      <c r="A43" s="595" t="s">
        <v>361</v>
      </c>
      <c r="B43" s="613">
        <v>1033</v>
      </c>
      <c r="C43" s="614">
        <v>85.960591133004897</v>
      </c>
      <c r="D43" s="614">
        <v>41.4514145141451</v>
      </c>
      <c r="E43" s="615">
        <v>5.202845247299158</v>
      </c>
    </row>
    <row r="44" spans="1:5" ht="12.75" customHeight="1" x14ac:dyDescent="0.2">
      <c r="A44" s="595" t="s">
        <v>362</v>
      </c>
      <c r="B44" s="613">
        <v>827</v>
      </c>
      <c r="C44" s="614">
        <v>82.388059701492494</v>
      </c>
      <c r="D44" s="614">
        <v>39.402985074626898</v>
      </c>
      <c r="E44" s="615">
        <v>4.3102810028377396</v>
      </c>
    </row>
    <row r="45" spans="1:5" ht="12.75" customHeight="1" x14ac:dyDescent="0.2">
      <c r="A45" s="595" t="s">
        <v>363</v>
      </c>
      <c r="B45" s="613">
        <v>1007</v>
      </c>
      <c r="C45" s="614">
        <v>83.024251069900103</v>
      </c>
      <c r="D45" s="614">
        <v>43.794579172610597</v>
      </c>
      <c r="E45" s="615">
        <v>4.7819941957545664</v>
      </c>
    </row>
    <row r="46" spans="1:5" ht="12.75" customHeight="1" x14ac:dyDescent="0.2">
      <c r="A46" s="595" t="s">
        <v>364</v>
      </c>
      <c r="B46" s="613">
        <v>1039</v>
      </c>
      <c r="C46" s="614">
        <v>79.528793231913156</v>
      </c>
      <c r="D46" s="614">
        <v>31.067197432220599</v>
      </c>
      <c r="E46" s="615">
        <v>3.7333674316603194</v>
      </c>
    </row>
    <row r="47" spans="1:5" ht="0.75" customHeight="1" x14ac:dyDescent="0.2">
      <c r="A47" s="604"/>
      <c r="B47" s="604"/>
      <c r="C47" s="617"/>
      <c r="D47" s="617"/>
      <c r="E47" s="604"/>
    </row>
    <row r="48" spans="1:5" ht="6" customHeight="1" x14ac:dyDescent="0.2"/>
    <row r="49" spans="1:5" ht="15" customHeight="1" x14ac:dyDescent="0.2">
      <c r="A49" s="1001" t="s">
        <v>54</v>
      </c>
      <c r="B49" s="1001"/>
      <c r="C49" s="1002"/>
      <c r="D49" s="1002"/>
      <c r="E49" s="1003"/>
    </row>
    <row r="50" spans="1:5" ht="6" customHeight="1" x14ac:dyDescent="0.2">
      <c r="A50" s="830"/>
      <c r="B50" s="830"/>
      <c r="C50" s="831"/>
      <c r="D50" s="831"/>
      <c r="E50" s="832"/>
    </row>
    <row r="51" spans="1:5" ht="15" customHeight="1" x14ac:dyDescent="0.2">
      <c r="A51" s="1021" t="s">
        <v>95</v>
      </c>
      <c r="B51" s="1021"/>
      <c r="C51" s="1021"/>
      <c r="D51" s="1021"/>
      <c r="E51" s="1021"/>
    </row>
    <row r="52" spans="1:5" ht="15" customHeight="1" x14ac:dyDescent="0.2">
      <c r="A52" s="1025" t="s">
        <v>375</v>
      </c>
      <c r="B52" s="985"/>
      <c r="C52" s="985"/>
      <c r="D52" s="985"/>
      <c r="E52" s="985"/>
    </row>
    <row r="53" spans="1:5" ht="30" customHeight="1" x14ac:dyDescent="0.2">
      <c r="A53" s="1025" t="s">
        <v>365</v>
      </c>
      <c r="B53" s="985"/>
      <c r="C53" s="985"/>
      <c r="D53" s="985"/>
      <c r="E53" s="985"/>
    </row>
  </sheetData>
  <mergeCells count="14">
    <mergeCell ref="A1:B1"/>
    <mergeCell ref="A2:B2"/>
    <mergeCell ref="D1:E1"/>
    <mergeCell ref="A49:E49"/>
    <mergeCell ref="A51:E51"/>
    <mergeCell ref="A52:E52"/>
    <mergeCell ref="A53:E53"/>
    <mergeCell ref="A3:E3"/>
    <mergeCell ref="A13:E13"/>
    <mergeCell ref="A20:E20"/>
    <mergeCell ref="A27:E27"/>
    <mergeCell ref="A34:E34"/>
    <mergeCell ref="A41:E41"/>
    <mergeCell ref="A6:E6"/>
  </mergeCells>
  <hyperlinks>
    <hyperlink ref="D1:E1" location="Tabellförteckning!A1" display="Tillbaka till innehållsföreckningen "/>
  </hyperlinks>
  <pageMargins left="0.75" right="0.75" top="1" bottom="1" header="0.5" footer="0.5"/>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G4" sqref="G4"/>
    </sheetView>
  </sheetViews>
  <sheetFormatPr defaultColWidth="9.140625" defaultRowHeight="15" x14ac:dyDescent="0.25"/>
  <cols>
    <col min="1" max="1" width="16.7109375" style="869" customWidth="1"/>
    <col min="2" max="2" width="70" style="858" customWidth="1"/>
    <col min="3" max="16384" width="9.140625" style="858"/>
  </cols>
  <sheetData>
    <row r="1" spans="1:2" x14ac:dyDescent="0.25">
      <c r="A1" s="955"/>
      <c r="B1" s="956"/>
    </row>
    <row r="2" spans="1:2" s="860" customFormat="1" x14ac:dyDescent="0.25">
      <c r="A2" s="859"/>
    </row>
    <row r="3" spans="1:2" s="860" customFormat="1" x14ac:dyDescent="0.25">
      <c r="A3" s="859"/>
    </row>
    <row r="4" spans="1:2" ht="270.75" customHeight="1" x14ac:dyDescent="0.25">
      <c r="A4" s="861" t="s">
        <v>578</v>
      </c>
      <c r="B4" s="903" t="s">
        <v>690</v>
      </c>
    </row>
    <row r="5" spans="1:2" x14ac:dyDescent="0.25">
      <c r="A5" s="862"/>
    </row>
    <row r="6" spans="1:2" ht="15" customHeight="1" x14ac:dyDescent="0.25">
      <c r="A6" s="859" t="s">
        <v>579</v>
      </c>
      <c r="B6" s="860" t="s">
        <v>580</v>
      </c>
    </row>
    <row r="7" spans="1:2" x14ac:dyDescent="0.25">
      <c r="A7" s="862" t="s">
        <v>511</v>
      </c>
      <c r="B7" s="907" t="s">
        <v>691</v>
      </c>
    </row>
    <row r="8" spans="1:2" ht="30" x14ac:dyDescent="0.25">
      <c r="A8" s="862" t="s">
        <v>151</v>
      </c>
      <c r="B8" s="907" t="s">
        <v>581</v>
      </c>
    </row>
    <row r="9" spans="1:2" x14ac:dyDescent="0.25">
      <c r="A9" s="862" t="s">
        <v>67</v>
      </c>
      <c r="B9" s="906" t="s">
        <v>692</v>
      </c>
    </row>
    <row r="10" spans="1:2" ht="30" x14ac:dyDescent="0.25">
      <c r="A10" s="908">
        <v>0</v>
      </c>
      <c r="B10" s="907" t="s">
        <v>693</v>
      </c>
    </row>
    <row r="11" spans="1:2" x14ac:dyDescent="0.25">
      <c r="A11" s="908"/>
      <c r="B11" s="907"/>
    </row>
    <row r="12" spans="1:2" ht="30" x14ac:dyDescent="0.25">
      <c r="A12" s="862" t="s">
        <v>582</v>
      </c>
      <c r="B12" s="904" t="s">
        <v>688</v>
      </c>
    </row>
    <row r="13" spans="1:2" x14ac:dyDescent="0.25">
      <c r="A13" s="862"/>
      <c r="B13" s="863"/>
    </row>
    <row r="14" spans="1:2" s="865" customFormat="1" x14ac:dyDescent="0.25">
      <c r="A14" s="864" t="s">
        <v>583</v>
      </c>
      <c r="B14" s="905" t="s">
        <v>689</v>
      </c>
    </row>
    <row r="15" spans="1:2" x14ac:dyDescent="0.25">
      <c r="A15" s="862"/>
    </row>
    <row r="16" spans="1:2" x14ac:dyDescent="0.25">
      <c r="A16" s="859"/>
      <c r="B16" s="860"/>
    </row>
    <row r="17" spans="1:2" x14ac:dyDescent="0.25">
      <c r="A17" s="866"/>
      <c r="B17" s="867"/>
    </row>
    <row r="18" spans="1:2" x14ac:dyDescent="0.25">
      <c r="A18" s="866"/>
      <c r="B18" s="867"/>
    </row>
    <row r="19" spans="1:2" x14ac:dyDescent="0.25">
      <c r="A19" s="866"/>
      <c r="B19" s="867"/>
    </row>
    <row r="20" spans="1:2" x14ac:dyDescent="0.25">
      <c r="A20" s="866"/>
      <c r="B20" s="867"/>
    </row>
    <row r="21" spans="1:2" x14ac:dyDescent="0.25">
      <c r="A21" s="866"/>
      <c r="B21" s="867"/>
    </row>
    <row r="22" spans="1:2" x14ac:dyDescent="0.25">
      <c r="A22" s="866"/>
      <c r="B22" s="867"/>
    </row>
    <row r="23" spans="1:2" x14ac:dyDescent="0.25">
      <c r="A23" s="866"/>
      <c r="B23" s="867"/>
    </row>
    <row r="24" spans="1:2" x14ac:dyDescent="0.25">
      <c r="A24" s="866"/>
      <c r="B24" s="867"/>
    </row>
    <row r="25" spans="1:2" x14ac:dyDescent="0.25">
      <c r="A25" s="866"/>
      <c r="B25" s="867"/>
    </row>
    <row r="26" spans="1:2" x14ac:dyDescent="0.25">
      <c r="A26" s="866"/>
      <c r="B26" s="867"/>
    </row>
    <row r="30" spans="1:2" x14ac:dyDescent="0.25">
      <c r="B30" s="868"/>
    </row>
  </sheetData>
  <mergeCells count="1">
    <mergeCell ref="A1:B1"/>
  </mergeCells>
  <hyperlinks>
    <hyperlink ref="B12" r:id="rId1" display="isabella.gripe@can.se "/>
  </hyperlinks>
  <printOptions gridLines="1"/>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pane ySplit="4" topLeftCell="A24" activePane="bottomLeft" state="frozen"/>
      <selection sqref="A1:B86"/>
      <selection pane="bottomLeft" activeCell="P40" sqref="P40"/>
    </sheetView>
  </sheetViews>
  <sheetFormatPr defaultColWidth="8.85546875" defaultRowHeight="12.75" x14ac:dyDescent="0.2"/>
  <cols>
    <col min="1" max="1" width="41" style="220" customWidth="1"/>
    <col min="2" max="2" width="12.7109375" style="220" customWidth="1"/>
    <col min="3" max="6" width="9.28515625" style="220" bestFit="1" customWidth="1"/>
    <col min="7" max="7" width="9" style="220" bestFit="1" customWidth="1"/>
    <col min="8" max="8" width="9.28515625" style="220" bestFit="1" customWidth="1"/>
    <col min="9" max="16384" width="8.85546875" style="220"/>
  </cols>
  <sheetData>
    <row r="1" spans="1:8" ht="30" customHeight="1" x14ac:dyDescent="0.2">
      <c r="A1" s="1030"/>
      <c r="B1" s="1031"/>
      <c r="F1" s="1032" t="s">
        <v>590</v>
      </c>
      <c r="G1" s="1033"/>
      <c r="H1" s="1033"/>
    </row>
    <row r="2" spans="1:8" ht="6" customHeight="1" x14ac:dyDescent="0.2">
      <c r="A2" s="1030"/>
      <c r="B2" s="1031"/>
    </row>
    <row r="3" spans="1:8" ht="30" customHeight="1" x14ac:dyDescent="0.2">
      <c r="A3" s="1034" t="s">
        <v>676</v>
      </c>
      <c r="B3" s="1034"/>
      <c r="C3" s="1034"/>
      <c r="D3" s="1034"/>
      <c r="E3" s="1034"/>
      <c r="F3" s="1034"/>
      <c r="G3" s="1034"/>
      <c r="H3" s="1034"/>
    </row>
    <row r="4" spans="1:8" s="836" customFormat="1" ht="42.75" customHeight="1" x14ac:dyDescent="0.2">
      <c r="A4" s="734"/>
      <c r="B4" s="735" t="s">
        <v>98</v>
      </c>
      <c r="C4" s="735" t="s">
        <v>117</v>
      </c>
      <c r="D4" s="735" t="s">
        <v>118</v>
      </c>
      <c r="E4" s="735" t="s">
        <v>119</v>
      </c>
      <c r="F4" s="735" t="s">
        <v>121</v>
      </c>
      <c r="G4" s="735" t="s">
        <v>120</v>
      </c>
      <c r="H4" s="735" t="s">
        <v>273</v>
      </c>
    </row>
    <row r="5" spans="1:8" ht="6" customHeight="1" x14ac:dyDescent="0.2">
      <c r="A5" s="178"/>
      <c r="B5" s="178"/>
      <c r="C5" s="178"/>
      <c r="D5" s="178"/>
      <c r="E5" s="178"/>
      <c r="F5" s="178"/>
      <c r="G5" s="178"/>
      <c r="H5" s="178"/>
    </row>
    <row r="6" spans="1:8" x14ac:dyDescent="0.2">
      <c r="A6" s="220" t="s">
        <v>275</v>
      </c>
      <c r="B6" s="895" t="s">
        <v>277</v>
      </c>
      <c r="C6" s="895" t="s">
        <v>278</v>
      </c>
      <c r="D6" s="895" t="s">
        <v>279</v>
      </c>
      <c r="E6" s="895" t="s">
        <v>280</v>
      </c>
      <c r="F6" s="895" t="s">
        <v>281</v>
      </c>
      <c r="G6" s="895" t="s">
        <v>282</v>
      </c>
      <c r="H6" s="895" t="s">
        <v>283</v>
      </c>
    </row>
    <row r="7" spans="1:8" x14ac:dyDescent="0.2">
      <c r="A7" s="846" t="s">
        <v>274</v>
      </c>
      <c r="B7" s="896">
        <v>43.6893203883495</v>
      </c>
      <c r="C7" s="896">
        <v>46.609508963367098</v>
      </c>
      <c r="D7" s="896">
        <v>51.963746223565003</v>
      </c>
      <c r="E7" s="896">
        <v>49.192782526115899</v>
      </c>
      <c r="F7" s="896">
        <v>41.974683544303801</v>
      </c>
      <c r="G7" s="896">
        <v>40.3133903133903</v>
      </c>
      <c r="H7" s="896">
        <v>45.257381761170599</v>
      </c>
    </row>
    <row r="8" spans="1:8" x14ac:dyDescent="0.2">
      <c r="A8" s="178" t="s">
        <v>111</v>
      </c>
      <c r="B8" s="897">
        <v>1.7661882203843948</v>
      </c>
      <c r="C8" s="897">
        <v>1.9660519778464378</v>
      </c>
      <c r="D8" s="897">
        <v>2.1979662021277071</v>
      </c>
      <c r="E8" s="897">
        <v>1.7747525407023645</v>
      </c>
      <c r="F8" s="897">
        <v>1.9435699359102008</v>
      </c>
      <c r="G8" s="897">
        <v>1.6062085928017467</v>
      </c>
      <c r="H8" s="897">
        <v>1.8879556281142513</v>
      </c>
    </row>
    <row r="9" spans="1:8" ht="15.75" customHeight="1" x14ac:dyDescent="0.2">
      <c r="A9" s="835" t="s">
        <v>677</v>
      </c>
      <c r="B9" s="896">
        <v>10.800970873786399</v>
      </c>
      <c r="C9" s="896">
        <v>12.0904836193448</v>
      </c>
      <c r="D9" s="896">
        <v>13.6088709677419</v>
      </c>
      <c r="E9" s="896">
        <v>11.1005692599621</v>
      </c>
      <c r="F9" s="896">
        <v>10.385005065856101</v>
      </c>
      <c r="G9" s="896">
        <v>9.1298145506419406</v>
      </c>
      <c r="H9" s="896">
        <v>11.1619396157365</v>
      </c>
    </row>
    <row r="10" spans="1:8" x14ac:dyDescent="0.2">
      <c r="A10" s="178" t="s">
        <v>753</v>
      </c>
      <c r="B10" s="896">
        <v>11.286407766990299</v>
      </c>
      <c r="C10" s="896">
        <v>7.2429906542056104</v>
      </c>
      <c r="D10" s="896">
        <v>9.5766129032258096</v>
      </c>
      <c r="E10" s="896">
        <v>6.4577397910731298</v>
      </c>
      <c r="F10" s="896">
        <v>6.3323201621073997</v>
      </c>
      <c r="G10" s="896">
        <v>4.84330484330484</v>
      </c>
      <c r="H10" s="896">
        <v>7.8531294917026004</v>
      </c>
    </row>
    <row r="11" spans="1:8" x14ac:dyDescent="0.2">
      <c r="A11" s="178" t="s">
        <v>754</v>
      </c>
      <c r="B11" s="896">
        <v>4.4296116504854401</v>
      </c>
      <c r="C11" s="896">
        <v>5.5339049103663296</v>
      </c>
      <c r="D11" s="896">
        <v>3.93145161290323</v>
      </c>
      <c r="E11" s="896">
        <v>5.40796963946869</v>
      </c>
      <c r="F11" s="896">
        <v>5.3670886075949404</v>
      </c>
      <c r="G11" s="896">
        <v>5.1355206847360897</v>
      </c>
      <c r="H11" s="896">
        <v>4.99150659871946</v>
      </c>
    </row>
    <row r="12" spans="1:8" s="178" customFormat="1" x14ac:dyDescent="0.2">
      <c r="A12" s="178" t="s">
        <v>755</v>
      </c>
      <c r="B12" s="896">
        <v>2.0631067961165099</v>
      </c>
      <c r="C12" s="896">
        <v>1.40296180826189</v>
      </c>
      <c r="D12" s="896">
        <v>1.8163471241170499</v>
      </c>
      <c r="E12" s="896">
        <v>1.51946818613485</v>
      </c>
      <c r="F12" s="896">
        <v>2.07700101317123</v>
      </c>
      <c r="G12" s="896">
        <v>1.42450142450142</v>
      </c>
      <c r="H12" s="896">
        <v>1.7906156058031599</v>
      </c>
    </row>
    <row r="13" spans="1:8" x14ac:dyDescent="0.2">
      <c r="A13" s="178" t="s">
        <v>21</v>
      </c>
      <c r="B13" s="896">
        <v>13.3</v>
      </c>
      <c r="C13" s="896">
        <v>12.2</v>
      </c>
      <c r="D13" s="896">
        <v>14.5</v>
      </c>
      <c r="E13" s="896">
        <v>10.6</v>
      </c>
      <c r="F13" s="896">
        <v>11.2</v>
      </c>
      <c r="G13" s="896">
        <v>11.3</v>
      </c>
      <c r="H13" s="896">
        <v>12.2</v>
      </c>
    </row>
    <row r="14" spans="1:8" x14ac:dyDescent="0.2">
      <c r="A14" s="178" t="s">
        <v>110</v>
      </c>
      <c r="B14" s="896">
        <v>9.2839805825242703</v>
      </c>
      <c r="C14" s="896">
        <v>9.6648480124707703</v>
      </c>
      <c r="D14" s="896">
        <v>7.0564516129032304</v>
      </c>
      <c r="E14" s="896">
        <v>11.585944919278299</v>
      </c>
      <c r="F14" s="896">
        <v>9.9797365754812599</v>
      </c>
      <c r="G14" s="896">
        <v>13.105413105413099</v>
      </c>
      <c r="H14" s="896">
        <v>9.9059069524307404</v>
      </c>
    </row>
    <row r="15" spans="1:8" ht="8.1" customHeight="1" x14ac:dyDescent="0.2">
      <c r="A15" s="178"/>
      <c r="B15" s="239"/>
      <c r="C15" s="239"/>
      <c r="D15" s="239"/>
      <c r="E15" s="239"/>
      <c r="F15" s="239"/>
      <c r="G15" s="239"/>
      <c r="H15" s="239"/>
    </row>
    <row r="16" spans="1:8" x14ac:dyDescent="0.2">
      <c r="A16" s="220" t="s">
        <v>276</v>
      </c>
      <c r="B16" s="897" t="s">
        <v>284</v>
      </c>
      <c r="C16" s="897" t="s">
        <v>285</v>
      </c>
      <c r="D16" s="897" t="s">
        <v>286</v>
      </c>
      <c r="E16" s="897" t="s">
        <v>287</v>
      </c>
      <c r="F16" s="897" t="s">
        <v>288</v>
      </c>
      <c r="G16" s="897" t="s">
        <v>289</v>
      </c>
      <c r="H16" s="897" t="s">
        <v>290</v>
      </c>
    </row>
    <row r="17" spans="1:8" ht="12.75" customHeight="1" x14ac:dyDescent="0.2">
      <c r="A17" s="846" t="s">
        <v>274</v>
      </c>
      <c r="B17" s="896">
        <v>53.146853146853097</v>
      </c>
      <c r="C17" s="896">
        <v>50.331125827814603</v>
      </c>
      <c r="D17" s="896">
        <v>52.727272727272698</v>
      </c>
      <c r="E17" s="896">
        <v>55.1307847082495</v>
      </c>
      <c r="F17" s="896">
        <v>50.454302512025599</v>
      </c>
      <c r="G17" s="896">
        <v>48.522550544323501</v>
      </c>
      <c r="H17" s="896">
        <v>51.785714285714299</v>
      </c>
    </row>
    <row r="18" spans="1:8" x14ac:dyDescent="0.2">
      <c r="A18" s="178" t="s">
        <v>111</v>
      </c>
      <c r="B18" s="898">
        <v>1.3240028463062385</v>
      </c>
      <c r="C18" s="898">
        <v>1.688426891526458</v>
      </c>
      <c r="D18" s="898">
        <v>1.7663818686103308</v>
      </c>
      <c r="E18" s="898">
        <v>1.4491108576300022</v>
      </c>
      <c r="F18" s="898">
        <v>1.3215094479982095</v>
      </c>
      <c r="G18" s="898">
        <v>1.331771194572501</v>
      </c>
      <c r="H18" s="898">
        <v>1.4594234418432661</v>
      </c>
    </row>
    <row r="19" spans="1:8" ht="14.25" x14ac:dyDescent="0.2">
      <c r="A19" s="835" t="s">
        <v>677</v>
      </c>
      <c r="B19" s="619">
        <v>10.7</v>
      </c>
      <c r="C19" s="619">
        <v>11.8</v>
      </c>
      <c r="D19" s="619">
        <v>13.7</v>
      </c>
      <c r="E19" s="619">
        <v>13.6</v>
      </c>
      <c r="F19" s="619">
        <v>10.199999999999999</v>
      </c>
      <c r="G19" s="619">
        <v>9.3000000000000007</v>
      </c>
      <c r="H19" s="619">
        <v>11.4</v>
      </c>
    </row>
    <row r="20" spans="1:8" x14ac:dyDescent="0.2">
      <c r="A20" s="178" t="s">
        <v>753</v>
      </c>
      <c r="B20" s="896">
        <v>8.1321473951715397</v>
      </c>
      <c r="C20" s="896">
        <v>6.7937033968516998</v>
      </c>
      <c r="D20" s="896">
        <v>8.3422459893048106</v>
      </c>
      <c r="E20" s="896">
        <v>4.3303121852970801</v>
      </c>
      <c r="F20" s="896">
        <v>5.9326563335114901</v>
      </c>
      <c r="G20" s="896">
        <v>4.1925465838509304</v>
      </c>
      <c r="H20" s="896">
        <v>6.4922480620155003</v>
      </c>
    </row>
    <row r="21" spans="1:8" x14ac:dyDescent="0.2">
      <c r="A21" s="178" t="s">
        <v>754</v>
      </c>
      <c r="B21" s="896">
        <v>5.4002541296061004</v>
      </c>
      <c r="C21" s="896">
        <v>3.97680198840099</v>
      </c>
      <c r="D21" s="896">
        <v>4.5989304812834204</v>
      </c>
      <c r="E21" s="896">
        <v>3.5175879396984899</v>
      </c>
      <c r="F21" s="896">
        <v>5.9294871794871797</v>
      </c>
      <c r="G21" s="896">
        <v>5.5900621118012399</v>
      </c>
      <c r="H21" s="896">
        <v>4.9536460495364603</v>
      </c>
    </row>
    <row r="22" spans="1:8" s="178" customFormat="1" x14ac:dyDescent="0.2">
      <c r="A22" s="178" t="s">
        <v>755</v>
      </c>
      <c r="B22" s="896">
        <v>0.76238881829733196</v>
      </c>
      <c r="C22" s="896">
        <v>0.57995028997514497</v>
      </c>
      <c r="D22" s="896">
        <v>0.21390374331550799</v>
      </c>
      <c r="E22" s="896">
        <v>0.20140986908358499</v>
      </c>
      <c r="F22" s="896">
        <v>0.90860502405130905</v>
      </c>
      <c r="G22" s="896">
        <v>0.31104199066874</v>
      </c>
      <c r="H22" s="896">
        <v>0.58147584106326999</v>
      </c>
    </row>
    <row r="23" spans="1:8" x14ac:dyDescent="0.2">
      <c r="A23" s="178" t="s">
        <v>204</v>
      </c>
      <c r="B23" s="896">
        <v>19.1867852604828</v>
      </c>
      <c r="C23" s="896">
        <v>17.247097844112801</v>
      </c>
      <c r="D23" s="896">
        <v>17.860962566844901</v>
      </c>
      <c r="E23" s="896">
        <v>17.002012072434599</v>
      </c>
      <c r="F23" s="896">
        <v>15.3311965811966</v>
      </c>
      <c r="G23" s="896">
        <v>16.640746500777599</v>
      </c>
      <c r="H23" s="896">
        <v>17.165005537098601</v>
      </c>
    </row>
    <row r="24" spans="1:8" ht="12.75" customHeight="1" x14ac:dyDescent="0.2">
      <c r="A24" s="178" t="s">
        <v>110</v>
      </c>
      <c r="B24" s="896">
        <v>1.2078830260648401</v>
      </c>
      <c r="C24" s="896">
        <v>2.07125103562552</v>
      </c>
      <c r="D24" s="896">
        <v>0.85561497326203195</v>
      </c>
      <c r="E24" s="896">
        <v>1.5090543259557301</v>
      </c>
      <c r="F24" s="896">
        <v>2.93803418803419</v>
      </c>
      <c r="G24" s="896">
        <v>5.1242236024844701</v>
      </c>
      <c r="H24" s="896">
        <v>2.1453287197231798</v>
      </c>
    </row>
    <row r="25" spans="1:8" ht="8.1" customHeight="1" x14ac:dyDescent="0.2">
      <c r="A25" s="1035"/>
      <c r="B25" s="1035"/>
      <c r="C25" s="1035"/>
      <c r="D25" s="1035"/>
      <c r="E25" s="1035"/>
      <c r="F25" s="1035"/>
      <c r="G25" s="1035"/>
      <c r="H25" s="1035"/>
    </row>
    <row r="26" spans="1:8" x14ac:dyDescent="0.2">
      <c r="A26" s="220" t="s">
        <v>410</v>
      </c>
      <c r="B26" s="897" t="s">
        <v>291</v>
      </c>
      <c r="C26" s="897" t="s">
        <v>292</v>
      </c>
      <c r="D26" s="897" t="s">
        <v>293</v>
      </c>
      <c r="E26" s="897" t="s">
        <v>294</v>
      </c>
      <c r="F26" s="897" t="s">
        <v>295</v>
      </c>
      <c r="G26" s="897" t="s">
        <v>296</v>
      </c>
      <c r="H26" s="897" t="s">
        <v>297</v>
      </c>
    </row>
    <row r="27" spans="1:8" ht="12.75" customHeight="1" x14ac:dyDescent="0.2">
      <c r="A27" s="846" t="s">
        <v>274</v>
      </c>
      <c r="B27" s="896">
        <v>77.2</v>
      </c>
      <c r="C27" s="896">
        <v>76.7</v>
      </c>
      <c r="D27" s="896">
        <v>77.7</v>
      </c>
      <c r="E27" s="896">
        <v>78.900000000000006</v>
      </c>
      <c r="F27" s="896">
        <v>75.2</v>
      </c>
      <c r="G27" s="896">
        <v>75.3</v>
      </c>
      <c r="H27" s="896">
        <v>76.7</v>
      </c>
    </row>
    <row r="28" spans="1:8" x14ac:dyDescent="0.2">
      <c r="A28" s="178" t="s">
        <v>111</v>
      </c>
      <c r="B28" s="897">
        <v>4.7183614436104246</v>
      </c>
      <c r="C28" s="897">
        <v>3.9821885599888924</v>
      </c>
      <c r="D28" s="897">
        <v>6.0884305870679141</v>
      </c>
      <c r="E28" s="897">
        <v>4.7574748824799027</v>
      </c>
      <c r="F28" s="897">
        <v>3.759682904842458</v>
      </c>
      <c r="G28" s="897">
        <v>4.1206500963416106</v>
      </c>
      <c r="H28" s="897">
        <v>4.4673901450853979</v>
      </c>
    </row>
    <row r="29" spans="1:8" ht="14.25" x14ac:dyDescent="0.2">
      <c r="A29" s="835" t="s">
        <v>677</v>
      </c>
      <c r="B29" s="896">
        <v>35.089078233927196</v>
      </c>
      <c r="C29" s="896">
        <v>33.365949119373802</v>
      </c>
      <c r="D29" s="896">
        <v>38.910505836575901</v>
      </c>
      <c r="E29" s="896">
        <v>33.870967741935502</v>
      </c>
      <c r="F29" s="896">
        <v>30.913642052565699</v>
      </c>
      <c r="G29" s="896">
        <v>31.064572425828999</v>
      </c>
      <c r="H29" s="896">
        <v>33.643638739180098</v>
      </c>
    </row>
    <row r="30" spans="1:8" x14ac:dyDescent="0.2">
      <c r="A30" s="178" t="s">
        <v>753</v>
      </c>
      <c r="B30" s="896">
        <v>26.589147286821699</v>
      </c>
      <c r="C30" s="896">
        <v>20.568070519098899</v>
      </c>
      <c r="D30" s="896">
        <v>22.308690012970199</v>
      </c>
      <c r="E30" s="896">
        <v>14.861751152073699</v>
      </c>
      <c r="F30" s="896">
        <v>16.010006253908699</v>
      </c>
      <c r="G30" s="896">
        <v>15.156794425087099</v>
      </c>
      <c r="H30" s="896">
        <v>19.5492405683488</v>
      </c>
    </row>
    <row r="31" spans="1:8" x14ac:dyDescent="0.2">
      <c r="A31" s="178" t="s">
        <v>754</v>
      </c>
      <c r="B31" s="896">
        <v>6.8164213787761403</v>
      </c>
      <c r="C31" s="896">
        <v>6.0724779627815897</v>
      </c>
      <c r="D31" s="896">
        <v>5.3177691309987001</v>
      </c>
      <c r="E31" s="896">
        <v>4.6082949308755801</v>
      </c>
      <c r="F31" s="896">
        <v>4.8811013767208999</v>
      </c>
      <c r="G31" s="896">
        <v>8.1881533101045303</v>
      </c>
      <c r="H31" s="896">
        <v>5.8141433937612303</v>
      </c>
    </row>
    <row r="32" spans="1:8" x14ac:dyDescent="0.2">
      <c r="A32" s="178" t="s">
        <v>755</v>
      </c>
      <c r="B32" s="896">
        <v>1.31680867544539</v>
      </c>
      <c r="C32" s="896">
        <v>0.39177277179235998</v>
      </c>
      <c r="D32" s="896">
        <v>2.07522697795071</v>
      </c>
      <c r="E32" s="896">
        <v>1.61290322580645</v>
      </c>
      <c r="F32" s="896">
        <v>1.0638297872340401</v>
      </c>
      <c r="G32" s="896">
        <v>0.87260034904014006</v>
      </c>
      <c r="H32" s="896">
        <v>1.1924207775236899</v>
      </c>
    </row>
    <row r="33" spans="1:8" x14ac:dyDescent="0.2">
      <c r="A33" s="178" t="s">
        <v>21</v>
      </c>
      <c r="B33" s="896">
        <v>27.730441518202898</v>
      </c>
      <c r="C33" s="896">
        <v>26.052889324192002</v>
      </c>
      <c r="D33" s="896">
        <v>26.459143968871601</v>
      </c>
      <c r="E33" s="896">
        <v>26.612903225806399</v>
      </c>
      <c r="F33" s="896">
        <v>24.655819774718399</v>
      </c>
      <c r="G33" s="896">
        <v>26.876090750436301</v>
      </c>
      <c r="H33" s="896">
        <v>26.249591636720002</v>
      </c>
    </row>
    <row r="34" spans="1:8" x14ac:dyDescent="0.2">
      <c r="A34" s="178" t="s">
        <v>110</v>
      </c>
      <c r="B34" s="896">
        <v>17.970565453137102</v>
      </c>
      <c r="C34" s="896">
        <v>21.2328767123288</v>
      </c>
      <c r="D34" s="896">
        <v>19.090909090909101</v>
      </c>
      <c r="E34" s="896">
        <v>24.741081703107</v>
      </c>
      <c r="F34" s="896">
        <v>22.903629536921201</v>
      </c>
      <c r="G34" s="896">
        <v>25.654450261780099</v>
      </c>
      <c r="H34" s="896">
        <v>21.623387228482802</v>
      </c>
    </row>
    <row r="35" spans="1:8" ht="8.1" customHeight="1" x14ac:dyDescent="0.2">
      <c r="A35" s="178"/>
      <c r="B35" s="897"/>
      <c r="C35" s="897"/>
      <c r="D35" s="897"/>
      <c r="E35" s="897"/>
      <c r="F35" s="897"/>
      <c r="G35" s="897"/>
      <c r="H35" s="897"/>
    </row>
    <row r="36" spans="1:8" x14ac:dyDescent="0.2">
      <c r="A36" s="220" t="s">
        <v>411</v>
      </c>
      <c r="B36" s="897" t="s">
        <v>298</v>
      </c>
      <c r="C36" s="897" t="s">
        <v>299</v>
      </c>
      <c r="D36" s="897" t="s">
        <v>300</v>
      </c>
      <c r="E36" s="897" t="s">
        <v>301</v>
      </c>
      <c r="F36" s="897" t="s">
        <v>302</v>
      </c>
      <c r="G36" s="897" t="s">
        <v>303</v>
      </c>
      <c r="H36" s="897" t="s">
        <v>304</v>
      </c>
    </row>
    <row r="37" spans="1:8" ht="12.75" customHeight="1" x14ac:dyDescent="0.2">
      <c r="A37" s="846" t="s">
        <v>274</v>
      </c>
      <c r="B37" s="896">
        <v>80.909829406986205</v>
      </c>
      <c r="C37" s="896">
        <v>82.0910973084886</v>
      </c>
      <c r="D37" s="896">
        <v>77.103448275862107</v>
      </c>
      <c r="E37" s="896">
        <v>81.941031941031895</v>
      </c>
      <c r="F37" s="896">
        <v>80.651731160896105</v>
      </c>
      <c r="G37" s="896">
        <v>76.447876447876496</v>
      </c>
      <c r="H37" s="896">
        <v>80.3038239916187</v>
      </c>
    </row>
    <row r="38" spans="1:8" x14ac:dyDescent="0.2">
      <c r="A38" s="178" t="s">
        <v>111</v>
      </c>
      <c r="B38" s="897">
        <v>3.1182670847633256</v>
      </c>
      <c r="C38" s="897">
        <v>3.075653105216825</v>
      </c>
      <c r="D38" s="897">
        <v>3.7131876025466513</v>
      </c>
      <c r="E38" s="897">
        <v>3.03464190825171</v>
      </c>
      <c r="F38" s="897">
        <v>2.5248637555913653</v>
      </c>
      <c r="G38" s="897">
        <v>2.6557456762423808</v>
      </c>
      <c r="H38" s="897">
        <v>2.9800466988610572</v>
      </c>
    </row>
    <row r="39" spans="1:8" ht="14.25" x14ac:dyDescent="0.2">
      <c r="A39" s="835" t="s">
        <v>677</v>
      </c>
      <c r="B39" s="896">
        <v>26.542207792207801</v>
      </c>
      <c r="C39" s="896">
        <v>30.6016597510373</v>
      </c>
      <c r="D39" s="896">
        <v>31.491712707182302</v>
      </c>
      <c r="E39" s="896">
        <v>27.6412776412776</v>
      </c>
      <c r="F39" s="896">
        <v>24.830393487109902</v>
      </c>
      <c r="G39" s="896">
        <v>26.833976833976799</v>
      </c>
      <c r="H39" s="896">
        <v>27.5934334614041</v>
      </c>
    </row>
    <row r="40" spans="1:8" x14ac:dyDescent="0.2">
      <c r="A40" s="178" t="s">
        <v>753</v>
      </c>
      <c r="B40" s="896">
        <v>18.6839967506093</v>
      </c>
      <c r="C40" s="896">
        <v>13.160621761658</v>
      </c>
      <c r="D40" s="896">
        <v>18.620689655172399</v>
      </c>
      <c r="E40" s="896">
        <v>12.4078624078624</v>
      </c>
      <c r="F40" s="896">
        <v>10.997963340122199</v>
      </c>
      <c r="G40" s="896">
        <v>11.3899613899614</v>
      </c>
      <c r="H40" s="896">
        <v>14.215857492141099</v>
      </c>
    </row>
    <row r="41" spans="1:8" x14ac:dyDescent="0.2">
      <c r="A41" s="178" t="s">
        <v>754</v>
      </c>
      <c r="B41" s="896">
        <v>5.9301380991064203</v>
      </c>
      <c r="C41" s="896">
        <v>4.4513457556935796</v>
      </c>
      <c r="D41" s="896">
        <v>4.1379310344827598</v>
      </c>
      <c r="E41" s="896">
        <v>3.68550368550369</v>
      </c>
      <c r="F41" s="896">
        <v>4.14120841819416</v>
      </c>
      <c r="G41" s="896">
        <v>6.7698259187620904</v>
      </c>
      <c r="H41" s="896">
        <v>4.7502619629759</v>
      </c>
    </row>
    <row r="42" spans="1:8" x14ac:dyDescent="0.2">
      <c r="A42" s="178" t="s">
        <v>755</v>
      </c>
      <c r="B42" s="896">
        <v>0.16246953696182001</v>
      </c>
      <c r="C42" s="896">
        <v>0.31088082901554398</v>
      </c>
      <c r="D42" s="896">
        <v>0.27548209366391202</v>
      </c>
      <c r="E42" s="896">
        <v>0.36855036855036899</v>
      </c>
      <c r="F42" s="896">
        <v>6.7888662593346902E-2</v>
      </c>
      <c r="G42" s="896">
        <v>0.19342359767891701</v>
      </c>
      <c r="H42" s="896">
        <v>0.209570380719525</v>
      </c>
    </row>
    <row r="43" spans="1:8" x14ac:dyDescent="0.2">
      <c r="A43" s="178" t="s">
        <v>21</v>
      </c>
      <c r="B43" s="896">
        <v>32.168968318440299</v>
      </c>
      <c r="C43" s="896">
        <v>28.734439834024901</v>
      </c>
      <c r="D43" s="896">
        <v>34.530386740331501</v>
      </c>
      <c r="E43" s="896">
        <v>31.695331695331699</v>
      </c>
      <c r="F43" s="896">
        <v>31.004070556309401</v>
      </c>
      <c r="G43" s="896">
        <v>29.5366795366795</v>
      </c>
      <c r="H43" s="896">
        <v>31.283842794759799</v>
      </c>
    </row>
    <row r="44" spans="1:8" x14ac:dyDescent="0.2">
      <c r="A44" s="178" t="s">
        <v>110</v>
      </c>
      <c r="B44" s="896">
        <v>2.11038961038961</v>
      </c>
      <c r="C44" s="896">
        <v>3.6269430051813498</v>
      </c>
      <c r="D44" s="896">
        <v>1.5172413793103401</v>
      </c>
      <c r="E44" s="896">
        <v>4.1717791411042899</v>
      </c>
      <c r="F44" s="896">
        <v>5.2274270196877097</v>
      </c>
      <c r="G44" s="896">
        <v>11.3899613899614</v>
      </c>
      <c r="H44" s="896">
        <v>4.2248603351955296</v>
      </c>
    </row>
    <row r="45" spans="1:8" ht="6" customHeight="1" x14ac:dyDescent="0.2">
      <c r="A45" s="404"/>
      <c r="B45" s="842"/>
      <c r="C45" s="842"/>
      <c r="D45" s="842"/>
      <c r="E45" s="842"/>
      <c r="F45" s="842"/>
      <c r="G45" s="842"/>
      <c r="H45" s="842"/>
    </row>
    <row r="46" spans="1:8" x14ac:dyDescent="0.2">
      <c r="A46" s="1036" t="s">
        <v>54</v>
      </c>
      <c r="B46" s="1036"/>
      <c r="C46" s="1036"/>
      <c r="D46" s="1036"/>
      <c r="E46" s="1036"/>
      <c r="F46" s="1036"/>
      <c r="G46" s="1036"/>
      <c r="H46" s="1036"/>
    </row>
    <row r="47" spans="1:8" x14ac:dyDescent="0.2">
      <c r="A47" s="1021" t="s">
        <v>95</v>
      </c>
      <c r="B47" s="1021"/>
      <c r="C47" s="1021"/>
      <c r="D47" s="1021"/>
      <c r="E47" s="1021"/>
      <c r="F47" s="1021"/>
      <c r="G47" s="1021"/>
      <c r="H47" s="1021"/>
    </row>
    <row r="48" spans="1:8" ht="27.75" customHeight="1" x14ac:dyDescent="0.2">
      <c r="A48" s="1021" t="s">
        <v>412</v>
      </c>
      <c r="B48" s="1021"/>
      <c r="C48" s="1021"/>
      <c r="D48" s="1021"/>
      <c r="E48" s="1021"/>
      <c r="F48" s="1021"/>
      <c r="G48" s="1021"/>
      <c r="H48" s="1021"/>
    </row>
  </sheetData>
  <mergeCells count="8">
    <mergeCell ref="A48:H48"/>
    <mergeCell ref="A1:B1"/>
    <mergeCell ref="A2:B2"/>
    <mergeCell ref="F1:H1"/>
    <mergeCell ref="A3:H3"/>
    <mergeCell ref="A25:H25"/>
    <mergeCell ref="A46:H46"/>
    <mergeCell ref="A47:H47"/>
  </mergeCells>
  <hyperlinks>
    <hyperlink ref="F1:H1" location="Tabellförteckning!A1" display="Tillbaka till innehållsföreckningen "/>
  </hyperlinks>
  <pageMargins left="0.75" right="0.75" top="1" bottom="1" header="0.5" footer="0.5"/>
  <pageSetup paperSize="9" scale="8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Normal="100" workbookViewId="0">
      <pane ySplit="5" topLeftCell="A18" activePane="bottomLeft" state="frozen"/>
      <selection sqref="A1:B86"/>
      <selection pane="bottomLeft" sqref="A1:J86"/>
    </sheetView>
  </sheetViews>
  <sheetFormatPr defaultColWidth="8.85546875" defaultRowHeight="12.75" x14ac:dyDescent="0.2"/>
  <cols>
    <col min="1" max="1" width="6.7109375" style="534" customWidth="1"/>
    <col min="2" max="3" width="8.7109375" style="533" customWidth="1"/>
    <col min="4" max="4" width="8.7109375" style="1" customWidth="1"/>
    <col min="5" max="5" width="8.7109375" style="533" customWidth="1"/>
    <col min="6" max="6" width="8.7109375" style="1" customWidth="1"/>
    <col min="7" max="9" width="8.7109375" style="533" customWidth="1"/>
    <col min="10" max="10" width="10.7109375" style="533" customWidth="1"/>
    <col min="11" max="16384" width="8.85546875" style="533"/>
  </cols>
  <sheetData>
    <row r="1" spans="1:12" s="693" customFormat="1" ht="30" customHeight="1" x14ac:dyDescent="0.25">
      <c r="A1" s="972"/>
      <c r="B1" s="967"/>
      <c r="D1" s="1"/>
      <c r="F1" s="962" t="s">
        <v>590</v>
      </c>
      <c r="G1" s="963"/>
      <c r="H1" s="963"/>
    </row>
    <row r="2" spans="1:12" s="693" customFormat="1" ht="6" customHeight="1" x14ac:dyDescent="0.2">
      <c r="A2" s="972"/>
      <c r="B2" s="967"/>
      <c r="D2" s="1"/>
      <c r="F2" s="1"/>
    </row>
    <row r="3" spans="1:12" s="398" customFormat="1" ht="42.95" customHeight="1" x14ac:dyDescent="0.2">
      <c r="A3" s="1038" t="s">
        <v>413</v>
      </c>
      <c r="B3" s="1039"/>
      <c r="C3" s="1039"/>
      <c r="D3" s="1039"/>
      <c r="E3" s="1039"/>
      <c r="F3" s="1039"/>
      <c r="G3" s="1039"/>
      <c r="H3" s="1039"/>
      <c r="I3" s="1039"/>
      <c r="J3" s="1039"/>
    </row>
    <row r="4" spans="1:12" ht="15" customHeight="1" x14ac:dyDescent="0.2">
      <c r="A4" s="1040" t="s">
        <v>127</v>
      </c>
      <c r="B4" s="965" t="s">
        <v>22</v>
      </c>
      <c r="C4" s="965"/>
      <c r="D4" s="1042" t="s">
        <v>23</v>
      </c>
      <c r="E4" s="1042"/>
      <c r="F4" s="1042" t="s">
        <v>132</v>
      </c>
      <c r="G4" s="994" t="s">
        <v>414</v>
      </c>
      <c r="H4" s="994"/>
      <c r="I4" s="994"/>
      <c r="J4" s="994" t="s">
        <v>59</v>
      </c>
    </row>
    <row r="5" spans="1:12" ht="15" customHeight="1" x14ac:dyDescent="0.2">
      <c r="A5" s="1041"/>
      <c r="B5" s="696" t="s">
        <v>89</v>
      </c>
      <c r="C5" s="696" t="s">
        <v>129</v>
      </c>
      <c r="D5" s="736" t="s">
        <v>89</v>
      </c>
      <c r="E5" s="696" t="s">
        <v>129</v>
      </c>
      <c r="F5" s="1043"/>
      <c r="G5" s="696" t="s">
        <v>22</v>
      </c>
      <c r="H5" s="696" t="s">
        <v>23</v>
      </c>
      <c r="I5" s="696" t="s">
        <v>132</v>
      </c>
      <c r="J5" s="1044"/>
      <c r="K5" s="526"/>
    </row>
    <row r="6" spans="1:12" s="693" customFormat="1" ht="6" customHeight="1" x14ac:dyDescent="0.2">
      <c r="A6" s="215"/>
      <c r="B6" s="549"/>
      <c r="C6" s="549"/>
      <c r="D6" s="218"/>
      <c r="E6" s="549"/>
      <c r="F6" s="549"/>
      <c r="G6" s="549"/>
      <c r="H6" s="549"/>
      <c r="I6" s="549"/>
      <c r="J6" s="689"/>
      <c r="K6" s="685"/>
    </row>
    <row r="7" spans="1:12" ht="12.75" customHeight="1" x14ac:dyDescent="0.2">
      <c r="A7" s="771">
        <v>1963</v>
      </c>
      <c r="B7" s="775">
        <v>99134</v>
      </c>
      <c r="C7" s="775">
        <f>B7/F7*100</f>
        <v>97.18829042567792</v>
      </c>
      <c r="D7" s="775">
        <v>2868</v>
      </c>
      <c r="E7" s="775">
        <f>D7/F7*100</f>
        <v>2.8117095743220721</v>
      </c>
      <c r="F7" s="775">
        <f>B7+D7</f>
        <v>102002</v>
      </c>
      <c r="G7" s="166">
        <v>32.760626574164235</v>
      </c>
      <c r="H7" s="166">
        <v>1</v>
      </c>
      <c r="I7" s="406">
        <v>17</v>
      </c>
      <c r="J7" s="166">
        <f t="shared" ref="J7:J28" si="0">I7/$I$29*100</f>
        <v>121.42857142857142</v>
      </c>
      <c r="K7" s="51"/>
      <c r="L7" s="10"/>
    </row>
    <row r="8" spans="1:12" ht="12.75" customHeight="1" x14ac:dyDescent="0.2">
      <c r="A8" s="771">
        <v>1964</v>
      </c>
      <c r="B8" s="775">
        <v>108655</v>
      </c>
      <c r="C8" s="775">
        <f t="shared" ref="C8:C50" si="1">B8/F8*100</f>
        <v>97.196504128313165</v>
      </c>
      <c r="D8" s="775">
        <v>3134</v>
      </c>
      <c r="E8" s="775">
        <f t="shared" ref="E8:E50" si="2">D8/F8*100</f>
        <v>2.8034958716868386</v>
      </c>
      <c r="F8" s="775">
        <f t="shared" ref="F8:F45" si="3">B8+D8</f>
        <v>111789</v>
      </c>
      <c r="G8" s="166">
        <v>35.561291065837231</v>
      </c>
      <c r="H8" s="166">
        <v>1</v>
      </c>
      <c r="I8" s="406">
        <v>18</v>
      </c>
      <c r="J8" s="166">
        <f t="shared" si="0"/>
        <v>128.57142857142858</v>
      </c>
      <c r="K8" s="51"/>
      <c r="L8" s="10"/>
    </row>
    <row r="9" spans="1:12" ht="12.75" customHeight="1" x14ac:dyDescent="0.2">
      <c r="A9" s="528">
        <v>1965</v>
      </c>
      <c r="B9" s="775">
        <v>114360</v>
      </c>
      <c r="C9" s="775">
        <f t="shared" si="1"/>
        <v>97.125143318187611</v>
      </c>
      <c r="D9" s="775">
        <v>3385</v>
      </c>
      <c r="E9" s="775">
        <f t="shared" si="2"/>
        <v>2.8748566818123913</v>
      </c>
      <c r="F9" s="775">
        <f t="shared" si="3"/>
        <v>117745</v>
      </c>
      <c r="G9" s="166">
        <v>37.072125479873478</v>
      </c>
      <c r="H9" s="166">
        <v>1.1000000000000001</v>
      </c>
      <c r="I9" s="406">
        <v>19</v>
      </c>
      <c r="J9" s="166">
        <f t="shared" si="0"/>
        <v>135.71428571428572</v>
      </c>
      <c r="K9" s="51"/>
      <c r="L9" s="10"/>
    </row>
    <row r="10" spans="1:12" ht="12.75" customHeight="1" x14ac:dyDescent="0.2">
      <c r="A10" s="528">
        <v>1966</v>
      </c>
      <c r="B10" s="536">
        <v>115252</v>
      </c>
      <c r="C10" s="536">
        <f t="shared" si="1"/>
        <v>97.114833664767943</v>
      </c>
      <c r="D10" s="536">
        <v>3424</v>
      </c>
      <c r="E10" s="536">
        <f t="shared" si="2"/>
        <v>2.8851663352320602</v>
      </c>
      <c r="F10" s="536">
        <f t="shared" si="3"/>
        <v>118676</v>
      </c>
      <c r="G10" s="166">
        <v>37.032020976629106</v>
      </c>
      <c r="H10" s="166">
        <v>1.1000000000000001</v>
      </c>
      <c r="I10" s="406">
        <v>19</v>
      </c>
      <c r="J10" s="166">
        <f t="shared" si="0"/>
        <v>135.71428571428572</v>
      </c>
      <c r="K10" s="51"/>
      <c r="L10" s="10"/>
    </row>
    <row r="11" spans="1:12" ht="12.75" customHeight="1" x14ac:dyDescent="0.2">
      <c r="A11" s="528">
        <v>1967</v>
      </c>
      <c r="B11" s="536">
        <v>121840</v>
      </c>
      <c r="C11" s="536">
        <f t="shared" si="1"/>
        <v>97.007141776606503</v>
      </c>
      <c r="D11" s="536">
        <v>3759</v>
      </c>
      <c r="E11" s="536">
        <f t="shared" si="2"/>
        <v>2.9928582233934984</v>
      </c>
      <c r="F11" s="536">
        <f t="shared" si="3"/>
        <v>125599</v>
      </c>
      <c r="G11" s="166">
        <v>38.857282088751127</v>
      </c>
      <c r="H11" s="166">
        <v>1.2</v>
      </c>
      <c r="I11" s="406">
        <v>20</v>
      </c>
      <c r="J11" s="166">
        <f t="shared" si="0"/>
        <v>142.85714285714286</v>
      </c>
      <c r="K11" s="51"/>
      <c r="L11" s="10"/>
    </row>
    <row r="12" spans="1:12" ht="12.75" customHeight="1" x14ac:dyDescent="0.2">
      <c r="A12" s="528">
        <v>1968</v>
      </c>
      <c r="B12" s="536">
        <v>108159</v>
      </c>
      <c r="C12" s="536">
        <f t="shared" si="1"/>
        <v>96.767526750885736</v>
      </c>
      <c r="D12" s="536">
        <v>3613</v>
      </c>
      <c r="E12" s="536">
        <f t="shared" si="2"/>
        <v>3.2324732491142685</v>
      </c>
      <c r="F12" s="536">
        <f t="shared" si="3"/>
        <v>111772</v>
      </c>
      <c r="G12" s="166">
        <v>34.273214804036265</v>
      </c>
      <c r="H12" s="166">
        <v>1.2</v>
      </c>
      <c r="I12" s="406">
        <v>18</v>
      </c>
      <c r="J12" s="206">
        <f t="shared" si="0"/>
        <v>128.57142857142858</v>
      </c>
      <c r="K12" s="51"/>
      <c r="L12" s="10"/>
    </row>
    <row r="13" spans="1:12" ht="12.75" customHeight="1" x14ac:dyDescent="0.2">
      <c r="A13" s="528">
        <v>1969</v>
      </c>
      <c r="B13" s="536">
        <v>105784</v>
      </c>
      <c r="C13" s="536">
        <f t="shared" si="1"/>
        <v>96.579050679716246</v>
      </c>
      <c r="D13" s="536">
        <v>3747</v>
      </c>
      <c r="E13" s="536">
        <f t="shared" si="2"/>
        <v>3.4209493202837553</v>
      </c>
      <c r="F13" s="536">
        <f t="shared" si="3"/>
        <v>109531</v>
      </c>
      <c r="G13" s="166">
        <v>34</v>
      </c>
      <c r="H13" s="206">
        <v>1.2</v>
      </c>
      <c r="I13" s="405">
        <v>17</v>
      </c>
      <c r="J13" s="206">
        <f t="shared" si="0"/>
        <v>121.42857142857142</v>
      </c>
      <c r="L13" s="10"/>
    </row>
    <row r="14" spans="1:12" ht="12.75" customHeight="1" x14ac:dyDescent="0.2">
      <c r="A14" s="528">
        <v>1970</v>
      </c>
      <c r="B14" s="536">
        <v>100403</v>
      </c>
      <c r="C14" s="536">
        <f t="shared" si="1"/>
        <v>96.50144651730534</v>
      </c>
      <c r="D14" s="536">
        <v>3640</v>
      </c>
      <c r="E14" s="536">
        <f t="shared" si="2"/>
        <v>3.4985534826946552</v>
      </c>
      <c r="F14" s="536">
        <f t="shared" si="3"/>
        <v>104043</v>
      </c>
      <c r="G14" s="166">
        <v>32</v>
      </c>
      <c r="H14" s="206">
        <v>1.1000000000000001</v>
      </c>
      <c r="I14" s="405">
        <v>16</v>
      </c>
      <c r="J14" s="206">
        <f t="shared" si="0"/>
        <v>114.28571428571428</v>
      </c>
      <c r="L14" s="10"/>
    </row>
    <row r="15" spans="1:12" ht="12.75" customHeight="1" x14ac:dyDescent="0.2">
      <c r="A15" s="528">
        <v>1971</v>
      </c>
      <c r="B15" s="536">
        <v>100248</v>
      </c>
      <c r="C15" s="536">
        <f t="shared" si="1"/>
        <v>96.447022830259471</v>
      </c>
      <c r="D15" s="536">
        <v>3693</v>
      </c>
      <c r="E15" s="536">
        <f t="shared" si="2"/>
        <v>3.5529771697405259</v>
      </c>
      <c r="F15" s="536">
        <f t="shared" si="3"/>
        <v>103941</v>
      </c>
      <c r="G15" s="206">
        <v>31.6</v>
      </c>
      <c r="H15" s="206">
        <v>1.1000000000000001</v>
      </c>
      <c r="I15" s="405">
        <v>16</v>
      </c>
      <c r="J15" s="206">
        <f t="shared" si="0"/>
        <v>114.28571428571428</v>
      </c>
      <c r="L15" s="10"/>
    </row>
    <row r="16" spans="1:12" ht="12.75" customHeight="1" x14ac:dyDescent="0.2">
      <c r="A16" s="528">
        <v>1972</v>
      </c>
      <c r="B16" s="536">
        <v>106539</v>
      </c>
      <c r="C16" s="536">
        <f t="shared" si="1"/>
        <v>96.291643318088973</v>
      </c>
      <c r="D16" s="536">
        <v>4103</v>
      </c>
      <c r="E16" s="536">
        <f t="shared" si="2"/>
        <v>3.7083566819110283</v>
      </c>
      <c r="F16" s="536">
        <f t="shared" si="3"/>
        <v>110642</v>
      </c>
      <c r="G16" s="206">
        <v>33.5</v>
      </c>
      <c r="H16" s="206">
        <v>1.3</v>
      </c>
      <c r="I16" s="405">
        <v>17</v>
      </c>
      <c r="J16" s="206">
        <f t="shared" si="0"/>
        <v>121.42857142857142</v>
      </c>
      <c r="L16" s="10"/>
    </row>
    <row r="17" spans="1:12" ht="12.75" customHeight="1" x14ac:dyDescent="0.2">
      <c r="A17" s="528">
        <v>1973</v>
      </c>
      <c r="B17" s="536">
        <v>106890</v>
      </c>
      <c r="C17" s="536">
        <f t="shared" si="1"/>
        <v>95.716959336634645</v>
      </c>
      <c r="D17" s="536">
        <v>4783</v>
      </c>
      <c r="E17" s="536">
        <f t="shared" si="2"/>
        <v>4.2830406633653615</v>
      </c>
      <c r="F17" s="536">
        <f t="shared" si="3"/>
        <v>111673</v>
      </c>
      <c r="G17" s="206">
        <v>33.6</v>
      </c>
      <c r="H17" s="206">
        <v>1.5</v>
      </c>
      <c r="I17" s="406">
        <v>17</v>
      </c>
      <c r="J17" s="262">
        <f t="shared" si="0"/>
        <v>121.42857142857142</v>
      </c>
      <c r="L17" s="10"/>
    </row>
    <row r="18" spans="1:12" ht="12.75" customHeight="1" x14ac:dyDescent="0.2">
      <c r="A18" s="528">
        <v>1974</v>
      </c>
      <c r="B18" s="536">
        <v>114518</v>
      </c>
      <c r="C18" s="536">
        <f t="shared" si="1"/>
        <v>95.738828742214608</v>
      </c>
      <c r="D18" s="536">
        <v>5097</v>
      </c>
      <c r="E18" s="536">
        <f t="shared" si="2"/>
        <v>4.2611712577853949</v>
      </c>
      <c r="F18" s="536">
        <f t="shared" si="3"/>
        <v>119615</v>
      </c>
      <c r="G18" s="206">
        <v>35.9</v>
      </c>
      <c r="H18" s="206">
        <v>1.6</v>
      </c>
      <c r="I18" s="406">
        <v>18</v>
      </c>
      <c r="J18" s="262">
        <f t="shared" si="0"/>
        <v>128.57142857142858</v>
      </c>
      <c r="L18" s="10"/>
    </row>
    <row r="19" spans="1:12" ht="12.75" customHeight="1" x14ac:dyDescent="0.2">
      <c r="A19" s="528">
        <v>1975</v>
      </c>
      <c r="B19" s="536">
        <v>114538</v>
      </c>
      <c r="C19" s="536">
        <f t="shared" si="1"/>
        <v>95.368859283930064</v>
      </c>
      <c r="D19" s="536">
        <v>5562</v>
      </c>
      <c r="E19" s="536">
        <f t="shared" si="2"/>
        <v>4.6311407160699414</v>
      </c>
      <c r="F19" s="536">
        <f t="shared" si="3"/>
        <v>120100</v>
      </c>
      <c r="G19" s="206">
        <v>35.799999999999997</v>
      </c>
      <c r="H19" s="206">
        <v>1.7</v>
      </c>
      <c r="I19" s="406">
        <v>18</v>
      </c>
      <c r="J19" s="262">
        <f t="shared" si="0"/>
        <v>128.57142857142858</v>
      </c>
      <c r="L19" s="10"/>
    </row>
    <row r="20" spans="1:12" ht="12.75" customHeight="1" x14ac:dyDescent="0.2">
      <c r="A20" s="528">
        <v>1976</v>
      </c>
      <c r="B20" s="536">
        <v>104981</v>
      </c>
      <c r="C20" s="536">
        <f t="shared" si="1"/>
        <v>95.275304709266976</v>
      </c>
      <c r="D20" s="536">
        <v>5206</v>
      </c>
      <c r="E20" s="536">
        <f t="shared" si="2"/>
        <v>4.7246952907330266</v>
      </c>
      <c r="F20" s="536">
        <f t="shared" si="3"/>
        <v>110187</v>
      </c>
      <c r="G20" s="206">
        <v>32.700000000000003</v>
      </c>
      <c r="H20" s="206">
        <v>1.6</v>
      </c>
      <c r="I20" s="406">
        <v>17</v>
      </c>
      <c r="J20" s="262">
        <f t="shared" si="0"/>
        <v>121.42857142857142</v>
      </c>
      <c r="L20" s="10"/>
    </row>
    <row r="21" spans="1:12" ht="12.75" customHeight="1" x14ac:dyDescent="0.2">
      <c r="A21" s="528">
        <v>1977</v>
      </c>
      <c r="B21" s="536">
        <v>78499</v>
      </c>
      <c r="C21" s="536">
        <f t="shared" si="1"/>
        <v>94.615866740592537</v>
      </c>
      <c r="D21" s="536">
        <v>4467</v>
      </c>
      <c r="E21" s="536">
        <f t="shared" si="2"/>
        <v>5.3841332594074682</v>
      </c>
      <c r="F21" s="536">
        <f t="shared" si="3"/>
        <v>82966</v>
      </c>
      <c r="G21" s="206">
        <v>24.4</v>
      </c>
      <c r="H21" s="206">
        <v>1.4</v>
      </c>
      <c r="I21" s="405">
        <v>13</v>
      </c>
      <c r="J21" s="261">
        <f t="shared" si="0"/>
        <v>92.857142857142861</v>
      </c>
      <c r="L21" s="10"/>
    </row>
    <row r="22" spans="1:12" ht="12.75" customHeight="1" x14ac:dyDescent="0.2">
      <c r="A22" s="528">
        <v>1978</v>
      </c>
      <c r="B22" s="536">
        <v>105941</v>
      </c>
      <c r="C22" s="536">
        <f t="shared" si="1"/>
        <v>94.388759700282435</v>
      </c>
      <c r="D22" s="536">
        <v>6298</v>
      </c>
      <c r="E22" s="536">
        <f t="shared" si="2"/>
        <v>5.6112402997175668</v>
      </c>
      <c r="F22" s="536">
        <f t="shared" si="3"/>
        <v>112239</v>
      </c>
      <c r="G22" s="206">
        <v>32.700000000000003</v>
      </c>
      <c r="H22" s="206">
        <v>1.9</v>
      </c>
      <c r="I22" s="405">
        <v>17</v>
      </c>
      <c r="J22" s="206">
        <f t="shared" si="0"/>
        <v>121.42857142857142</v>
      </c>
      <c r="L22" s="10"/>
    </row>
    <row r="23" spans="1:12" ht="12.75" customHeight="1" x14ac:dyDescent="0.2">
      <c r="A23" s="528">
        <v>1979</v>
      </c>
      <c r="B23" s="536">
        <v>117448</v>
      </c>
      <c r="C23" s="536">
        <f t="shared" si="1"/>
        <v>94.504256586040967</v>
      </c>
      <c r="D23" s="536">
        <v>6830</v>
      </c>
      <c r="E23" s="536">
        <f t="shared" si="2"/>
        <v>5.495743413959028</v>
      </c>
      <c r="F23" s="536">
        <f t="shared" si="3"/>
        <v>124278</v>
      </c>
      <c r="G23" s="206">
        <v>36.1</v>
      </c>
      <c r="H23" s="206">
        <v>2</v>
      </c>
      <c r="I23" s="405">
        <v>19</v>
      </c>
      <c r="J23" s="206">
        <f t="shared" si="0"/>
        <v>135.71428571428572</v>
      </c>
      <c r="L23" s="10"/>
    </row>
    <row r="24" spans="1:12" ht="12.75" customHeight="1" x14ac:dyDescent="0.2">
      <c r="A24" s="528">
        <v>1980</v>
      </c>
      <c r="B24" s="536">
        <v>119231</v>
      </c>
      <c r="C24" s="536">
        <f t="shared" si="1"/>
        <v>94.152531665561128</v>
      </c>
      <c r="D24" s="536">
        <v>7405</v>
      </c>
      <c r="E24" s="536">
        <f t="shared" si="2"/>
        <v>5.8474683344388643</v>
      </c>
      <c r="F24" s="536">
        <f t="shared" si="3"/>
        <v>126636</v>
      </c>
      <c r="G24" s="206">
        <v>36.4</v>
      </c>
      <c r="H24" s="206">
        <v>2.2000000000000002</v>
      </c>
      <c r="I24" s="405">
        <v>19</v>
      </c>
      <c r="J24" s="206">
        <f t="shared" si="0"/>
        <v>135.71428571428572</v>
      </c>
      <c r="L24" s="10"/>
    </row>
    <row r="25" spans="1:12" ht="12.75" customHeight="1" x14ac:dyDescent="0.2">
      <c r="A25" s="528">
        <v>1981</v>
      </c>
      <c r="B25" s="536">
        <v>113174</v>
      </c>
      <c r="C25" s="536">
        <f t="shared" si="1"/>
        <v>94.323457098804013</v>
      </c>
      <c r="D25" s="536">
        <v>6811</v>
      </c>
      <c r="E25" s="536">
        <f t="shared" si="2"/>
        <v>5.6765429011959831</v>
      </c>
      <c r="F25" s="536">
        <f t="shared" si="3"/>
        <v>119985</v>
      </c>
      <c r="G25" s="206">
        <v>34.4</v>
      </c>
      <c r="H25" s="206">
        <v>2</v>
      </c>
      <c r="I25" s="405">
        <v>18</v>
      </c>
      <c r="J25" s="206">
        <f t="shared" si="0"/>
        <v>128.57142857142858</v>
      </c>
      <c r="L25" s="10"/>
    </row>
    <row r="26" spans="1:12" ht="12.75" customHeight="1" x14ac:dyDescent="0.2">
      <c r="A26" s="528">
        <v>1982</v>
      </c>
      <c r="B26" s="536">
        <v>118437</v>
      </c>
      <c r="C26" s="536">
        <f t="shared" si="1"/>
        <v>94.122368536075598</v>
      </c>
      <c r="D26" s="536">
        <v>7396</v>
      </c>
      <c r="E26" s="536">
        <f t="shared" si="2"/>
        <v>5.8776314639244074</v>
      </c>
      <c r="F26" s="536">
        <f t="shared" si="3"/>
        <v>125833</v>
      </c>
      <c r="G26" s="206">
        <v>35.799999999999997</v>
      </c>
      <c r="H26" s="206">
        <v>2.2000000000000002</v>
      </c>
      <c r="I26" s="405">
        <v>19</v>
      </c>
      <c r="J26" s="206">
        <f t="shared" si="0"/>
        <v>135.71428571428572</v>
      </c>
      <c r="L26" s="10"/>
    </row>
    <row r="27" spans="1:12" ht="12.75" customHeight="1" x14ac:dyDescent="0.2">
      <c r="A27" s="528">
        <v>1983</v>
      </c>
      <c r="B27" s="536">
        <v>110718</v>
      </c>
      <c r="C27" s="536">
        <f t="shared" si="1"/>
        <v>93.828813559322029</v>
      </c>
      <c r="D27" s="536">
        <v>7282</v>
      </c>
      <c r="E27" s="536">
        <f t="shared" si="2"/>
        <v>6.1711864406779666</v>
      </c>
      <c r="F27" s="536">
        <f t="shared" si="3"/>
        <v>118000</v>
      </c>
      <c r="G27" s="206">
        <v>33.299999999999997</v>
      </c>
      <c r="H27" s="206">
        <v>2.1</v>
      </c>
      <c r="I27" s="405">
        <v>17</v>
      </c>
      <c r="J27" s="206">
        <f t="shared" si="0"/>
        <v>121.42857142857142</v>
      </c>
      <c r="L27" s="10"/>
    </row>
    <row r="28" spans="1:12" ht="12.75" customHeight="1" x14ac:dyDescent="0.2">
      <c r="A28" s="534">
        <v>1984</v>
      </c>
      <c r="B28" s="15">
        <v>103300</v>
      </c>
      <c r="C28" s="536">
        <f t="shared" si="1"/>
        <v>93.666409756539863</v>
      </c>
      <c r="D28" s="15">
        <v>6985</v>
      </c>
      <c r="E28" s="536">
        <f t="shared" si="2"/>
        <v>6.3335902434601259</v>
      </c>
      <c r="F28" s="15">
        <f t="shared" si="3"/>
        <v>110285</v>
      </c>
      <c r="G28" s="206">
        <v>31</v>
      </c>
      <c r="H28" s="206">
        <v>2</v>
      </c>
      <c r="I28" s="405">
        <v>16</v>
      </c>
      <c r="J28" s="206">
        <f t="shared" si="0"/>
        <v>114.28571428571428</v>
      </c>
      <c r="L28" s="10"/>
    </row>
    <row r="29" spans="1:12" ht="12.75" customHeight="1" x14ac:dyDescent="0.2">
      <c r="A29" s="534">
        <v>1985</v>
      </c>
      <c r="B29" s="15">
        <v>90771</v>
      </c>
      <c r="C29" s="536">
        <f t="shared" si="1"/>
        <v>93.857018777400953</v>
      </c>
      <c r="D29" s="15">
        <v>5941</v>
      </c>
      <c r="E29" s="536">
        <f t="shared" si="2"/>
        <v>6.1429812225990563</v>
      </c>
      <c r="F29" s="15">
        <f t="shared" si="3"/>
        <v>96712</v>
      </c>
      <c r="G29" s="206">
        <v>27.2</v>
      </c>
      <c r="H29" s="206">
        <v>1.7</v>
      </c>
      <c r="I29" s="405">
        <v>14</v>
      </c>
      <c r="J29" s="206">
        <f>I29/$I$29*100</f>
        <v>100</v>
      </c>
      <c r="L29" s="10"/>
    </row>
    <row r="30" spans="1:12" ht="12.75" customHeight="1" x14ac:dyDescent="0.2">
      <c r="A30" s="534">
        <v>1986</v>
      </c>
      <c r="B30" s="15">
        <v>91558</v>
      </c>
      <c r="C30" s="536">
        <f t="shared" si="1"/>
        <v>93.884456840507781</v>
      </c>
      <c r="D30" s="15">
        <v>5964</v>
      </c>
      <c r="E30" s="536">
        <f t="shared" si="2"/>
        <v>6.1155431594922174</v>
      </c>
      <c r="F30" s="15">
        <f t="shared" si="3"/>
        <v>97522</v>
      </c>
      <c r="G30" s="206">
        <v>27.3</v>
      </c>
      <c r="H30" s="206">
        <v>1.7</v>
      </c>
      <c r="I30" s="405">
        <v>14</v>
      </c>
      <c r="J30" s="206">
        <f t="shared" ref="J30:J50" si="4">I30/$I$29*100</f>
        <v>100</v>
      </c>
      <c r="L30" s="10"/>
    </row>
    <row r="31" spans="1:12" ht="12.75" customHeight="1" x14ac:dyDescent="0.2">
      <c r="A31" s="534">
        <v>1987</v>
      </c>
      <c r="B31" s="15">
        <v>87542</v>
      </c>
      <c r="C31" s="536">
        <f t="shared" si="1"/>
        <v>93.572764683875803</v>
      </c>
      <c r="D31" s="15">
        <v>6013</v>
      </c>
      <c r="E31" s="536">
        <f t="shared" si="2"/>
        <v>6.4272353161242055</v>
      </c>
      <c r="F31" s="15">
        <f t="shared" si="3"/>
        <v>93555</v>
      </c>
      <c r="G31" s="206">
        <v>26</v>
      </c>
      <c r="H31" s="206">
        <v>1.7</v>
      </c>
      <c r="I31" s="405">
        <v>14</v>
      </c>
      <c r="J31" s="206">
        <f t="shared" si="4"/>
        <v>100</v>
      </c>
      <c r="L31" s="10"/>
    </row>
    <row r="32" spans="1:12" ht="12.75" customHeight="1" x14ac:dyDescent="0.2">
      <c r="A32" s="534">
        <v>1988</v>
      </c>
      <c r="B32" s="15">
        <v>81324</v>
      </c>
      <c r="C32" s="536">
        <f t="shared" si="1"/>
        <v>92.992727439052274</v>
      </c>
      <c r="D32" s="15">
        <v>6128</v>
      </c>
      <c r="E32" s="536">
        <f t="shared" si="2"/>
        <v>7.0072725609477189</v>
      </c>
      <c r="F32" s="15">
        <f t="shared" si="3"/>
        <v>87452</v>
      </c>
      <c r="G32" s="206">
        <v>24</v>
      </c>
      <c r="H32" s="206">
        <v>1.7</v>
      </c>
      <c r="I32" s="405">
        <v>13</v>
      </c>
      <c r="J32" s="206">
        <f t="shared" si="4"/>
        <v>92.857142857142861</v>
      </c>
      <c r="L32" s="10"/>
    </row>
    <row r="33" spans="1:18" ht="12.75" customHeight="1" x14ac:dyDescent="0.2">
      <c r="A33" s="534">
        <v>1989</v>
      </c>
      <c r="B33" s="15">
        <v>75780</v>
      </c>
      <c r="C33" s="536">
        <f t="shared" si="1"/>
        <v>92.559116669923782</v>
      </c>
      <c r="D33" s="15">
        <v>6092</v>
      </c>
      <c r="E33" s="536">
        <f t="shared" si="2"/>
        <v>7.4408833300762156</v>
      </c>
      <c r="F33" s="15">
        <f t="shared" si="3"/>
        <v>81872</v>
      </c>
      <c r="G33" s="206">
        <v>22.2</v>
      </c>
      <c r="H33" s="206">
        <v>1.7</v>
      </c>
      <c r="I33" s="405">
        <v>12</v>
      </c>
      <c r="J33" s="206">
        <f t="shared" si="4"/>
        <v>85.714285714285708</v>
      </c>
      <c r="L33" s="10"/>
    </row>
    <row r="34" spans="1:18" ht="12.75" customHeight="1" x14ac:dyDescent="0.2">
      <c r="A34" s="419">
        <v>1990</v>
      </c>
      <c r="B34" s="156">
        <v>69812</v>
      </c>
      <c r="C34" s="156">
        <f t="shared" si="1"/>
        <v>92.590087401689686</v>
      </c>
      <c r="D34" s="156">
        <v>5587</v>
      </c>
      <c r="E34" s="156">
        <f t="shared" si="2"/>
        <v>7.4099125983103225</v>
      </c>
      <c r="F34" s="156">
        <f t="shared" si="3"/>
        <v>75399</v>
      </c>
      <c r="G34" s="166">
        <v>20.2</v>
      </c>
      <c r="H34" s="166">
        <v>1.6</v>
      </c>
      <c r="I34" s="406">
        <v>11</v>
      </c>
      <c r="J34" s="166">
        <f t="shared" si="4"/>
        <v>78.571428571428569</v>
      </c>
      <c r="K34" s="166"/>
      <c r="L34" s="10"/>
    </row>
    <row r="35" spans="1:18" ht="12.75" customHeight="1" x14ac:dyDescent="0.2">
      <c r="A35" s="419">
        <v>1991</v>
      </c>
      <c r="B35" s="156">
        <v>66053</v>
      </c>
      <c r="C35" s="156">
        <f t="shared" si="1"/>
        <v>91.68043082987495</v>
      </c>
      <c r="D35" s="156">
        <v>5994</v>
      </c>
      <c r="E35" s="156">
        <f t="shared" si="2"/>
        <v>8.3195691701250567</v>
      </c>
      <c r="F35" s="156">
        <f t="shared" si="3"/>
        <v>72047</v>
      </c>
      <c r="G35" s="166">
        <v>19.100000000000001</v>
      </c>
      <c r="H35" s="166">
        <v>1.7</v>
      </c>
      <c r="I35" s="406">
        <v>10</v>
      </c>
      <c r="J35" s="166">
        <f t="shared" si="4"/>
        <v>71.428571428571431</v>
      </c>
      <c r="K35" s="10"/>
      <c r="L35" s="10"/>
    </row>
    <row r="36" spans="1:18" ht="12.75" customHeight="1" x14ac:dyDescent="0.2">
      <c r="A36" s="419">
        <v>1992</v>
      </c>
      <c r="B36" s="156">
        <v>62130</v>
      </c>
      <c r="C36" s="156">
        <f t="shared" si="1"/>
        <v>91.848500975696297</v>
      </c>
      <c r="D36" s="156">
        <v>5514</v>
      </c>
      <c r="E36" s="156">
        <f t="shared" si="2"/>
        <v>8.1514990243037069</v>
      </c>
      <c r="F36" s="156">
        <f t="shared" si="3"/>
        <v>67644</v>
      </c>
      <c r="G36" s="166">
        <v>17.926408242281482</v>
      </c>
      <c r="H36" s="166">
        <v>1.2</v>
      </c>
      <c r="I36" s="406">
        <v>10</v>
      </c>
      <c r="J36" s="166">
        <f t="shared" si="4"/>
        <v>71.428571428571431</v>
      </c>
      <c r="K36" s="10"/>
      <c r="L36" s="10"/>
    </row>
    <row r="37" spans="1:18" ht="12.75" customHeight="1" x14ac:dyDescent="0.2">
      <c r="A37" s="419">
        <v>1993</v>
      </c>
      <c r="B37" s="156">
        <v>61504</v>
      </c>
      <c r="C37" s="156">
        <f t="shared" si="1"/>
        <v>91.526533527783556</v>
      </c>
      <c r="D37" s="156">
        <v>5694</v>
      </c>
      <c r="E37" s="156">
        <f t="shared" si="2"/>
        <v>8.473466472216435</v>
      </c>
      <c r="F37" s="156">
        <f t="shared" si="3"/>
        <v>67198</v>
      </c>
      <c r="G37" s="166">
        <v>17.693542176431691</v>
      </c>
      <c r="H37" s="166">
        <v>1.2</v>
      </c>
      <c r="I37" s="406">
        <v>9</v>
      </c>
      <c r="J37" s="166">
        <f t="shared" si="4"/>
        <v>64.285714285714292</v>
      </c>
      <c r="K37" s="10"/>
      <c r="L37" s="10"/>
    </row>
    <row r="38" spans="1:18" ht="12.75" customHeight="1" x14ac:dyDescent="0.25">
      <c r="A38" s="419">
        <v>1994</v>
      </c>
      <c r="B38" s="156">
        <v>72707</v>
      </c>
      <c r="C38" s="156">
        <f t="shared" si="1"/>
        <v>91.056757839895795</v>
      </c>
      <c r="D38" s="156">
        <v>7141</v>
      </c>
      <c r="E38" s="156">
        <f t="shared" si="2"/>
        <v>8.943242160104198</v>
      </c>
      <c r="F38" s="156">
        <f t="shared" si="3"/>
        <v>79848</v>
      </c>
      <c r="G38" s="166">
        <v>20.818551294319629</v>
      </c>
      <c r="H38" s="166">
        <v>1.5</v>
      </c>
      <c r="I38" s="406">
        <v>11</v>
      </c>
      <c r="J38" s="166">
        <f t="shared" si="4"/>
        <v>78.571428571428569</v>
      </c>
      <c r="K38" s="10"/>
      <c r="L38" s="10"/>
      <c r="O38" s="620"/>
      <c r="P38" s="620"/>
      <c r="Q38" s="621"/>
    </row>
    <row r="39" spans="1:18" ht="12.75" customHeight="1" x14ac:dyDescent="0.25">
      <c r="A39" s="419">
        <v>1995</v>
      </c>
      <c r="B39" s="156">
        <v>57791</v>
      </c>
      <c r="C39" s="156">
        <f t="shared" si="1"/>
        <v>90.705193602561479</v>
      </c>
      <c r="D39" s="156">
        <v>5922</v>
      </c>
      <c r="E39" s="156">
        <f t="shared" si="2"/>
        <v>9.2948063974385136</v>
      </c>
      <c r="F39" s="156">
        <f t="shared" si="3"/>
        <v>63713</v>
      </c>
      <c r="G39" s="166">
        <v>16.477683162075124</v>
      </c>
      <c r="H39" s="166">
        <v>1.2</v>
      </c>
      <c r="I39" s="406">
        <v>9</v>
      </c>
      <c r="J39" s="166">
        <f t="shared" si="4"/>
        <v>64.285714285714292</v>
      </c>
      <c r="K39" s="10"/>
      <c r="L39" s="10"/>
      <c r="O39" s="621"/>
      <c r="P39" s="621"/>
      <c r="Q39" s="620"/>
    </row>
    <row r="40" spans="1:18" ht="12.75" customHeight="1" x14ac:dyDescent="0.25">
      <c r="A40" s="419">
        <v>1996</v>
      </c>
      <c r="B40" s="156">
        <v>52440</v>
      </c>
      <c r="C40" s="156">
        <f t="shared" si="1"/>
        <v>90.601243953006218</v>
      </c>
      <c r="D40" s="156">
        <v>5440</v>
      </c>
      <c r="E40" s="156">
        <f t="shared" si="2"/>
        <v>9.3987560469937801</v>
      </c>
      <c r="F40" s="156">
        <f t="shared" si="3"/>
        <v>57880</v>
      </c>
      <c r="G40" s="166">
        <v>14.922427705974108</v>
      </c>
      <c r="H40" s="166">
        <v>1.2</v>
      </c>
      <c r="I40" s="406">
        <v>8</v>
      </c>
      <c r="J40" s="166">
        <f t="shared" si="4"/>
        <v>57.142857142857139</v>
      </c>
      <c r="K40" s="10"/>
      <c r="L40" s="10"/>
      <c r="O40" s="620"/>
      <c r="P40" s="621"/>
      <c r="Q40" s="620"/>
    </row>
    <row r="41" spans="1:18" ht="12.75" customHeight="1" x14ac:dyDescent="0.25">
      <c r="A41" s="419">
        <v>1997</v>
      </c>
      <c r="B41" s="156">
        <v>55544</v>
      </c>
      <c r="C41" s="156">
        <f t="shared" si="1"/>
        <v>90.574652664535904</v>
      </c>
      <c r="D41" s="156">
        <v>5780</v>
      </c>
      <c r="E41" s="156">
        <f t="shared" si="2"/>
        <v>9.4253473354640924</v>
      </c>
      <c r="F41" s="156">
        <f t="shared" si="3"/>
        <v>61324</v>
      </c>
      <c r="G41" s="166">
        <v>15.780155142357772</v>
      </c>
      <c r="H41" s="166">
        <v>1.2</v>
      </c>
      <c r="I41" s="406">
        <v>9</v>
      </c>
      <c r="J41" s="166">
        <f t="shared" si="4"/>
        <v>64.285714285714292</v>
      </c>
      <c r="K41" s="10"/>
      <c r="L41" s="10"/>
      <c r="O41" s="620"/>
      <c r="P41" s="621"/>
      <c r="Q41" s="620"/>
    </row>
    <row r="42" spans="1:18" ht="12.75" customHeight="1" x14ac:dyDescent="0.25">
      <c r="A42" s="419">
        <v>1998</v>
      </c>
      <c r="B42" s="156">
        <v>60061</v>
      </c>
      <c r="C42" s="156">
        <f t="shared" si="1"/>
        <v>90.45195102483396</v>
      </c>
      <c r="D42" s="156">
        <v>6340</v>
      </c>
      <c r="E42" s="156">
        <f t="shared" si="2"/>
        <v>9.5480489751660365</v>
      </c>
      <c r="F42" s="156">
        <f t="shared" si="3"/>
        <v>66401</v>
      </c>
      <c r="G42" s="166">
        <v>17.032916001698727</v>
      </c>
      <c r="H42" s="166">
        <v>1.3</v>
      </c>
      <c r="I42" s="406">
        <v>9</v>
      </c>
      <c r="J42" s="166">
        <f t="shared" si="4"/>
        <v>64.285714285714292</v>
      </c>
      <c r="K42" s="10"/>
      <c r="L42" s="10"/>
      <c r="O42" s="620"/>
      <c r="P42" s="621"/>
      <c r="Q42" s="620"/>
    </row>
    <row r="43" spans="1:18" s="3" customFormat="1" ht="12.75" customHeight="1" x14ac:dyDescent="0.25">
      <c r="A43" s="419">
        <v>1999</v>
      </c>
      <c r="B43" s="156">
        <v>47170</v>
      </c>
      <c r="C43" s="156">
        <f t="shared" si="1"/>
        <v>90.48358941896376</v>
      </c>
      <c r="D43" s="156">
        <v>4961</v>
      </c>
      <c r="E43" s="156">
        <f t="shared" si="2"/>
        <v>9.5164105810362365</v>
      </c>
      <c r="F43" s="156">
        <f t="shared" si="3"/>
        <v>52131</v>
      </c>
      <c r="G43" s="166">
        <v>13.346739492272148</v>
      </c>
      <c r="H43" s="531">
        <v>1</v>
      </c>
      <c r="I43" s="406">
        <v>7</v>
      </c>
      <c r="J43" s="166">
        <f t="shared" si="4"/>
        <v>50</v>
      </c>
      <c r="K43" s="10"/>
      <c r="L43" s="10"/>
      <c r="M43" s="59"/>
      <c r="N43" s="58"/>
      <c r="O43" s="621"/>
      <c r="P43" s="621"/>
      <c r="Q43" s="620"/>
      <c r="R43" s="58"/>
    </row>
    <row r="44" spans="1:18" s="3" customFormat="1" ht="12.75" customHeight="1" x14ac:dyDescent="0.25">
      <c r="A44" s="419">
        <v>2000</v>
      </c>
      <c r="B44" s="156">
        <v>43020</v>
      </c>
      <c r="C44" s="156">
        <f t="shared" si="1"/>
        <v>90.29089535323007</v>
      </c>
      <c r="D44" s="156">
        <v>4626</v>
      </c>
      <c r="E44" s="156">
        <f t="shared" si="2"/>
        <v>9.7091046467699282</v>
      </c>
      <c r="F44" s="156">
        <f t="shared" si="3"/>
        <v>47646</v>
      </c>
      <c r="G44" s="166">
        <v>12.126940483135392</v>
      </c>
      <c r="H44" s="531">
        <v>1</v>
      </c>
      <c r="I44" s="406">
        <v>7</v>
      </c>
      <c r="J44" s="166">
        <f t="shared" si="4"/>
        <v>50</v>
      </c>
      <c r="K44" s="10"/>
      <c r="L44" s="10"/>
      <c r="M44" s="51"/>
      <c r="N44" s="51"/>
      <c r="O44" s="620"/>
      <c r="P44" s="621"/>
      <c r="Q44" s="620"/>
      <c r="R44" s="206"/>
    </row>
    <row r="45" spans="1:18" s="3" customFormat="1" ht="12.75" customHeight="1" x14ac:dyDescent="0.25">
      <c r="A45" s="419">
        <v>2001</v>
      </c>
      <c r="B45" s="156">
        <v>40893</v>
      </c>
      <c r="C45" s="156">
        <f t="shared" si="1"/>
        <v>89.720917986747992</v>
      </c>
      <c r="D45" s="156">
        <v>4685</v>
      </c>
      <c r="E45" s="156">
        <f t="shared" si="2"/>
        <v>10.279082013252006</v>
      </c>
      <c r="F45" s="156">
        <f t="shared" si="3"/>
        <v>45578</v>
      </c>
      <c r="G45" s="166">
        <v>11</v>
      </c>
      <c r="H45" s="531">
        <v>1</v>
      </c>
      <c r="I45" s="406">
        <v>6</v>
      </c>
      <c r="J45" s="166">
        <f t="shared" si="4"/>
        <v>42.857142857142854</v>
      </c>
      <c r="K45" s="10"/>
      <c r="L45" s="10"/>
      <c r="M45" s="51"/>
      <c r="N45" s="51"/>
      <c r="O45" s="620"/>
      <c r="P45" s="621"/>
      <c r="Q45" s="620"/>
      <c r="R45" s="206"/>
    </row>
    <row r="46" spans="1:18" s="398" customFormat="1" ht="12.75" customHeight="1" x14ac:dyDescent="0.25">
      <c r="A46" s="419">
        <v>2002</v>
      </c>
      <c r="B46" s="156">
        <v>39504</v>
      </c>
      <c r="C46" s="156">
        <f t="shared" si="1"/>
        <v>89.119498274189539</v>
      </c>
      <c r="D46" s="156">
        <v>4823</v>
      </c>
      <c r="E46" s="156">
        <f t="shared" si="2"/>
        <v>10.880501725810454</v>
      </c>
      <c r="F46" s="156">
        <f>B46+D46</f>
        <v>44327</v>
      </c>
      <c r="G46" s="166">
        <v>11.008395071636496</v>
      </c>
      <c r="H46" s="531">
        <v>1</v>
      </c>
      <c r="I46" s="406">
        <v>6</v>
      </c>
      <c r="J46" s="166">
        <f t="shared" si="4"/>
        <v>42.857142857142854</v>
      </c>
      <c r="K46" s="10"/>
      <c r="L46" s="10"/>
      <c r="M46" s="51"/>
      <c r="N46" s="51"/>
      <c r="O46" s="620"/>
      <c r="P46" s="621"/>
      <c r="Q46" s="620"/>
      <c r="R46" s="206"/>
    </row>
    <row r="47" spans="1:18" s="3" customFormat="1" ht="12.75" customHeight="1" x14ac:dyDescent="0.2">
      <c r="A47" s="419">
        <v>2003</v>
      </c>
      <c r="B47" s="156">
        <v>39997</v>
      </c>
      <c r="C47" s="156">
        <f t="shared" si="1"/>
        <v>89.117889530090693</v>
      </c>
      <c r="D47" s="156">
        <v>4884</v>
      </c>
      <c r="E47" s="156">
        <f t="shared" si="2"/>
        <v>10.882110469909316</v>
      </c>
      <c r="F47" s="156">
        <f>B47+D47</f>
        <v>44881</v>
      </c>
      <c r="G47" s="166">
        <v>11.070099466768667</v>
      </c>
      <c r="H47" s="531">
        <v>1</v>
      </c>
      <c r="I47" s="406">
        <v>6</v>
      </c>
      <c r="J47" s="166">
        <f t="shared" si="4"/>
        <v>42.857142857142854</v>
      </c>
      <c r="K47" s="10"/>
      <c r="L47" s="10"/>
      <c r="M47" s="51"/>
      <c r="N47" s="51"/>
      <c r="P47" s="206"/>
      <c r="Q47" s="206"/>
      <c r="R47" s="206"/>
    </row>
    <row r="48" spans="1:18" s="3" customFormat="1" ht="12.75" customHeight="1" x14ac:dyDescent="0.2">
      <c r="A48" s="419">
        <v>2004</v>
      </c>
      <c r="B48" s="156">
        <v>40350</v>
      </c>
      <c r="C48" s="156">
        <f t="shared" si="1"/>
        <v>88.583973655323817</v>
      </c>
      <c r="D48" s="156">
        <v>5200</v>
      </c>
      <c r="E48" s="156">
        <f t="shared" si="2"/>
        <v>11.416026344676181</v>
      </c>
      <c r="F48" s="156">
        <f>B48+D48</f>
        <v>45550</v>
      </c>
      <c r="G48" s="166">
        <v>11.0848481252184</v>
      </c>
      <c r="H48" s="531">
        <v>1</v>
      </c>
      <c r="I48" s="406">
        <v>6</v>
      </c>
      <c r="J48" s="166">
        <f t="shared" si="4"/>
        <v>42.857142857142854</v>
      </c>
      <c r="K48" s="10"/>
      <c r="L48" s="10"/>
      <c r="M48" s="51"/>
      <c r="N48" s="51"/>
      <c r="P48" s="206"/>
      <c r="Q48" s="206"/>
      <c r="R48" s="206"/>
    </row>
    <row r="49" spans="1:18" s="3" customFormat="1" ht="12.75" customHeight="1" x14ac:dyDescent="0.2">
      <c r="A49" s="419">
        <v>2005</v>
      </c>
      <c r="B49" s="156">
        <v>43031</v>
      </c>
      <c r="C49" s="156">
        <f t="shared" si="1"/>
        <v>88.169244954410402</v>
      </c>
      <c r="D49" s="156">
        <v>5774</v>
      </c>
      <c r="E49" s="156">
        <f t="shared" si="2"/>
        <v>11.830755045589591</v>
      </c>
      <c r="F49" s="156">
        <v>48805</v>
      </c>
      <c r="G49" s="166">
        <v>12</v>
      </c>
      <c r="H49" s="531">
        <v>1</v>
      </c>
      <c r="I49" s="406">
        <v>7</v>
      </c>
      <c r="J49" s="166">
        <f t="shared" si="4"/>
        <v>50</v>
      </c>
      <c r="K49" s="10"/>
      <c r="L49" s="10"/>
      <c r="M49" s="51"/>
      <c r="N49" s="51"/>
      <c r="P49" s="206"/>
      <c r="Q49" s="206"/>
      <c r="R49" s="206"/>
    </row>
    <row r="50" spans="1:18" s="398" customFormat="1" ht="12.75" customHeight="1" x14ac:dyDescent="0.2">
      <c r="A50" s="419">
        <v>2006</v>
      </c>
      <c r="B50" s="156">
        <v>49084</v>
      </c>
      <c r="C50" s="156">
        <f t="shared" si="1"/>
        <v>87.943669037679399</v>
      </c>
      <c r="D50" s="156">
        <v>6729</v>
      </c>
      <c r="E50" s="156">
        <f t="shared" si="2"/>
        <v>12.056330962320606</v>
      </c>
      <c r="F50" s="156">
        <v>55813</v>
      </c>
      <c r="G50" s="166">
        <v>13.1631</v>
      </c>
      <c r="H50" s="531">
        <v>2</v>
      </c>
      <c r="I50" s="406">
        <v>7.3789999999999996</v>
      </c>
      <c r="J50" s="166">
        <f t="shared" si="4"/>
        <v>52.707142857142856</v>
      </c>
      <c r="K50" s="10"/>
      <c r="L50" s="10"/>
      <c r="M50" s="51"/>
      <c r="N50" s="51"/>
      <c r="P50" s="206"/>
      <c r="Q50" s="206"/>
      <c r="R50" s="206"/>
    </row>
    <row r="51" spans="1:18" s="398" customFormat="1" ht="12.75" customHeight="1" x14ac:dyDescent="0.2">
      <c r="A51" s="419">
        <v>2007</v>
      </c>
      <c r="B51" s="156">
        <v>54771</v>
      </c>
      <c r="C51" s="156">
        <f>B51/F51*100</f>
        <v>87.566349043934252</v>
      </c>
      <c r="D51" s="156">
        <v>7777</v>
      </c>
      <c r="E51" s="156">
        <f>D51/F51*100</f>
        <v>12.433650956065742</v>
      </c>
      <c r="F51" s="156">
        <v>62548</v>
      </c>
      <c r="G51" s="166">
        <v>14.515234</v>
      </c>
      <c r="H51" s="531">
        <v>2</v>
      </c>
      <c r="I51" s="406">
        <v>8.1856000000000009</v>
      </c>
      <c r="J51" s="166">
        <f>I51/$I$29*100</f>
        <v>58.468571428571437</v>
      </c>
      <c r="K51" s="10"/>
      <c r="L51" s="10"/>
      <c r="M51" s="51"/>
      <c r="N51" s="51"/>
      <c r="P51" s="206"/>
      <c r="Q51" s="206"/>
      <c r="R51" s="206"/>
    </row>
    <row r="52" spans="1:18" s="398" customFormat="1" ht="12.75" customHeight="1" x14ac:dyDescent="0.2">
      <c r="A52" s="419">
        <v>2008</v>
      </c>
      <c r="B52" s="156">
        <v>57723</v>
      </c>
      <c r="C52" s="156">
        <f>B52/F52*100</f>
        <v>87.23966992110752</v>
      </c>
      <c r="D52" s="156">
        <v>8443</v>
      </c>
      <c r="E52" s="156">
        <f>D52/F52*100</f>
        <v>12.760330078892482</v>
      </c>
      <c r="F52" s="156">
        <v>66166</v>
      </c>
      <c r="G52" s="166">
        <v>15</v>
      </c>
      <c r="H52" s="531">
        <v>2</v>
      </c>
      <c r="I52" s="406">
        <v>9</v>
      </c>
      <c r="J52" s="166">
        <f>I52/$I$29*100</f>
        <v>64.285714285714292</v>
      </c>
      <c r="K52" s="10"/>
      <c r="L52" s="10"/>
      <c r="M52" s="51"/>
      <c r="N52" s="51"/>
      <c r="P52" s="206"/>
      <c r="Q52" s="206"/>
      <c r="R52" s="206"/>
    </row>
    <row r="53" spans="1:18" s="398" customFormat="1" ht="12.75" customHeight="1" x14ac:dyDescent="0.2">
      <c r="A53" s="419">
        <v>2009</v>
      </c>
      <c r="B53" s="156">
        <v>53592</v>
      </c>
      <c r="C53" s="156">
        <f>B53/F53*100</f>
        <v>86.76477730827142</v>
      </c>
      <c r="D53" s="156">
        <v>8175</v>
      </c>
      <c r="E53" s="156">
        <f>D53/F53*100</f>
        <v>13.235222691728593</v>
      </c>
      <c r="F53" s="156">
        <v>61767</v>
      </c>
      <c r="G53" s="166">
        <v>14</v>
      </c>
      <c r="H53" s="531">
        <v>2</v>
      </c>
      <c r="I53" s="406">
        <v>8</v>
      </c>
      <c r="J53" s="166">
        <f>I53/$I$29*100</f>
        <v>57.142857142857139</v>
      </c>
      <c r="K53" s="10"/>
      <c r="L53" s="10"/>
      <c r="M53" s="51"/>
      <c r="N53" s="51"/>
      <c r="P53" s="206"/>
      <c r="Q53" s="206"/>
      <c r="R53" s="206"/>
    </row>
    <row r="54" spans="1:18" s="398" customFormat="1" ht="12.75" customHeight="1" x14ac:dyDescent="0.2">
      <c r="A54" s="419">
        <v>2010</v>
      </c>
      <c r="B54" s="156">
        <v>55287</v>
      </c>
      <c r="C54" s="156">
        <f>B54/F54*100</f>
        <v>86.458887186063237</v>
      </c>
      <c r="D54" s="156">
        <v>8659</v>
      </c>
      <c r="E54" s="156">
        <f>D54/F54*100</f>
        <v>13.54111281393676</v>
      </c>
      <c r="F54" s="156">
        <v>63946</v>
      </c>
      <c r="G54" s="166">
        <v>14</v>
      </c>
      <c r="H54" s="531">
        <v>2</v>
      </c>
      <c r="I54" s="406">
        <v>8</v>
      </c>
      <c r="J54" s="166">
        <f>I54/$I$29*100</f>
        <v>57.142857142857139</v>
      </c>
      <c r="K54" s="10"/>
      <c r="L54" s="10"/>
      <c r="M54" s="51"/>
      <c r="N54" s="51"/>
      <c r="P54" s="206"/>
      <c r="Q54" s="206"/>
      <c r="R54" s="206"/>
    </row>
    <row r="55" spans="1:18" s="398" customFormat="1" ht="12.75" customHeight="1" x14ac:dyDescent="0.2">
      <c r="A55" s="528">
        <v>2011</v>
      </c>
      <c r="B55" s="206">
        <v>60357</v>
      </c>
      <c r="C55" s="206">
        <v>86.134459777660439</v>
      </c>
      <c r="D55" s="206">
        <v>9716</v>
      </c>
      <c r="E55" s="206">
        <v>13.865540222339559</v>
      </c>
      <c r="F55" s="206">
        <v>70073</v>
      </c>
      <c r="G55" s="206">
        <v>15.42451730821128</v>
      </c>
      <c r="H55" s="206">
        <v>2.4378194212110862</v>
      </c>
      <c r="I55" s="206">
        <v>8.8715890251228551</v>
      </c>
      <c r="J55" s="206">
        <v>64</v>
      </c>
      <c r="K55" s="10"/>
      <c r="L55" s="10"/>
      <c r="M55" s="51"/>
      <c r="N55" s="51"/>
    </row>
    <row r="56" spans="1:18" s="398" customFormat="1" ht="12.75" customHeight="1" x14ac:dyDescent="0.2">
      <c r="A56" s="528">
        <v>2012</v>
      </c>
      <c r="B56" s="206">
        <v>57858</v>
      </c>
      <c r="C56" s="206">
        <v>86.236809157574683</v>
      </c>
      <c r="D56" s="206">
        <v>9234</v>
      </c>
      <c r="E56" s="206">
        <v>13.763190842425328</v>
      </c>
      <c r="F56" s="206">
        <v>67092</v>
      </c>
      <c r="G56" s="206">
        <v>14.692569076634324</v>
      </c>
      <c r="H56" s="206">
        <v>2.3049705139005896</v>
      </c>
      <c r="I56" s="206">
        <v>8.4455831885915895</v>
      </c>
      <c r="J56" s="206">
        <v>57</v>
      </c>
      <c r="K56" s="10"/>
      <c r="L56" s="10"/>
      <c r="M56" s="51"/>
      <c r="N56" s="51"/>
    </row>
    <row r="57" spans="1:18" s="398" customFormat="1" ht="12.75" customHeight="1" x14ac:dyDescent="0.2">
      <c r="A57" s="704">
        <v>2013</v>
      </c>
      <c r="B57" s="727">
        <v>54644</v>
      </c>
      <c r="C57" s="727">
        <v>86.232798889029155</v>
      </c>
      <c r="D57" s="727">
        <v>8724</v>
      </c>
      <c r="E57" s="727">
        <v>13.767201110970836</v>
      </c>
      <c r="F57" s="727">
        <v>63368</v>
      </c>
      <c r="G57" s="727">
        <v>13.768393469058656</v>
      </c>
      <c r="H57" s="727">
        <v>2.1647841431794781</v>
      </c>
      <c r="I57" s="727">
        <v>7.9222249740366104</v>
      </c>
      <c r="J57" s="727">
        <v>57</v>
      </c>
      <c r="K57" s="10"/>
      <c r="L57" s="10"/>
      <c r="M57" s="51"/>
      <c r="N57" s="51"/>
    </row>
    <row r="58" spans="1:18" s="3" customFormat="1" ht="6" customHeight="1" x14ac:dyDescent="0.2">
      <c r="A58" s="528"/>
      <c r="B58" s="536"/>
      <c r="C58" s="536"/>
      <c r="D58" s="536"/>
      <c r="E58" s="536"/>
      <c r="F58" s="536"/>
    </row>
    <row r="59" spans="1:18" ht="15.75" customHeight="1" x14ac:dyDescent="0.2">
      <c r="A59" s="1037" t="s">
        <v>366</v>
      </c>
      <c r="B59" s="1037"/>
      <c r="C59" s="1037"/>
      <c r="D59" s="1037"/>
      <c r="E59" s="1037"/>
      <c r="F59" s="1037"/>
      <c r="G59" s="954"/>
      <c r="H59" s="954"/>
      <c r="I59" s="954"/>
      <c r="J59" s="954"/>
    </row>
    <row r="60" spans="1:18" x14ac:dyDescent="0.2">
      <c r="F60" s="137"/>
      <c r="G60" s="138"/>
      <c r="H60" s="138"/>
      <c r="I60" s="138"/>
    </row>
    <row r="61" spans="1:18" x14ac:dyDescent="0.2">
      <c r="A61" s="96"/>
      <c r="F61" s="137"/>
      <c r="G61" s="138"/>
      <c r="H61" s="138"/>
      <c r="I61" s="138"/>
      <c r="J61" s="622"/>
    </row>
    <row r="62" spans="1:18" x14ac:dyDescent="0.2">
      <c r="A62" s="97"/>
    </row>
    <row r="63" spans="1:18" x14ac:dyDescent="0.2">
      <c r="F63" s="137"/>
      <c r="G63" s="10"/>
      <c r="H63" s="10"/>
      <c r="I63" s="10"/>
    </row>
    <row r="64" spans="1:18" x14ac:dyDescent="0.2">
      <c r="F64" s="137"/>
      <c r="G64" s="10"/>
      <c r="H64" s="10"/>
      <c r="I64" s="10"/>
    </row>
  </sheetData>
  <mergeCells count="11">
    <mergeCell ref="A1:B1"/>
    <mergeCell ref="A2:B2"/>
    <mergeCell ref="F1:H1"/>
    <mergeCell ref="A59:J59"/>
    <mergeCell ref="A3:J3"/>
    <mergeCell ref="A4:A5"/>
    <mergeCell ref="B4:C4"/>
    <mergeCell ref="D4:E4"/>
    <mergeCell ref="F4:F5"/>
    <mergeCell ref="G4:I4"/>
    <mergeCell ref="J4:J5"/>
  </mergeCells>
  <hyperlinks>
    <hyperlink ref="F1:H1" location="Tabellförteckning!A1" display="Tillbaka till innehållsföreckningen "/>
  </hyperlinks>
  <pageMargins left="0.75" right="0.75" top="1" bottom="1" header="0.5" footer="0.5"/>
  <pageSetup paperSize="9" scale="91"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5"/>
  <sheetViews>
    <sheetView zoomScaleNormal="100" workbookViewId="0">
      <pane ySplit="4" topLeftCell="A5" activePane="bottomLeft" state="frozen"/>
      <selection sqref="A1:B86"/>
      <selection pane="bottomLeft" sqref="A1:C86"/>
    </sheetView>
  </sheetViews>
  <sheetFormatPr defaultColWidth="8.85546875" defaultRowHeight="12.75" x14ac:dyDescent="0.2"/>
  <cols>
    <col min="1" max="1" width="6.7109375" style="419" customWidth="1"/>
    <col min="2" max="3" width="20.7109375" style="174" customWidth="1"/>
    <col min="4" max="16384" width="8.85546875" style="174"/>
  </cols>
  <sheetData>
    <row r="1" spans="1:3" s="798" customFormat="1" ht="30" customHeight="1" x14ac:dyDescent="0.25">
      <c r="A1" s="966"/>
      <c r="B1" s="967"/>
      <c r="C1" s="877" t="s">
        <v>590</v>
      </c>
    </row>
    <row r="2" spans="1:3" s="798" customFormat="1" ht="6" customHeight="1" x14ac:dyDescent="0.2">
      <c r="A2" s="966"/>
      <c r="B2" s="967"/>
    </row>
    <row r="3" spans="1:3" s="64" customFormat="1" ht="30" customHeight="1" x14ac:dyDescent="0.2">
      <c r="A3" s="977" t="s">
        <v>415</v>
      </c>
      <c r="B3" s="981"/>
      <c r="C3" s="981"/>
    </row>
    <row r="4" spans="1:3" ht="15" customHeight="1" x14ac:dyDescent="0.2">
      <c r="A4" s="701" t="s">
        <v>127</v>
      </c>
      <c r="B4" s="702" t="s">
        <v>89</v>
      </c>
      <c r="C4" s="702" t="s">
        <v>136</v>
      </c>
    </row>
    <row r="5" spans="1:3" ht="6" customHeight="1" x14ac:dyDescent="0.2">
      <c r="A5" s="686"/>
      <c r="B5" s="690"/>
      <c r="C5" s="690"/>
    </row>
    <row r="6" spans="1:3" x14ac:dyDescent="0.2">
      <c r="A6" s="419">
        <v>1950</v>
      </c>
      <c r="B6" s="156">
        <v>3460</v>
      </c>
      <c r="C6" s="156">
        <v>49</v>
      </c>
    </row>
    <row r="7" spans="1:3" x14ac:dyDescent="0.2">
      <c r="A7" s="419">
        <v>1951</v>
      </c>
      <c r="B7" s="156">
        <v>4658</v>
      </c>
      <c r="C7" s="156">
        <v>66</v>
      </c>
    </row>
    <row r="8" spans="1:3" x14ac:dyDescent="0.2">
      <c r="A8" s="419">
        <v>1952</v>
      </c>
      <c r="B8" s="156">
        <v>5530</v>
      </c>
      <c r="C8" s="156">
        <v>78</v>
      </c>
    </row>
    <row r="9" spans="1:3" x14ac:dyDescent="0.2">
      <c r="A9" s="419">
        <v>1953</v>
      </c>
      <c r="B9" s="156">
        <v>6508</v>
      </c>
      <c r="C9" s="156">
        <v>91</v>
      </c>
    </row>
    <row r="10" spans="1:3" x14ac:dyDescent="0.2">
      <c r="A10" s="419">
        <v>1954</v>
      </c>
      <c r="B10" s="156">
        <v>7442</v>
      </c>
      <c r="C10" s="156">
        <v>103</v>
      </c>
    </row>
    <row r="11" spans="1:3" x14ac:dyDescent="0.2">
      <c r="A11" s="419">
        <v>1955</v>
      </c>
      <c r="B11" s="156">
        <v>9071</v>
      </c>
      <c r="C11" s="156">
        <v>125</v>
      </c>
    </row>
    <row r="12" spans="1:3" x14ac:dyDescent="0.2">
      <c r="A12" s="419">
        <v>1956</v>
      </c>
      <c r="B12" s="156">
        <v>11694</v>
      </c>
      <c r="C12" s="156">
        <v>160</v>
      </c>
    </row>
    <row r="13" spans="1:3" x14ac:dyDescent="0.2">
      <c r="A13" s="419">
        <v>1957</v>
      </c>
      <c r="B13" s="156">
        <v>12026</v>
      </c>
      <c r="C13" s="156">
        <v>163</v>
      </c>
    </row>
    <row r="14" spans="1:3" x14ac:dyDescent="0.2">
      <c r="A14" s="419">
        <v>1958</v>
      </c>
      <c r="B14" s="156">
        <v>12286</v>
      </c>
      <c r="C14" s="156">
        <v>166</v>
      </c>
    </row>
    <row r="15" spans="1:3" x14ac:dyDescent="0.2">
      <c r="A15" s="419">
        <v>1959</v>
      </c>
      <c r="B15" s="156">
        <v>13490</v>
      </c>
      <c r="C15" s="156">
        <v>181</v>
      </c>
    </row>
    <row r="16" spans="1:3" x14ac:dyDescent="0.2">
      <c r="A16" s="419">
        <v>1960</v>
      </c>
      <c r="B16" s="156">
        <v>12702</v>
      </c>
      <c r="C16" s="156">
        <v>170</v>
      </c>
    </row>
    <row r="17" spans="1:3" x14ac:dyDescent="0.2">
      <c r="A17" s="419">
        <v>1961</v>
      </c>
      <c r="B17" s="156">
        <v>13329</v>
      </c>
      <c r="C17" s="156">
        <v>177</v>
      </c>
    </row>
    <row r="18" spans="1:3" x14ac:dyDescent="0.2">
      <c r="A18" s="419">
        <v>1962</v>
      </c>
      <c r="B18" s="156">
        <v>12678</v>
      </c>
      <c r="C18" s="156">
        <v>168</v>
      </c>
    </row>
    <row r="19" spans="1:3" x14ac:dyDescent="0.2">
      <c r="A19" s="419">
        <v>1963</v>
      </c>
      <c r="B19" s="156">
        <v>12592</v>
      </c>
      <c r="C19" s="156">
        <v>166</v>
      </c>
    </row>
    <row r="20" spans="1:3" x14ac:dyDescent="0.2">
      <c r="A20" s="419">
        <v>1964</v>
      </c>
      <c r="B20" s="156">
        <v>14822</v>
      </c>
      <c r="C20" s="156">
        <v>193</v>
      </c>
    </row>
    <row r="21" spans="1:3" x14ac:dyDescent="0.2">
      <c r="A21" s="419">
        <v>1965</v>
      </c>
      <c r="B21" s="156">
        <v>16494</v>
      </c>
      <c r="C21" s="156">
        <v>213</v>
      </c>
    </row>
    <row r="22" spans="1:3" x14ac:dyDescent="0.2">
      <c r="A22" s="419">
        <v>1966</v>
      </c>
      <c r="B22" s="156">
        <v>17031</v>
      </c>
      <c r="C22" s="156">
        <v>218</v>
      </c>
    </row>
    <row r="23" spans="1:3" x14ac:dyDescent="0.2">
      <c r="A23" s="419">
        <v>1967</v>
      </c>
      <c r="B23" s="156">
        <v>18001</v>
      </c>
      <c r="C23" s="156">
        <v>229</v>
      </c>
    </row>
    <row r="24" spans="1:3" x14ac:dyDescent="0.2">
      <c r="A24" s="419">
        <v>1968</v>
      </c>
      <c r="B24" s="156">
        <v>15923</v>
      </c>
      <c r="C24" s="156">
        <v>201</v>
      </c>
    </row>
    <row r="25" spans="1:3" x14ac:dyDescent="0.2">
      <c r="A25" s="419">
        <v>1969</v>
      </c>
      <c r="B25" s="156">
        <v>18442</v>
      </c>
      <c r="C25" s="156">
        <v>231</v>
      </c>
    </row>
    <row r="26" spans="1:3" x14ac:dyDescent="0.2">
      <c r="A26" s="419">
        <v>1970</v>
      </c>
      <c r="B26" s="156">
        <v>17036</v>
      </c>
      <c r="C26" s="156">
        <v>212</v>
      </c>
    </row>
    <row r="27" spans="1:3" s="773" customFormat="1" x14ac:dyDescent="0.2">
      <c r="A27" s="770">
        <v>1971</v>
      </c>
      <c r="B27" s="156">
        <v>18672</v>
      </c>
      <c r="C27" s="156">
        <v>231</v>
      </c>
    </row>
    <row r="28" spans="1:3" s="773" customFormat="1" x14ac:dyDescent="0.2">
      <c r="A28" s="770">
        <v>1972</v>
      </c>
      <c r="B28" s="156">
        <v>18108</v>
      </c>
      <c r="C28" s="156">
        <v>223</v>
      </c>
    </row>
    <row r="29" spans="1:3" s="773" customFormat="1" x14ac:dyDescent="0.2">
      <c r="A29" s="770">
        <v>1973</v>
      </c>
      <c r="B29" s="156">
        <v>19680</v>
      </c>
      <c r="C29" s="156">
        <v>242</v>
      </c>
    </row>
    <row r="30" spans="1:3" s="773" customFormat="1" x14ac:dyDescent="0.2">
      <c r="A30" s="770">
        <v>1974</v>
      </c>
      <c r="B30" s="156">
        <v>20931</v>
      </c>
      <c r="C30" s="156">
        <v>256</v>
      </c>
    </row>
    <row r="31" spans="1:3" s="773" customFormat="1" x14ac:dyDescent="0.2">
      <c r="A31" s="770">
        <v>1975</v>
      </c>
      <c r="B31" s="156">
        <v>21695</v>
      </c>
      <c r="C31" s="156">
        <v>265</v>
      </c>
    </row>
    <row r="32" spans="1:3" s="773" customFormat="1" x14ac:dyDescent="0.2">
      <c r="A32" s="770">
        <v>1976</v>
      </c>
      <c r="B32" s="156">
        <v>20766</v>
      </c>
      <c r="C32" s="156">
        <v>253</v>
      </c>
    </row>
    <row r="33" spans="1:3" s="773" customFormat="1" x14ac:dyDescent="0.2">
      <c r="A33" s="770">
        <v>1977</v>
      </c>
      <c r="B33" s="156">
        <v>22185</v>
      </c>
      <c r="C33" s="156">
        <v>269</v>
      </c>
    </row>
    <row r="34" spans="1:3" s="773" customFormat="1" x14ac:dyDescent="0.2">
      <c r="A34" s="770">
        <v>1978</v>
      </c>
      <c r="B34" s="156">
        <v>22670</v>
      </c>
      <c r="C34" s="156">
        <v>274</v>
      </c>
    </row>
    <row r="35" spans="1:3" s="773" customFormat="1" x14ac:dyDescent="0.2">
      <c r="A35" s="770">
        <v>1979</v>
      </c>
      <c r="B35" s="156">
        <v>21698</v>
      </c>
      <c r="C35" s="156">
        <v>262</v>
      </c>
    </row>
    <row r="36" spans="1:3" s="773" customFormat="1" x14ac:dyDescent="0.2">
      <c r="A36" s="770">
        <v>1980</v>
      </c>
      <c r="B36" s="156">
        <v>21678</v>
      </c>
      <c r="C36" s="156">
        <v>261</v>
      </c>
    </row>
    <row r="37" spans="1:3" s="773" customFormat="1" x14ac:dyDescent="0.2">
      <c r="A37" s="770">
        <v>1981</v>
      </c>
      <c r="B37" s="156">
        <v>21065</v>
      </c>
      <c r="C37" s="156">
        <v>253</v>
      </c>
    </row>
    <row r="38" spans="1:3" s="773" customFormat="1" x14ac:dyDescent="0.2">
      <c r="A38" s="770">
        <v>1982</v>
      </c>
      <c r="B38" s="156">
        <v>21217</v>
      </c>
      <c r="C38" s="156">
        <v>255</v>
      </c>
    </row>
    <row r="39" spans="1:3" s="773" customFormat="1" x14ac:dyDescent="0.2">
      <c r="A39" s="770">
        <v>1983</v>
      </c>
      <c r="B39" s="156">
        <v>22492</v>
      </c>
      <c r="C39" s="156">
        <v>270</v>
      </c>
    </row>
    <row r="40" spans="1:3" s="773" customFormat="1" x14ac:dyDescent="0.2">
      <c r="A40" s="770">
        <v>1984</v>
      </c>
      <c r="B40" s="156">
        <v>21922</v>
      </c>
      <c r="C40" s="156">
        <v>263</v>
      </c>
    </row>
    <row r="41" spans="1:3" s="773" customFormat="1" x14ac:dyDescent="0.2">
      <c r="A41" s="770">
        <v>1985</v>
      </c>
      <c r="B41" s="156">
        <v>19767</v>
      </c>
      <c r="C41" s="156">
        <v>237</v>
      </c>
    </row>
    <row r="42" spans="1:3" s="773" customFormat="1" x14ac:dyDescent="0.2">
      <c r="A42" s="770">
        <v>1986</v>
      </c>
      <c r="B42" s="156">
        <v>23150</v>
      </c>
      <c r="C42" s="156">
        <v>277</v>
      </c>
    </row>
    <row r="43" spans="1:3" s="773" customFormat="1" x14ac:dyDescent="0.2">
      <c r="A43" s="770">
        <v>1987</v>
      </c>
      <c r="B43" s="156">
        <v>22923</v>
      </c>
      <c r="C43" s="156">
        <v>273</v>
      </c>
    </row>
    <row r="44" spans="1:3" s="773" customFormat="1" x14ac:dyDescent="0.2">
      <c r="A44" s="770">
        <v>1988</v>
      </c>
      <c r="B44" s="156">
        <v>24351</v>
      </c>
      <c r="C44" s="156">
        <v>289</v>
      </c>
    </row>
    <row r="45" spans="1:3" s="773" customFormat="1" x14ac:dyDescent="0.2">
      <c r="A45" s="770">
        <v>1989</v>
      </c>
      <c r="B45" s="156">
        <v>26167</v>
      </c>
      <c r="C45" s="156">
        <v>308</v>
      </c>
    </row>
    <row r="46" spans="1:3" s="773" customFormat="1" x14ac:dyDescent="0.2">
      <c r="A46" s="770">
        <v>1990</v>
      </c>
      <c r="B46" s="156">
        <v>25508</v>
      </c>
      <c r="C46" s="156">
        <v>298</v>
      </c>
    </row>
    <row r="47" spans="1:3" s="773" customFormat="1" x14ac:dyDescent="0.2">
      <c r="A47" s="770">
        <v>1991</v>
      </c>
      <c r="B47" s="156">
        <v>26100</v>
      </c>
      <c r="C47" s="156">
        <v>303</v>
      </c>
    </row>
    <row r="48" spans="1:3" s="773" customFormat="1" x14ac:dyDescent="0.2">
      <c r="A48" s="770">
        <v>1992</v>
      </c>
      <c r="B48" s="156">
        <v>24563</v>
      </c>
      <c r="C48" s="156">
        <v>283</v>
      </c>
    </row>
    <row r="49" spans="1:3" s="773" customFormat="1" x14ac:dyDescent="0.2">
      <c r="A49" s="770">
        <v>1993</v>
      </c>
      <c r="B49" s="156">
        <v>24298</v>
      </c>
      <c r="C49" s="156">
        <v>279</v>
      </c>
    </row>
    <row r="50" spans="1:3" s="773" customFormat="1" x14ac:dyDescent="0.2">
      <c r="A50" s="770">
        <v>1994</v>
      </c>
      <c r="B50" s="156">
        <v>21025</v>
      </c>
      <c r="C50" s="156">
        <v>239</v>
      </c>
    </row>
    <row r="51" spans="1:3" s="773" customFormat="1" x14ac:dyDescent="0.2">
      <c r="A51" s="770">
        <v>1995</v>
      </c>
      <c r="B51" s="156">
        <v>16778</v>
      </c>
      <c r="C51" s="156">
        <v>190</v>
      </c>
    </row>
    <row r="52" spans="1:3" s="773" customFormat="1" x14ac:dyDescent="0.2">
      <c r="A52" s="770">
        <v>1996</v>
      </c>
      <c r="B52" s="156">
        <v>14806</v>
      </c>
      <c r="C52" s="156">
        <v>167</v>
      </c>
    </row>
    <row r="53" spans="1:3" s="773" customFormat="1" x14ac:dyDescent="0.2">
      <c r="A53" s="770">
        <v>1997</v>
      </c>
      <c r="B53" s="156">
        <v>12686</v>
      </c>
      <c r="C53" s="156">
        <v>143</v>
      </c>
    </row>
    <row r="54" spans="1:3" s="773" customFormat="1" x14ac:dyDescent="0.2">
      <c r="A54" s="770">
        <v>1998</v>
      </c>
      <c r="B54" s="156">
        <v>11926</v>
      </c>
      <c r="C54" s="156">
        <v>135</v>
      </c>
    </row>
    <row r="55" spans="1:3" s="773" customFormat="1" ht="14.25" x14ac:dyDescent="0.2">
      <c r="A55" s="770" t="s">
        <v>416</v>
      </c>
      <c r="B55" s="156">
        <v>13941</v>
      </c>
      <c r="C55" s="156">
        <v>157</v>
      </c>
    </row>
    <row r="56" spans="1:3" s="773" customFormat="1" ht="14.25" x14ac:dyDescent="0.2">
      <c r="A56" s="770" t="s">
        <v>417</v>
      </c>
      <c r="B56" s="156">
        <v>17115</v>
      </c>
      <c r="C56" s="156">
        <v>193</v>
      </c>
    </row>
    <row r="57" spans="1:3" s="773" customFormat="1" x14ac:dyDescent="0.2">
      <c r="A57" s="770">
        <v>2001</v>
      </c>
      <c r="B57" s="690">
        <v>14258</v>
      </c>
      <c r="C57" s="156">
        <v>160</v>
      </c>
    </row>
    <row r="58" spans="1:3" s="773" customFormat="1" x14ac:dyDescent="0.2">
      <c r="A58" s="770">
        <v>2002</v>
      </c>
      <c r="B58" s="690">
        <v>14929</v>
      </c>
      <c r="C58" s="156">
        <v>167</v>
      </c>
    </row>
    <row r="59" spans="1:3" s="773" customFormat="1" x14ac:dyDescent="0.2">
      <c r="A59" s="770">
        <v>2003</v>
      </c>
      <c r="B59" s="690">
        <v>15351</v>
      </c>
      <c r="C59" s="156">
        <v>171</v>
      </c>
    </row>
    <row r="60" spans="1:3" s="773" customFormat="1" x14ac:dyDescent="0.2">
      <c r="A60" s="770">
        <v>2004</v>
      </c>
      <c r="B60" s="690">
        <v>15588</v>
      </c>
      <c r="C60" s="690">
        <v>173</v>
      </c>
    </row>
    <row r="61" spans="1:3" s="773" customFormat="1" x14ac:dyDescent="0.2">
      <c r="A61" s="770">
        <v>2005</v>
      </c>
      <c r="B61" s="690">
        <v>15809</v>
      </c>
      <c r="C61" s="156">
        <v>175</v>
      </c>
    </row>
    <row r="62" spans="1:3" s="773" customFormat="1" x14ac:dyDescent="0.2">
      <c r="A62" s="770">
        <v>2006</v>
      </c>
      <c r="B62" s="690">
        <v>17420</v>
      </c>
      <c r="C62" s="690">
        <v>192</v>
      </c>
    </row>
    <row r="63" spans="1:3" s="773" customFormat="1" x14ac:dyDescent="0.2">
      <c r="A63" s="770">
        <v>2007</v>
      </c>
      <c r="B63" s="690">
        <v>18122</v>
      </c>
      <c r="C63" s="690">
        <v>198</v>
      </c>
    </row>
    <row r="64" spans="1:3" s="773" customFormat="1" x14ac:dyDescent="0.2">
      <c r="A64" s="770">
        <v>2008</v>
      </c>
      <c r="B64" s="690">
        <v>18845</v>
      </c>
      <c r="C64" s="690">
        <v>204</v>
      </c>
    </row>
    <row r="65" spans="1:3" s="773" customFormat="1" x14ac:dyDescent="0.2">
      <c r="A65" s="770">
        <v>2009</v>
      </c>
      <c r="B65" s="690">
        <v>17847</v>
      </c>
      <c r="C65" s="690">
        <v>192</v>
      </c>
    </row>
    <row r="66" spans="1:3" s="773" customFormat="1" x14ac:dyDescent="0.2">
      <c r="A66" s="770">
        <v>2010</v>
      </c>
      <c r="B66" s="690">
        <v>17064</v>
      </c>
      <c r="C66" s="690">
        <v>182</v>
      </c>
    </row>
    <row r="67" spans="1:3" s="773" customFormat="1" x14ac:dyDescent="0.2">
      <c r="A67" s="770">
        <v>2011</v>
      </c>
      <c r="B67" s="690" t="s">
        <v>215</v>
      </c>
      <c r="C67" s="690">
        <v>180</v>
      </c>
    </row>
    <row r="68" spans="1:3" s="773" customFormat="1" x14ac:dyDescent="0.2">
      <c r="A68" s="770">
        <v>2012</v>
      </c>
      <c r="B68" s="156">
        <v>15244</v>
      </c>
      <c r="C68" s="690">
        <v>160</v>
      </c>
    </row>
    <row r="69" spans="1:3" ht="12.75" customHeight="1" x14ac:dyDescent="0.2">
      <c r="A69" s="699">
        <v>2013</v>
      </c>
      <c r="B69" s="737">
        <v>13999</v>
      </c>
      <c r="C69" s="700">
        <v>146</v>
      </c>
    </row>
    <row r="70" spans="1:3" ht="6" customHeight="1" x14ac:dyDescent="0.2">
      <c r="A70" s="703"/>
      <c r="B70" s="256"/>
      <c r="C70" s="256"/>
    </row>
    <row r="71" spans="1:3" ht="15" customHeight="1" x14ac:dyDescent="0.2">
      <c r="A71" s="968" t="s">
        <v>49</v>
      </c>
      <c r="B71" s="968"/>
      <c r="C71" s="968"/>
    </row>
    <row r="72" spans="1:3" s="846" customFormat="1" ht="6" customHeight="1" x14ac:dyDescent="0.2">
      <c r="A72" s="820"/>
      <c r="B72" s="820"/>
      <c r="C72" s="820"/>
    </row>
    <row r="73" spans="1:3" ht="30" customHeight="1" x14ac:dyDescent="0.2">
      <c r="A73" s="1045" t="s">
        <v>376</v>
      </c>
      <c r="B73" s="968"/>
      <c r="C73" s="968"/>
    </row>
    <row r="74" spans="1:3" ht="30" customHeight="1" x14ac:dyDescent="0.2">
      <c r="A74" s="1045" t="s">
        <v>178</v>
      </c>
      <c r="B74" s="968"/>
      <c r="C74" s="968"/>
    </row>
    <row r="75" spans="1:3" x14ac:dyDescent="0.2">
      <c r="A75" s="174"/>
    </row>
  </sheetData>
  <mergeCells count="6">
    <mergeCell ref="A71:C71"/>
    <mergeCell ref="A73:C73"/>
    <mergeCell ref="A74:C74"/>
    <mergeCell ref="A1:B1"/>
    <mergeCell ref="A2:B2"/>
    <mergeCell ref="A3:C3"/>
  </mergeCells>
  <hyperlinks>
    <hyperlink ref="C1" location="Tabellförteckning!A1" display="Tillbaka till innehållsföreckningen "/>
  </hyperlinks>
  <pageMargins left="0.75" right="0.75" top="1" bottom="1" header="0.5" footer="0.5"/>
  <pageSetup paperSize="9" scale="7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zoomScaleNormal="100" workbookViewId="0">
      <pane ySplit="4" topLeftCell="A5" activePane="bottomLeft" state="frozen"/>
      <selection sqref="A1:B86"/>
      <selection pane="bottomLeft" sqref="A1:E86"/>
    </sheetView>
  </sheetViews>
  <sheetFormatPr defaultColWidth="8.85546875" defaultRowHeight="12.75" x14ac:dyDescent="0.2"/>
  <cols>
    <col min="1" max="1" width="6.7109375" style="419" customWidth="1"/>
    <col min="2" max="3" width="20.7109375" style="174" customWidth="1"/>
    <col min="4" max="4" width="10.42578125" style="174" bestFit="1" customWidth="1"/>
    <col min="5" max="16384" width="8.85546875" style="174"/>
  </cols>
  <sheetData>
    <row r="1" spans="1:5" s="798" customFormat="1" ht="30" customHeight="1" x14ac:dyDescent="0.25">
      <c r="A1" s="966"/>
      <c r="B1" s="967"/>
      <c r="C1" s="962" t="s">
        <v>590</v>
      </c>
      <c r="D1" s="963"/>
      <c r="E1" s="963"/>
    </row>
    <row r="2" spans="1:5" s="798" customFormat="1" ht="6" customHeight="1" x14ac:dyDescent="0.2">
      <c r="A2" s="966"/>
      <c r="B2" s="967"/>
    </row>
    <row r="3" spans="1:5" ht="70.5" customHeight="1" x14ac:dyDescent="0.2">
      <c r="A3" s="1039" t="s">
        <v>418</v>
      </c>
      <c r="B3" s="1039"/>
      <c r="C3" s="1039"/>
    </row>
    <row r="4" spans="1:5" ht="15.75" customHeight="1" x14ac:dyDescent="0.2">
      <c r="A4" s="740" t="s">
        <v>127</v>
      </c>
      <c r="B4" s="738" t="s">
        <v>367</v>
      </c>
      <c r="C4" s="702" t="s">
        <v>211</v>
      </c>
    </row>
    <row r="5" spans="1:5" ht="6" customHeight="1" x14ac:dyDescent="0.2">
      <c r="A5" s="694"/>
      <c r="B5" s="685"/>
    </row>
    <row r="6" spans="1:5" x14ac:dyDescent="0.2">
      <c r="A6" s="534">
        <v>1981</v>
      </c>
      <c r="B6" s="10">
        <v>8.8000000000000007</v>
      </c>
      <c r="C6" s="87" t="s">
        <v>67</v>
      </c>
    </row>
    <row r="7" spans="1:5" x14ac:dyDescent="0.2">
      <c r="A7" s="534">
        <v>1982</v>
      </c>
      <c r="B7" s="10">
        <v>9.1</v>
      </c>
      <c r="C7" s="87" t="s">
        <v>67</v>
      </c>
    </row>
    <row r="8" spans="1:5" x14ac:dyDescent="0.2">
      <c r="A8" s="534">
        <v>1983</v>
      </c>
      <c r="B8" s="10">
        <v>8.6</v>
      </c>
      <c r="C8" s="87" t="s">
        <v>67</v>
      </c>
    </row>
    <row r="9" spans="1:5" x14ac:dyDescent="0.2">
      <c r="A9" s="534">
        <v>1984</v>
      </c>
      <c r="B9" s="10">
        <v>7.1</v>
      </c>
      <c r="C9" s="87" t="s">
        <v>67</v>
      </c>
    </row>
    <row r="10" spans="1:5" x14ac:dyDescent="0.2">
      <c r="A10" s="534">
        <v>1985</v>
      </c>
      <c r="B10" s="10">
        <v>8.8000000000000007</v>
      </c>
      <c r="C10" s="87" t="s">
        <v>67</v>
      </c>
    </row>
    <row r="11" spans="1:5" x14ac:dyDescent="0.2">
      <c r="A11" s="86">
        <v>1986</v>
      </c>
      <c r="B11" s="76">
        <v>9.6</v>
      </c>
      <c r="C11" s="87" t="s">
        <v>67</v>
      </c>
    </row>
    <row r="12" spans="1:5" x14ac:dyDescent="0.2">
      <c r="A12" s="86">
        <v>1987</v>
      </c>
      <c r="B12" s="76">
        <v>10.8</v>
      </c>
      <c r="C12" s="87" t="s">
        <v>67</v>
      </c>
    </row>
    <row r="13" spans="1:5" x14ac:dyDescent="0.2">
      <c r="A13" s="86">
        <v>1988</v>
      </c>
      <c r="B13" s="76">
        <v>13.7</v>
      </c>
      <c r="C13" s="87" t="s">
        <v>67</v>
      </c>
    </row>
    <row r="14" spans="1:5" x14ac:dyDescent="0.2">
      <c r="A14" s="86">
        <v>1989</v>
      </c>
      <c r="B14" s="76">
        <v>13.9</v>
      </c>
      <c r="C14" s="87" t="s">
        <v>67</v>
      </c>
    </row>
    <row r="15" spans="1:5" x14ac:dyDescent="0.2">
      <c r="A15" s="86">
        <v>1990</v>
      </c>
      <c r="B15" s="76">
        <v>12.4</v>
      </c>
      <c r="C15" s="87" t="s">
        <v>67</v>
      </c>
    </row>
    <row r="16" spans="1:5" x14ac:dyDescent="0.2">
      <c r="A16" s="86">
        <v>1991</v>
      </c>
      <c r="B16" s="76">
        <v>11.8</v>
      </c>
      <c r="C16" s="87" t="s">
        <v>67</v>
      </c>
    </row>
    <row r="17" spans="1:3" x14ac:dyDescent="0.2">
      <c r="A17" s="86">
        <v>1992</v>
      </c>
      <c r="B17" s="76">
        <v>10.199999999999999</v>
      </c>
      <c r="C17" s="87" t="s">
        <v>67</v>
      </c>
    </row>
    <row r="18" spans="1:3" x14ac:dyDescent="0.2">
      <c r="A18" s="86">
        <v>1993</v>
      </c>
      <c r="B18" s="76">
        <v>11.6</v>
      </c>
      <c r="C18" s="87" t="s">
        <v>67</v>
      </c>
    </row>
    <row r="19" spans="1:3" x14ac:dyDescent="0.2">
      <c r="A19" s="86">
        <v>1994</v>
      </c>
      <c r="B19" s="76">
        <v>10.199999999999999</v>
      </c>
      <c r="C19" s="156">
        <v>7.2</v>
      </c>
    </row>
    <row r="20" spans="1:3" x14ac:dyDescent="0.2">
      <c r="A20" s="534">
        <v>1995</v>
      </c>
      <c r="B20" s="10">
        <v>9</v>
      </c>
      <c r="C20" s="156">
        <v>5.3</v>
      </c>
    </row>
    <row r="21" spans="1:3" x14ac:dyDescent="0.2">
      <c r="A21" s="534">
        <v>1996</v>
      </c>
      <c r="B21" s="10">
        <v>7.4</v>
      </c>
      <c r="C21" s="156">
        <v>6.1</v>
      </c>
    </row>
    <row r="22" spans="1:3" x14ac:dyDescent="0.2">
      <c r="A22" s="534">
        <v>1997</v>
      </c>
      <c r="B22" s="10">
        <v>9</v>
      </c>
      <c r="C22" s="156">
        <v>5.3</v>
      </c>
    </row>
    <row r="23" spans="1:3" x14ac:dyDescent="0.2">
      <c r="A23" s="534">
        <v>1998</v>
      </c>
      <c r="B23" s="10">
        <v>9.6999999999999993</v>
      </c>
      <c r="C23" s="156">
        <v>5.9</v>
      </c>
    </row>
    <row r="24" spans="1:3" x14ac:dyDescent="0.2">
      <c r="A24" s="534">
        <v>1999</v>
      </c>
      <c r="B24" s="10">
        <v>8.6999999999999993</v>
      </c>
      <c r="C24" s="156">
        <v>5.3</v>
      </c>
    </row>
    <row r="25" spans="1:3" x14ac:dyDescent="0.2">
      <c r="A25" s="534">
        <v>2000</v>
      </c>
      <c r="B25" s="10">
        <v>8.6</v>
      </c>
      <c r="C25" s="156">
        <v>6.4</v>
      </c>
    </row>
    <row r="26" spans="1:3" x14ac:dyDescent="0.2">
      <c r="A26" s="534">
        <v>2001</v>
      </c>
      <c r="B26" s="10">
        <v>7.2</v>
      </c>
      <c r="C26" s="156">
        <v>5.4</v>
      </c>
    </row>
    <row r="27" spans="1:3" x14ac:dyDescent="0.2">
      <c r="A27" s="534">
        <v>2002</v>
      </c>
      <c r="B27" s="10">
        <v>7.4</v>
      </c>
      <c r="C27" s="156">
        <v>5.6</v>
      </c>
    </row>
    <row r="28" spans="1:3" x14ac:dyDescent="0.2">
      <c r="A28" s="534">
        <v>2003</v>
      </c>
      <c r="B28" s="10">
        <v>8.6999999999999993</v>
      </c>
      <c r="C28" s="156">
        <v>5.3</v>
      </c>
    </row>
    <row r="29" spans="1:3" x14ac:dyDescent="0.2">
      <c r="A29" s="534">
        <v>2004</v>
      </c>
      <c r="B29" s="87" t="s">
        <v>67</v>
      </c>
      <c r="C29" s="87" t="s">
        <v>67</v>
      </c>
    </row>
    <row r="30" spans="1:3" x14ac:dyDescent="0.2">
      <c r="A30" s="534">
        <v>2005</v>
      </c>
      <c r="B30" s="10">
        <v>5.9</v>
      </c>
      <c r="C30" s="156">
        <v>4.9000000000000004</v>
      </c>
    </row>
    <row r="31" spans="1:3" x14ac:dyDescent="0.2">
      <c r="A31" s="534">
        <v>2006</v>
      </c>
      <c r="B31" s="10">
        <v>7.5</v>
      </c>
      <c r="C31" s="156">
        <v>5.3</v>
      </c>
    </row>
    <row r="32" spans="1:3" x14ac:dyDescent="0.2">
      <c r="A32" s="534">
        <v>2007</v>
      </c>
      <c r="B32" s="10">
        <v>5.2</v>
      </c>
      <c r="C32" s="156">
        <v>4.8</v>
      </c>
    </row>
    <row r="33" spans="1:3" x14ac:dyDescent="0.2">
      <c r="A33" s="534">
        <v>2008</v>
      </c>
      <c r="B33" s="10">
        <v>5.6</v>
      </c>
      <c r="C33" s="156">
        <v>4.5999999999999996</v>
      </c>
    </row>
    <row r="34" spans="1:3" x14ac:dyDescent="0.2">
      <c r="A34" s="534">
        <v>2009</v>
      </c>
      <c r="B34" s="10">
        <v>5.0999999999999996</v>
      </c>
      <c r="C34" s="156">
        <v>3.8</v>
      </c>
    </row>
    <row r="35" spans="1:3" x14ac:dyDescent="0.2">
      <c r="A35" s="534">
        <v>2010</v>
      </c>
      <c r="B35" s="10">
        <v>5.7</v>
      </c>
      <c r="C35" s="156">
        <v>5.2</v>
      </c>
    </row>
    <row r="36" spans="1:3" x14ac:dyDescent="0.2">
      <c r="A36" s="534">
        <v>2011</v>
      </c>
      <c r="B36" s="10">
        <v>3.8</v>
      </c>
      <c r="C36" s="156">
        <v>4.7</v>
      </c>
    </row>
    <row r="37" spans="1:3" x14ac:dyDescent="0.2">
      <c r="A37" s="534">
        <v>2012</v>
      </c>
      <c r="B37" s="10">
        <v>5</v>
      </c>
      <c r="C37" s="156">
        <v>5.4</v>
      </c>
    </row>
    <row r="38" spans="1:3" x14ac:dyDescent="0.2">
      <c r="A38" s="721">
        <v>2013</v>
      </c>
      <c r="B38" s="739">
        <v>5</v>
      </c>
      <c r="C38" s="737">
        <v>4</v>
      </c>
    </row>
    <row r="39" spans="1:3" ht="6" customHeight="1" x14ac:dyDescent="0.2">
      <c r="A39" s="530"/>
      <c r="B39" s="524"/>
      <c r="C39" s="524"/>
    </row>
    <row r="40" spans="1:3" ht="15" customHeight="1" x14ac:dyDescent="0.2">
      <c r="A40" s="959" t="s">
        <v>419</v>
      </c>
      <c r="B40" s="959"/>
      <c r="C40" s="959"/>
    </row>
    <row r="41" spans="1:3" x14ac:dyDescent="0.2">
      <c r="B41" s="156"/>
      <c r="C41" s="156"/>
    </row>
    <row r="42" spans="1:3" x14ac:dyDescent="0.2">
      <c r="B42" s="156"/>
      <c r="C42" s="156"/>
    </row>
    <row r="43" spans="1:3" x14ac:dyDescent="0.2">
      <c r="B43" s="156"/>
      <c r="C43" s="156"/>
    </row>
    <row r="44" spans="1:3" x14ac:dyDescent="0.2">
      <c r="B44" s="156"/>
      <c r="C44" s="156"/>
    </row>
    <row r="45" spans="1:3" x14ac:dyDescent="0.2">
      <c r="B45" s="156"/>
      <c r="C45" s="156"/>
    </row>
    <row r="46" spans="1:3" x14ac:dyDescent="0.2">
      <c r="B46" s="156"/>
      <c r="C46" s="156"/>
    </row>
    <row r="47" spans="1:3" x14ac:dyDescent="0.2">
      <c r="B47" s="156"/>
      <c r="C47" s="156"/>
    </row>
    <row r="48" spans="1:3" x14ac:dyDescent="0.2">
      <c r="B48" s="156"/>
      <c r="C48" s="156"/>
    </row>
    <row r="49" spans="1:5" x14ac:dyDescent="0.2">
      <c r="B49" s="156"/>
      <c r="C49" s="156"/>
    </row>
    <row r="50" spans="1:5" x14ac:dyDescent="0.2">
      <c r="B50" s="156"/>
      <c r="C50" s="156"/>
    </row>
    <row r="51" spans="1:5" x14ac:dyDescent="0.2">
      <c r="B51" s="156"/>
      <c r="C51" s="156"/>
    </row>
    <row r="52" spans="1:5" s="64" customFormat="1" x14ac:dyDescent="0.2">
      <c r="A52" s="419"/>
      <c r="B52" s="156"/>
      <c r="C52" s="156"/>
    </row>
    <row r="53" spans="1:5" s="64" customFormat="1" x14ac:dyDescent="0.2">
      <c r="A53" s="419"/>
      <c r="B53" s="156"/>
      <c r="C53" s="156"/>
    </row>
    <row r="54" spans="1:5" s="64" customFormat="1" x14ac:dyDescent="0.2">
      <c r="A54" s="419"/>
      <c r="B54" s="156"/>
      <c r="C54" s="156"/>
    </row>
    <row r="55" spans="1:5" s="64" customFormat="1" x14ac:dyDescent="0.2">
      <c r="A55" s="419"/>
      <c r="B55" s="156"/>
      <c r="C55" s="156"/>
    </row>
    <row r="56" spans="1:5" s="64" customFormat="1" x14ac:dyDescent="0.2">
      <c r="A56" s="419"/>
      <c r="B56" s="156"/>
      <c r="C56" s="156"/>
    </row>
    <row r="57" spans="1:5" s="64" customFormat="1" x14ac:dyDescent="0.2">
      <c r="A57" s="419"/>
      <c r="B57" s="156"/>
      <c r="C57" s="156"/>
    </row>
    <row r="58" spans="1:5" ht="6" customHeight="1" x14ac:dyDescent="0.2"/>
    <row r="59" spans="1:5" x14ac:dyDescent="0.2">
      <c r="A59" s="1046"/>
      <c r="B59" s="1046"/>
      <c r="C59" s="1046"/>
      <c r="D59" s="1046"/>
      <c r="E59" s="1046"/>
    </row>
    <row r="60" spans="1:5" x14ac:dyDescent="0.2">
      <c r="A60" s="966"/>
      <c r="B60" s="979"/>
      <c r="C60" s="979"/>
      <c r="D60" s="979"/>
      <c r="E60" s="979"/>
    </row>
  </sheetData>
  <mergeCells count="7">
    <mergeCell ref="A3:C3"/>
    <mergeCell ref="A40:C40"/>
    <mergeCell ref="A59:E59"/>
    <mergeCell ref="A60:E60"/>
    <mergeCell ref="A1:B1"/>
    <mergeCell ref="A2:B2"/>
    <mergeCell ref="C1:E1"/>
  </mergeCells>
  <hyperlinks>
    <hyperlink ref="C1:E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pane ySplit="4" topLeftCell="A5" activePane="bottomLeft" state="frozen"/>
      <selection sqref="A1:B86"/>
      <selection pane="bottomLeft" sqref="A1:B86"/>
    </sheetView>
  </sheetViews>
  <sheetFormatPr defaultColWidth="9.140625" defaultRowHeight="12.75" x14ac:dyDescent="0.2"/>
  <cols>
    <col min="1" max="1" width="6.7109375" style="533" customWidth="1"/>
    <col min="2" max="2" width="40.7109375" style="533" customWidth="1"/>
    <col min="3" max="16384" width="9.140625" style="533"/>
  </cols>
  <sheetData>
    <row r="1" spans="1:5" s="693" customFormat="1" ht="30" customHeight="1" x14ac:dyDescent="0.25">
      <c r="A1" s="967"/>
      <c r="B1" s="967"/>
      <c r="C1" s="962" t="s">
        <v>590</v>
      </c>
      <c r="D1" s="963"/>
      <c r="E1" s="963"/>
    </row>
    <row r="2" spans="1:5" s="693" customFormat="1" ht="6" customHeight="1" x14ac:dyDescent="0.2">
      <c r="A2" s="967"/>
      <c r="B2" s="967"/>
    </row>
    <row r="3" spans="1:5" ht="42.75" customHeight="1" x14ac:dyDescent="0.2">
      <c r="A3" s="1047" t="s">
        <v>421</v>
      </c>
      <c r="B3" s="1047"/>
    </row>
    <row r="4" spans="1:5" ht="15" customHeight="1" x14ac:dyDescent="0.2">
      <c r="A4" s="740" t="s">
        <v>127</v>
      </c>
      <c r="B4" s="742" t="s">
        <v>132</v>
      </c>
    </row>
    <row r="5" spans="1:5" s="693" customFormat="1" ht="6" customHeight="1" x14ac:dyDescent="0.2">
      <c r="A5" s="215"/>
      <c r="B5" s="689"/>
    </row>
    <row r="6" spans="1:5" x14ac:dyDescent="0.2">
      <c r="A6" s="528">
        <v>2000</v>
      </c>
      <c r="B6" s="537">
        <v>235</v>
      </c>
    </row>
    <row r="7" spans="1:5" x14ac:dyDescent="0.2">
      <c r="A7" s="528">
        <v>2001</v>
      </c>
      <c r="B7" s="206">
        <v>243</v>
      </c>
    </row>
    <row r="8" spans="1:5" x14ac:dyDescent="0.2">
      <c r="A8" s="528">
        <v>2002</v>
      </c>
      <c r="B8" s="166">
        <v>249</v>
      </c>
    </row>
    <row r="9" spans="1:5" x14ac:dyDescent="0.2">
      <c r="A9" s="528">
        <v>2003</v>
      </c>
      <c r="B9" s="166">
        <v>266</v>
      </c>
    </row>
    <row r="10" spans="1:5" x14ac:dyDescent="0.2">
      <c r="A10" s="528">
        <v>2004</v>
      </c>
      <c r="B10" s="166">
        <v>271</v>
      </c>
    </row>
    <row r="11" spans="1:5" x14ac:dyDescent="0.2">
      <c r="A11" s="528">
        <v>2005</v>
      </c>
      <c r="B11" s="206">
        <v>310</v>
      </c>
    </row>
    <row r="12" spans="1:5" x14ac:dyDescent="0.2">
      <c r="A12" s="528">
        <v>2006</v>
      </c>
      <c r="B12" s="206">
        <v>332</v>
      </c>
    </row>
    <row r="13" spans="1:5" x14ac:dyDescent="0.2">
      <c r="A13" s="528">
        <v>2007</v>
      </c>
      <c r="B13" s="206">
        <v>345</v>
      </c>
    </row>
    <row r="14" spans="1:5" x14ac:dyDescent="0.2">
      <c r="A14" s="528">
        <v>2008</v>
      </c>
      <c r="B14" s="206">
        <v>333</v>
      </c>
    </row>
    <row r="15" spans="1:5" x14ac:dyDescent="0.2">
      <c r="A15" s="528">
        <v>2009</v>
      </c>
      <c r="B15" s="206">
        <v>333</v>
      </c>
    </row>
    <row r="16" spans="1:5" x14ac:dyDescent="0.2">
      <c r="A16" s="528">
        <v>2010</v>
      </c>
      <c r="B16" s="206">
        <v>318</v>
      </c>
    </row>
    <row r="17" spans="1:2" x14ac:dyDescent="0.2">
      <c r="A17" s="528">
        <v>2011</v>
      </c>
      <c r="B17" s="166">
        <v>316</v>
      </c>
    </row>
    <row r="18" spans="1:2" x14ac:dyDescent="0.2">
      <c r="A18" s="704">
        <v>2012</v>
      </c>
      <c r="B18" s="706">
        <v>290</v>
      </c>
    </row>
    <row r="19" spans="1:2" ht="6" customHeight="1" x14ac:dyDescent="0.2">
      <c r="A19" s="528"/>
      <c r="B19" s="216"/>
    </row>
    <row r="20" spans="1:2" ht="42.95" customHeight="1" x14ac:dyDescent="0.2">
      <c r="A20" s="1048" t="s">
        <v>420</v>
      </c>
      <c r="B20" s="1048"/>
    </row>
  </sheetData>
  <mergeCells count="5">
    <mergeCell ref="A3:B3"/>
    <mergeCell ref="A20:B20"/>
    <mergeCell ref="A1:B1"/>
    <mergeCell ref="A2:B2"/>
    <mergeCell ref="C1:E1"/>
  </mergeCells>
  <hyperlinks>
    <hyperlink ref="C1:E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pane ySplit="5" topLeftCell="A6" activePane="bottomLeft" state="frozen"/>
      <selection sqref="A1:B86"/>
      <selection pane="bottomLeft" sqref="A1:J86"/>
    </sheetView>
  </sheetViews>
  <sheetFormatPr defaultColWidth="8.85546875" defaultRowHeight="12.75" x14ac:dyDescent="0.2"/>
  <cols>
    <col min="1" max="1" width="8.85546875" style="176"/>
    <col min="2" max="2" width="8.85546875" style="176" customWidth="1"/>
    <col min="3" max="7" width="9.140625" style="176" customWidth="1"/>
    <col min="8" max="8" width="15.28515625" style="176" customWidth="1"/>
    <col min="9" max="9" width="9.140625" style="178" customWidth="1"/>
    <col min="10" max="10" width="18.140625" style="176" customWidth="1"/>
    <col min="11" max="16384" width="8.85546875" style="176"/>
  </cols>
  <sheetData>
    <row r="1" spans="1:10" ht="30" customHeight="1" x14ac:dyDescent="0.25">
      <c r="A1" s="1051"/>
      <c r="B1" s="967"/>
      <c r="F1" s="962" t="s">
        <v>673</v>
      </c>
      <c r="G1" s="963"/>
      <c r="H1" s="963"/>
      <c r="I1" s="176"/>
    </row>
    <row r="2" spans="1:10" ht="6" customHeight="1" x14ac:dyDescent="0.2">
      <c r="A2" s="1051"/>
      <c r="B2" s="967"/>
    </row>
    <row r="3" spans="1:10" ht="30" customHeight="1" x14ac:dyDescent="0.2">
      <c r="A3" s="1052" t="s">
        <v>422</v>
      </c>
      <c r="B3" s="1052"/>
      <c r="C3" s="1052"/>
      <c r="D3" s="1052"/>
      <c r="E3" s="1052"/>
      <c r="F3" s="1052"/>
      <c r="G3" s="1052"/>
      <c r="H3" s="1052"/>
      <c r="I3" s="1052"/>
      <c r="J3" s="1052"/>
    </row>
    <row r="4" spans="1:10" ht="15" customHeight="1" x14ac:dyDescent="0.2">
      <c r="A4" s="1053" t="s">
        <v>127</v>
      </c>
      <c r="B4" s="1055" t="s">
        <v>142</v>
      </c>
      <c r="C4" s="1055"/>
      <c r="D4" s="1055"/>
      <c r="E4" s="1055"/>
      <c r="F4" s="1055"/>
      <c r="G4" s="1055"/>
      <c r="H4" s="1056" t="s">
        <v>149</v>
      </c>
      <c r="I4" s="1056" t="s">
        <v>53</v>
      </c>
      <c r="J4" s="1058" t="s">
        <v>92</v>
      </c>
    </row>
    <row r="5" spans="1:10" ht="14.25" customHeight="1" x14ac:dyDescent="0.2">
      <c r="A5" s="1054"/>
      <c r="B5" s="743" t="s">
        <v>22</v>
      </c>
      <c r="C5" s="744" t="s">
        <v>129</v>
      </c>
      <c r="D5" s="743" t="s">
        <v>23</v>
      </c>
      <c r="E5" s="744" t="s">
        <v>129</v>
      </c>
      <c r="F5" s="743" t="s">
        <v>132</v>
      </c>
      <c r="G5" s="744" t="s">
        <v>129</v>
      </c>
      <c r="H5" s="1057"/>
      <c r="I5" s="1057"/>
      <c r="J5" s="1057"/>
    </row>
    <row r="6" spans="1:10" ht="15" customHeight="1" x14ac:dyDescent="0.2">
      <c r="A6" s="181">
        <v>1987</v>
      </c>
      <c r="B6" s="649">
        <v>41459</v>
      </c>
      <c r="C6" s="183">
        <v>81.325643892583216</v>
      </c>
      <c r="D6" s="649">
        <v>9520</v>
      </c>
      <c r="E6" s="183">
        <v>18.674356107416781</v>
      </c>
      <c r="F6" s="649">
        <v>50979</v>
      </c>
      <c r="G6" s="183">
        <v>100</v>
      </c>
      <c r="H6" s="184">
        <v>3.1349641452197008</v>
      </c>
      <c r="I6" s="185">
        <v>26619</v>
      </c>
      <c r="J6" s="185">
        <v>26619</v>
      </c>
    </row>
    <row r="7" spans="1:10" x14ac:dyDescent="0.2">
      <c r="A7" s="181">
        <v>1988</v>
      </c>
      <c r="B7" s="649">
        <v>40609</v>
      </c>
      <c r="C7" s="183">
        <v>81.11741440613639</v>
      </c>
      <c r="D7" s="649">
        <v>9453</v>
      </c>
      <c r="E7" s="183">
        <v>18.88258559386361</v>
      </c>
      <c r="F7" s="649">
        <v>50062</v>
      </c>
      <c r="G7" s="183">
        <v>100</v>
      </c>
      <c r="H7" s="184">
        <v>3.0512716272940765</v>
      </c>
      <c r="I7" s="185">
        <v>26531</v>
      </c>
      <c r="J7" s="185">
        <v>15544</v>
      </c>
    </row>
    <row r="8" spans="1:10" x14ac:dyDescent="0.2">
      <c r="A8" s="181">
        <v>1989</v>
      </c>
      <c r="B8" s="649">
        <v>37896</v>
      </c>
      <c r="C8" s="183">
        <v>80.489358990697085</v>
      </c>
      <c r="D8" s="649">
        <v>9186</v>
      </c>
      <c r="E8" s="183">
        <v>19.510641009302919</v>
      </c>
      <c r="F8" s="649">
        <v>47082</v>
      </c>
      <c r="G8" s="183">
        <v>100</v>
      </c>
      <c r="H8" s="184">
        <v>2.9054694929405893</v>
      </c>
      <c r="I8" s="185">
        <v>25398</v>
      </c>
      <c r="J8" s="185">
        <v>12151</v>
      </c>
    </row>
    <row r="9" spans="1:10" x14ac:dyDescent="0.2">
      <c r="A9" s="181">
        <v>1990</v>
      </c>
      <c r="B9" s="649">
        <v>35752</v>
      </c>
      <c r="C9" s="183">
        <v>80.222591213032359</v>
      </c>
      <c r="D9" s="649">
        <v>8814</v>
      </c>
      <c r="E9" s="183">
        <v>19.777408786967644</v>
      </c>
      <c r="F9" s="649">
        <v>44566</v>
      </c>
      <c r="G9" s="183">
        <v>100</v>
      </c>
      <c r="H9" s="184">
        <v>2.730905385274828</v>
      </c>
      <c r="I9" s="185">
        <v>24298</v>
      </c>
      <c r="J9" s="185">
        <v>10661</v>
      </c>
    </row>
    <row r="10" spans="1:10" x14ac:dyDescent="0.2">
      <c r="A10" s="181">
        <v>1991</v>
      </c>
      <c r="B10" s="649">
        <v>36070</v>
      </c>
      <c r="C10" s="183">
        <v>80.178718296396738</v>
      </c>
      <c r="D10" s="649">
        <v>8917</v>
      </c>
      <c r="E10" s="183">
        <v>19.821281703603262</v>
      </c>
      <c r="F10" s="649">
        <v>44987</v>
      </c>
      <c r="G10" s="183">
        <v>100</v>
      </c>
      <c r="H10" s="184">
        <v>2.6605861604808889</v>
      </c>
      <c r="I10" s="185">
        <v>24332</v>
      </c>
      <c r="J10" s="185">
        <v>10084</v>
      </c>
    </row>
    <row r="11" spans="1:10" x14ac:dyDescent="0.2">
      <c r="A11" s="181">
        <v>1992</v>
      </c>
      <c r="B11" s="649">
        <v>35341</v>
      </c>
      <c r="C11" s="183">
        <v>79.807149470451421</v>
      </c>
      <c r="D11" s="649">
        <v>8942</v>
      </c>
      <c r="E11" s="183">
        <v>20.192850529548586</v>
      </c>
      <c r="F11" s="649">
        <v>44283</v>
      </c>
      <c r="G11" s="183">
        <v>100</v>
      </c>
      <c r="H11" s="184">
        <v>2.6831742200053803</v>
      </c>
      <c r="I11" s="185">
        <v>24015</v>
      </c>
      <c r="J11" s="185">
        <v>9895</v>
      </c>
    </row>
    <row r="12" spans="1:10" x14ac:dyDescent="0.2">
      <c r="A12" s="181">
        <v>1993</v>
      </c>
      <c r="B12" s="649">
        <v>36514</v>
      </c>
      <c r="C12" s="183">
        <v>80.551511140525037</v>
      </c>
      <c r="D12" s="649">
        <v>8816</v>
      </c>
      <c r="E12" s="183">
        <v>19.44848885947496</v>
      </c>
      <c r="F12" s="649">
        <v>45330</v>
      </c>
      <c r="G12" s="183">
        <v>100</v>
      </c>
      <c r="H12" s="184">
        <v>2.7274286178441098</v>
      </c>
      <c r="I12" s="185">
        <v>23995</v>
      </c>
      <c r="J12" s="185">
        <v>10107</v>
      </c>
    </row>
    <row r="13" spans="1:10" x14ac:dyDescent="0.2">
      <c r="A13" s="181">
        <v>1994</v>
      </c>
      <c r="B13" s="649">
        <v>36958</v>
      </c>
      <c r="C13" s="183">
        <v>79.709269723504292</v>
      </c>
      <c r="D13" s="649">
        <v>9408</v>
      </c>
      <c r="E13" s="183">
        <v>20.290730276495708</v>
      </c>
      <c r="F13" s="649">
        <v>46366</v>
      </c>
      <c r="G13" s="183">
        <v>100</v>
      </c>
      <c r="H13" s="184">
        <v>2.8203145861833416</v>
      </c>
      <c r="I13" s="185">
        <v>24551</v>
      </c>
      <c r="J13" s="185">
        <v>10772</v>
      </c>
    </row>
    <row r="14" spans="1:10" x14ac:dyDescent="0.2">
      <c r="A14" s="181">
        <v>1995</v>
      </c>
      <c r="B14" s="649">
        <v>35297</v>
      </c>
      <c r="C14" s="183">
        <v>79.306625924011954</v>
      </c>
      <c r="D14" s="649">
        <v>9210</v>
      </c>
      <c r="E14" s="183">
        <v>20.693374075988046</v>
      </c>
      <c r="F14" s="649">
        <v>44507</v>
      </c>
      <c r="G14" s="183">
        <v>100</v>
      </c>
      <c r="H14" s="184">
        <v>2.7888618471016691</v>
      </c>
      <c r="I14" s="185">
        <v>23901</v>
      </c>
      <c r="J14" s="185">
        <v>10536</v>
      </c>
    </row>
    <row r="15" spans="1:10" x14ac:dyDescent="0.2">
      <c r="A15" s="181" t="s">
        <v>20</v>
      </c>
      <c r="B15" s="649">
        <v>32829</v>
      </c>
      <c r="C15" s="183">
        <v>78.581516145247392</v>
      </c>
      <c r="D15" s="649">
        <v>8948</v>
      </c>
      <c r="E15" s="183">
        <v>21.418483854752616</v>
      </c>
      <c r="F15" s="649">
        <v>41777</v>
      </c>
      <c r="G15" s="183">
        <v>100</v>
      </c>
      <c r="H15" s="184">
        <v>2.6627396191588248</v>
      </c>
      <c r="I15" s="185">
        <v>22610</v>
      </c>
      <c r="J15" s="185">
        <v>9829</v>
      </c>
    </row>
    <row r="16" spans="1:10" x14ac:dyDescent="0.2">
      <c r="A16" s="181">
        <v>1997</v>
      </c>
      <c r="B16" s="649">
        <v>30641</v>
      </c>
      <c r="C16" s="183">
        <v>77.337203432609797</v>
      </c>
      <c r="D16" s="649">
        <v>8979</v>
      </c>
      <c r="E16" s="183">
        <v>22.662796567390206</v>
      </c>
      <c r="F16" s="649">
        <v>39620</v>
      </c>
      <c r="G16" s="183">
        <v>100</v>
      </c>
      <c r="H16" s="184">
        <v>2.5875316502404342</v>
      </c>
      <c r="I16" s="185">
        <v>22072</v>
      </c>
      <c r="J16" s="185">
        <v>10671</v>
      </c>
    </row>
    <row r="17" spans="1:10" x14ac:dyDescent="0.2">
      <c r="A17" s="181">
        <v>1998</v>
      </c>
      <c r="B17" s="649">
        <v>28634</v>
      </c>
      <c r="C17" s="183">
        <v>77.006239242685027</v>
      </c>
      <c r="D17" s="649">
        <v>8550</v>
      </c>
      <c r="E17" s="183">
        <v>22.993760757314973</v>
      </c>
      <c r="F17" s="649">
        <v>37184</v>
      </c>
      <c r="G17" s="183">
        <v>100</v>
      </c>
      <c r="H17" s="184">
        <v>2.4460792278641472</v>
      </c>
      <c r="I17" s="185">
        <v>21245</v>
      </c>
      <c r="J17" s="185">
        <v>10070</v>
      </c>
    </row>
    <row r="18" spans="1:10" x14ac:dyDescent="0.2">
      <c r="A18" s="181">
        <v>1999</v>
      </c>
      <c r="B18" s="649">
        <v>29456</v>
      </c>
      <c r="C18" s="183">
        <v>76.233856983876393</v>
      </c>
      <c r="D18" s="649">
        <v>9183</v>
      </c>
      <c r="E18" s="183">
        <v>23.766143016123607</v>
      </c>
      <c r="F18" s="649">
        <v>38639</v>
      </c>
      <c r="G18" s="183">
        <v>100</v>
      </c>
      <c r="H18" s="184">
        <v>2.5947069026764988</v>
      </c>
      <c r="I18" s="185">
        <v>21572</v>
      </c>
      <c r="J18" s="185">
        <v>10283</v>
      </c>
    </row>
    <row r="19" spans="1:10" x14ac:dyDescent="0.2">
      <c r="A19" s="181">
        <v>2000</v>
      </c>
      <c r="B19" s="649">
        <v>29819</v>
      </c>
      <c r="C19" s="183">
        <v>75.538948701709941</v>
      </c>
      <c r="D19" s="649">
        <v>9656</v>
      </c>
      <c r="E19" s="183">
        <v>24.461051298290059</v>
      </c>
      <c r="F19" s="649">
        <v>39475</v>
      </c>
      <c r="G19" s="183">
        <v>100</v>
      </c>
      <c r="H19" s="184">
        <v>2.7027230576681336</v>
      </c>
      <c r="I19" s="185">
        <v>21489</v>
      </c>
      <c r="J19" s="185">
        <v>10738</v>
      </c>
    </row>
    <row r="20" spans="1:10" x14ac:dyDescent="0.2">
      <c r="A20" s="181">
        <v>2001</v>
      </c>
      <c r="B20" s="649">
        <v>28704</v>
      </c>
      <c r="C20" s="183">
        <v>75.544794188861985</v>
      </c>
      <c r="D20" s="649">
        <v>9292</v>
      </c>
      <c r="E20" s="183">
        <v>24.455205811138015</v>
      </c>
      <c r="F20" s="649">
        <v>37996</v>
      </c>
      <c r="G20" s="183">
        <v>100</v>
      </c>
      <c r="H20" s="184">
        <v>2.6373345679209437</v>
      </c>
      <c r="I20" s="185">
        <v>21160</v>
      </c>
      <c r="J20" s="185">
        <v>10730</v>
      </c>
    </row>
    <row r="21" spans="1:10" x14ac:dyDescent="0.2">
      <c r="A21" s="648">
        <v>2002</v>
      </c>
      <c r="B21" s="649">
        <v>29691</v>
      </c>
      <c r="C21" s="183">
        <v>75.315813505149407</v>
      </c>
      <c r="D21" s="649">
        <v>9731</v>
      </c>
      <c r="E21" s="183">
        <v>24.684186494850589</v>
      </c>
      <c r="F21" s="649">
        <v>39422</v>
      </c>
      <c r="G21" s="183">
        <v>100</v>
      </c>
      <c r="H21" s="184">
        <v>2.7749308766140524</v>
      </c>
      <c r="I21" s="185">
        <v>21590</v>
      </c>
      <c r="J21" s="185">
        <v>11089</v>
      </c>
    </row>
    <row r="22" spans="1:10" x14ac:dyDescent="0.2">
      <c r="A22" s="648">
        <v>2003</v>
      </c>
      <c r="B22" s="649">
        <v>31413</v>
      </c>
      <c r="C22" s="183">
        <v>76.211849192100544</v>
      </c>
      <c r="D22" s="649">
        <v>9805</v>
      </c>
      <c r="E22" s="183">
        <v>23.788150807899463</v>
      </c>
      <c r="F22" s="649">
        <v>41218</v>
      </c>
      <c r="G22" s="183">
        <v>100</v>
      </c>
      <c r="H22" s="184">
        <v>2.9117085041978816</v>
      </c>
      <c r="I22" s="185">
        <v>21961</v>
      </c>
      <c r="J22" s="185">
        <v>11206</v>
      </c>
    </row>
    <row r="23" spans="1:10" x14ac:dyDescent="0.2">
      <c r="A23" s="648">
        <v>2004</v>
      </c>
      <c r="B23" s="649">
        <v>31848</v>
      </c>
      <c r="C23" s="183">
        <v>74.700942909415019</v>
      </c>
      <c r="D23" s="649">
        <v>10786</v>
      </c>
      <c r="E23" s="183">
        <v>25.299057090584981</v>
      </c>
      <c r="F23" s="649">
        <v>42634</v>
      </c>
      <c r="G23" s="183">
        <v>100</v>
      </c>
      <c r="H23" s="184">
        <v>2.9832532252568207</v>
      </c>
      <c r="I23" s="185">
        <v>22914</v>
      </c>
      <c r="J23" s="185">
        <v>12079</v>
      </c>
    </row>
    <row r="24" spans="1:10" x14ac:dyDescent="0.2">
      <c r="A24" s="648">
        <v>2005</v>
      </c>
      <c r="B24" s="649">
        <v>30989</v>
      </c>
      <c r="C24" s="183">
        <v>73.734177215189874</v>
      </c>
      <c r="D24" s="649">
        <v>11039</v>
      </c>
      <c r="E24" s="183">
        <v>26.265822784810126</v>
      </c>
      <c r="F24" s="649">
        <v>42028</v>
      </c>
      <c r="G24" s="183">
        <v>100</v>
      </c>
      <c r="H24" s="184">
        <v>2.8923012127872911</v>
      </c>
      <c r="I24" s="185">
        <v>23269</v>
      </c>
      <c r="J24" s="185">
        <v>12248</v>
      </c>
    </row>
    <row r="25" spans="1:10" x14ac:dyDescent="0.2">
      <c r="A25" s="648">
        <v>2006</v>
      </c>
      <c r="B25" s="649">
        <v>32754</v>
      </c>
      <c r="C25" s="183">
        <v>73.72709674514924</v>
      </c>
      <c r="D25" s="649">
        <v>11672</v>
      </c>
      <c r="E25" s="183">
        <v>26.272903254850764</v>
      </c>
      <c r="F25" s="649">
        <v>44426</v>
      </c>
      <c r="G25" s="183">
        <v>100</v>
      </c>
      <c r="H25" s="184">
        <v>3.0278638994737737</v>
      </c>
      <c r="I25" s="185">
        <v>24412</v>
      </c>
      <c r="J25" s="185">
        <v>13198</v>
      </c>
    </row>
    <row r="26" spans="1:10" x14ac:dyDescent="0.2">
      <c r="A26" s="648">
        <v>2007</v>
      </c>
      <c r="B26" s="649">
        <v>34635</v>
      </c>
      <c r="C26" s="183">
        <v>73.478869653767816</v>
      </c>
      <c r="D26" s="649">
        <v>12501</v>
      </c>
      <c r="E26" s="183">
        <v>26.52113034623218</v>
      </c>
      <c r="F26" s="649">
        <v>47136</v>
      </c>
      <c r="G26" s="183">
        <v>100</v>
      </c>
      <c r="H26" s="184">
        <v>3.1757132318015988</v>
      </c>
      <c r="I26" s="185">
        <v>25546</v>
      </c>
      <c r="J26" s="185">
        <v>13910</v>
      </c>
    </row>
    <row r="27" spans="1:10" x14ac:dyDescent="0.2">
      <c r="A27" s="648">
        <v>2008</v>
      </c>
      <c r="B27" s="649">
        <v>37009</v>
      </c>
      <c r="C27" s="183">
        <v>73.805440331844295</v>
      </c>
      <c r="D27" s="649">
        <v>13135</v>
      </c>
      <c r="E27" s="183">
        <v>26.194559668155712</v>
      </c>
      <c r="F27" s="649">
        <v>50144</v>
      </c>
      <c r="G27" s="183">
        <v>100</v>
      </c>
      <c r="H27" s="184">
        <v>3.3241761155718663</v>
      </c>
      <c r="I27" s="185">
        <v>26288</v>
      </c>
      <c r="J27" s="185">
        <v>14213</v>
      </c>
    </row>
    <row r="28" spans="1:10" x14ac:dyDescent="0.2">
      <c r="A28" s="648">
        <v>2009</v>
      </c>
      <c r="B28" s="649">
        <v>37860</v>
      </c>
      <c r="C28" s="183">
        <v>73.922211808809749</v>
      </c>
      <c r="D28" s="649">
        <v>13356</v>
      </c>
      <c r="E28" s="183">
        <v>26.077788191190255</v>
      </c>
      <c r="F28" s="649">
        <v>51216</v>
      </c>
      <c r="G28" s="183">
        <v>100</v>
      </c>
      <c r="H28" s="184">
        <v>3.3431551352967364</v>
      </c>
      <c r="I28" s="185">
        <v>26641</v>
      </c>
      <c r="J28" s="185">
        <v>14171</v>
      </c>
    </row>
    <row r="29" spans="1:10" x14ac:dyDescent="0.2">
      <c r="A29" s="648">
        <v>2010</v>
      </c>
      <c r="B29" s="649">
        <v>36176</v>
      </c>
      <c r="C29" s="183">
        <v>73.449333035551135</v>
      </c>
      <c r="D29" s="649">
        <v>13077</v>
      </c>
      <c r="E29" s="183">
        <v>26.550666964448865</v>
      </c>
      <c r="F29" s="649">
        <v>49253</v>
      </c>
      <c r="G29" s="183">
        <v>100</v>
      </c>
      <c r="H29" s="184">
        <v>3.1932681578914952</v>
      </c>
      <c r="I29" s="185">
        <v>26977</v>
      </c>
      <c r="J29" s="185">
        <v>14333</v>
      </c>
    </row>
    <row r="30" spans="1:10" x14ac:dyDescent="0.2">
      <c r="A30" s="648">
        <v>2011</v>
      </c>
      <c r="B30" s="649">
        <v>39652</v>
      </c>
      <c r="C30" s="183">
        <v>72.90310718882148</v>
      </c>
      <c r="D30" s="649">
        <v>14738</v>
      </c>
      <c r="E30" s="183">
        <v>27.096892811178524</v>
      </c>
      <c r="F30" s="649">
        <v>54390</v>
      </c>
      <c r="G30" s="183">
        <v>100</v>
      </c>
      <c r="H30" s="184">
        <v>3.4516940526023197</v>
      </c>
      <c r="I30" s="185">
        <v>28221</v>
      </c>
      <c r="J30" s="185">
        <v>14856</v>
      </c>
    </row>
    <row r="31" spans="1:10" x14ac:dyDescent="0.2">
      <c r="A31" s="648">
        <v>2012</v>
      </c>
      <c r="B31" s="649">
        <v>41490</v>
      </c>
      <c r="C31" s="183">
        <v>73.249532149288513</v>
      </c>
      <c r="D31" s="649">
        <v>15152</v>
      </c>
      <c r="E31" s="183">
        <v>26.750467850711487</v>
      </c>
      <c r="F31" s="649">
        <v>56642</v>
      </c>
      <c r="G31" s="183">
        <v>100</v>
      </c>
      <c r="H31" s="184">
        <v>3.5450038114955706</v>
      </c>
      <c r="I31" s="185">
        <v>28560</v>
      </c>
      <c r="J31" s="185">
        <v>15046</v>
      </c>
    </row>
    <row r="32" spans="1:10" ht="14.25" customHeight="1" x14ac:dyDescent="0.2">
      <c r="A32" s="745">
        <v>2013</v>
      </c>
      <c r="B32" s="746">
        <v>40359</v>
      </c>
      <c r="C32" s="747">
        <v>72.85149551435947</v>
      </c>
      <c r="D32" s="746">
        <v>15040</v>
      </c>
      <c r="E32" s="747">
        <v>27.148504485640537</v>
      </c>
      <c r="F32" s="746">
        <v>55399</v>
      </c>
      <c r="G32" s="747">
        <v>100</v>
      </c>
      <c r="H32" s="748">
        <v>3.5285942310901515</v>
      </c>
      <c r="I32" s="749">
        <v>28125</v>
      </c>
      <c r="J32" s="749">
        <v>14523</v>
      </c>
    </row>
    <row r="33" spans="1:10" ht="6" customHeight="1" x14ac:dyDescent="0.2">
      <c r="A33" s="648"/>
      <c r="B33" s="178"/>
      <c r="C33" s="623"/>
      <c r="D33" s="178"/>
      <c r="E33" s="179"/>
      <c r="F33" s="178"/>
      <c r="G33" s="179"/>
      <c r="H33" s="179"/>
    </row>
    <row r="34" spans="1:10" ht="15" customHeight="1" x14ac:dyDescent="0.2">
      <c r="A34" s="1021" t="s">
        <v>368</v>
      </c>
      <c r="B34" s="1021"/>
      <c r="C34" s="1021"/>
      <c r="D34" s="1021"/>
      <c r="E34" s="1021"/>
      <c r="F34" s="1021"/>
      <c r="G34" s="1021"/>
      <c r="H34" s="1021"/>
      <c r="I34" s="1021"/>
      <c r="J34" s="1021"/>
    </row>
    <row r="35" spans="1:10" ht="6" customHeight="1" x14ac:dyDescent="0.2">
      <c r="A35" s="835"/>
      <c r="B35" s="835"/>
      <c r="C35" s="835"/>
      <c r="D35" s="835"/>
      <c r="E35" s="835"/>
      <c r="F35" s="835"/>
      <c r="G35" s="835"/>
      <c r="H35" s="835"/>
      <c r="I35" s="835"/>
      <c r="J35" s="835"/>
    </row>
    <row r="36" spans="1:10" s="847" customFormat="1" ht="30" customHeight="1" x14ac:dyDescent="0.2">
      <c r="A36" s="1049" t="s">
        <v>423</v>
      </c>
      <c r="B36" s="1050"/>
      <c r="C36" s="1050"/>
      <c r="D36" s="1050"/>
      <c r="E36" s="1050"/>
      <c r="F36" s="1050"/>
      <c r="G36" s="1050"/>
      <c r="H36" s="1050"/>
      <c r="I36" s="1050"/>
      <c r="J36" s="1050"/>
    </row>
    <row r="37" spans="1:10" x14ac:dyDescent="0.2">
      <c r="E37" s="186"/>
    </row>
    <row r="38" spans="1:10" x14ac:dyDescent="0.2">
      <c r="E38" s="186"/>
    </row>
  </sheetData>
  <mergeCells count="11">
    <mergeCell ref="A36:J36"/>
    <mergeCell ref="A1:B1"/>
    <mergeCell ref="A2:B2"/>
    <mergeCell ref="F1:H1"/>
    <mergeCell ref="A34:J34"/>
    <mergeCell ref="A3:J3"/>
    <mergeCell ref="A4:A5"/>
    <mergeCell ref="B4:G4"/>
    <mergeCell ref="H4:H5"/>
    <mergeCell ref="I4:I5"/>
    <mergeCell ref="J4:J5"/>
  </mergeCells>
  <hyperlinks>
    <hyperlink ref="F1:H1" location="Tabellförteckning!A1" display="Tillbaka till innehållsföreckningen "/>
  </hyperlinks>
  <pageMargins left="0.75" right="0.75" top="1" bottom="1" header="0.5" footer="0.5"/>
  <pageSetup paperSize="9" scale="8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sqref="A1:M86"/>
    </sheetView>
  </sheetViews>
  <sheetFormatPr defaultColWidth="8.85546875" defaultRowHeight="12.75" x14ac:dyDescent="0.2"/>
  <cols>
    <col min="1" max="1" width="6.7109375" style="176" customWidth="1"/>
    <col min="2" max="2" width="8.7109375" style="176" customWidth="1"/>
    <col min="3" max="3" width="6.7109375" style="176" customWidth="1"/>
    <col min="4" max="4" width="8.7109375" style="176" customWidth="1"/>
    <col min="5" max="5" width="6.7109375" style="176" customWidth="1"/>
    <col min="6" max="6" width="8.7109375" style="176" customWidth="1"/>
    <col min="7" max="7" width="6.7109375" style="176" customWidth="1"/>
    <col min="8" max="8" width="8.7109375" style="176" customWidth="1"/>
    <col min="9" max="9" width="6.7109375" style="176" customWidth="1"/>
    <col min="10" max="10" width="8.7109375" style="176" customWidth="1"/>
    <col min="11" max="11" width="6.7109375" style="176" customWidth="1"/>
    <col min="12" max="12" width="8.7109375" style="176" customWidth="1"/>
    <col min="13" max="13" width="6.7109375" style="176" customWidth="1"/>
    <col min="14" max="16384" width="8.85546875" style="176"/>
  </cols>
  <sheetData>
    <row r="1" spans="1:14" ht="30" customHeight="1" x14ac:dyDescent="0.25">
      <c r="A1" s="1051"/>
      <c r="B1" s="967"/>
      <c r="F1" s="962" t="s">
        <v>590</v>
      </c>
      <c r="G1" s="963"/>
      <c r="H1" s="963"/>
    </row>
    <row r="2" spans="1:14" ht="6" customHeight="1" x14ac:dyDescent="0.2">
      <c r="A2" s="1051"/>
      <c r="B2" s="967"/>
    </row>
    <row r="3" spans="1:14" ht="30" customHeight="1" x14ac:dyDescent="0.2">
      <c r="A3" s="1060" t="s">
        <v>424</v>
      </c>
      <c r="B3" s="1061"/>
      <c r="C3" s="1061"/>
      <c r="D3" s="1061"/>
      <c r="E3" s="1061"/>
      <c r="F3" s="1061"/>
      <c r="G3" s="1061"/>
      <c r="H3" s="1061"/>
      <c r="I3" s="1061"/>
      <c r="J3" s="1061"/>
      <c r="K3" s="1061"/>
      <c r="L3" s="1061"/>
      <c r="M3" s="1061"/>
    </row>
    <row r="4" spans="1:14" ht="15" customHeight="1" x14ac:dyDescent="0.2">
      <c r="A4" s="1062" t="s">
        <v>127</v>
      </c>
      <c r="B4" s="1064">
        <v>-19</v>
      </c>
      <c r="C4" s="1064"/>
      <c r="D4" s="1064" t="s">
        <v>428</v>
      </c>
      <c r="E4" s="1064"/>
      <c r="F4" s="1064" t="s">
        <v>427</v>
      </c>
      <c r="G4" s="1064"/>
      <c r="H4" s="1064" t="s">
        <v>426</v>
      </c>
      <c r="I4" s="1064"/>
      <c r="J4" s="1064" t="s">
        <v>425</v>
      </c>
      <c r="K4" s="1064"/>
      <c r="L4" s="1064" t="s">
        <v>132</v>
      </c>
      <c r="M4" s="1064"/>
    </row>
    <row r="5" spans="1:14" ht="15" x14ac:dyDescent="0.25">
      <c r="A5" s="1063"/>
      <c r="B5" s="750" t="s">
        <v>89</v>
      </c>
      <c r="C5" s="751" t="s">
        <v>129</v>
      </c>
      <c r="D5" s="750" t="s">
        <v>89</v>
      </c>
      <c r="E5" s="750" t="s">
        <v>129</v>
      </c>
      <c r="F5" s="750" t="s">
        <v>89</v>
      </c>
      <c r="G5" s="750" t="s">
        <v>129</v>
      </c>
      <c r="H5" s="750" t="s">
        <v>89</v>
      </c>
      <c r="I5" s="750" t="s">
        <v>129</v>
      </c>
      <c r="J5" s="750" t="s">
        <v>89</v>
      </c>
      <c r="K5" s="750" t="s">
        <v>129</v>
      </c>
      <c r="L5" s="750" t="s">
        <v>89</v>
      </c>
      <c r="M5" s="750" t="s">
        <v>129</v>
      </c>
      <c r="N5" s="650"/>
    </row>
    <row r="6" spans="1:14" ht="6" customHeight="1" x14ac:dyDescent="0.25">
      <c r="A6" s="304"/>
      <c r="B6" s="752"/>
      <c r="C6" s="753"/>
      <c r="D6" s="752"/>
      <c r="E6" s="752"/>
      <c r="F6" s="752"/>
      <c r="G6" s="752"/>
      <c r="H6" s="752"/>
      <c r="I6" s="752"/>
      <c r="J6" s="752"/>
      <c r="K6" s="752"/>
      <c r="L6" s="752"/>
      <c r="M6" s="752"/>
      <c r="N6" s="650"/>
    </row>
    <row r="7" spans="1:14" ht="15" x14ac:dyDescent="0.25">
      <c r="A7" s="188">
        <v>1987</v>
      </c>
      <c r="B7" s="787">
        <v>623</v>
      </c>
      <c r="C7" s="782">
        <v>2.340433524925805</v>
      </c>
      <c r="D7" s="787">
        <v>7623</v>
      </c>
      <c r="E7" s="782">
        <v>28.637439422968555</v>
      </c>
      <c r="F7" s="787">
        <v>7652</v>
      </c>
      <c r="G7" s="782">
        <v>28.746384161689019</v>
      </c>
      <c r="H7" s="787">
        <v>5323</v>
      </c>
      <c r="I7" s="782">
        <v>19.996994627897365</v>
      </c>
      <c r="J7" s="787">
        <v>5398</v>
      </c>
      <c r="K7" s="782">
        <v>20.278748262519255</v>
      </c>
      <c r="L7" s="783">
        <v>26619</v>
      </c>
      <c r="M7" s="782">
        <v>100</v>
      </c>
      <c r="N7" s="651"/>
    </row>
    <row r="8" spans="1:14" ht="15" x14ac:dyDescent="0.25">
      <c r="A8" s="188">
        <v>1988</v>
      </c>
      <c r="B8" s="787">
        <v>826</v>
      </c>
      <c r="C8" s="782">
        <v>3.1133391127360448</v>
      </c>
      <c r="D8" s="787">
        <v>7399</v>
      </c>
      <c r="E8" s="782">
        <v>27.888130865779654</v>
      </c>
      <c r="F8" s="787">
        <v>7646</v>
      </c>
      <c r="G8" s="782">
        <v>28.819117259055446</v>
      </c>
      <c r="H8" s="787">
        <v>5164</v>
      </c>
      <c r="I8" s="782">
        <v>19.464023218122197</v>
      </c>
      <c r="J8" s="787">
        <v>5496</v>
      </c>
      <c r="K8" s="782">
        <v>20.71538954430666</v>
      </c>
      <c r="L8" s="783">
        <v>26531</v>
      </c>
      <c r="M8" s="782">
        <v>100</v>
      </c>
      <c r="N8" s="651"/>
    </row>
    <row r="9" spans="1:14" ht="15" x14ac:dyDescent="0.25">
      <c r="A9" s="188">
        <v>1989</v>
      </c>
      <c r="B9" s="787">
        <v>817</v>
      </c>
      <c r="C9" s="782">
        <v>3.2167887235215371</v>
      </c>
      <c r="D9" s="787">
        <v>6801</v>
      </c>
      <c r="E9" s="782">
        <v>26.777699031419797</v>
      </c>
      <c r="F9" s="787">
        <v>7558</v>
      </c>
      <c r="G9" s="782">
        <v>29.758248680998502</v>
      </c>
      <c r="H9" s="787">
        <v>5033</v>
      </c>
      <c r="I9" s="782">
        <v>19.8165209859044</v>
      </c>
      <c r="J9" s="787">
        <v>5189</v>
      </c>
      <c r="K9" s="782">
        <v>20.430742578155762</v>
      </c>
      <c r="L9" s="783">
        <v>25398</v>
      </c>
      <c r="M9" s="782">
        <v>100</v>
      </c>
      <c r="N9" s="651"/>
    </row>
    <row r="10" spans="1:14" ht="15" x14ac:dyDescent="0.25">
      <c r="A10" s="188">
        <v>1990</v>
      </c>
      <c r="B10" s="787">
        <v>899</v>
      </c>
      <c r="C10" s="782">
        <v>3.699892995308256</v>
      </c>
      <c r="D10" s="787">
        <v>6340</v>
      </c>
      <c r="E10" s="782">
        <v>26.092682525310725</v>
      </c>
      <c r="F10" s="787">
        <v>7263</v>
      </c>
      <c r="G10" s="782">
        <v>29.891349082228992</v>
      </c>
      <c r="H10" s="787">
        <v>4740</v>
      </c>
      <c r="I10" s="782">
        <v>19.507778417976787</v>
      </c>
      <c r="J10" s="787">
        <v>5056</v>
      </c>
      <c r="K10" s="782">
        <v>20.808296979175239</v>
      </c>
      <c r="L10" s="783">
        <v>24298</v>
      </c>
      <c r="M10" s="782">
        <v>100</v>
      </c>
      <c r="N10" s="651"/>
    </row>
    <row r="11" spans="1:14" ht="15" x14ac:dyDescent="0.25">
      <c r="A11" s="188">
        <v>1991</v>
      </c>
      <c r="B11" s="787">
        <v>955</v>
      </c>
      <c r="C11" s="782">
        <v>3.9248725957586719</v>
      </c>
      <c r="D11" s="787">
        <v>5710</v>
      </c>
      <c r="E11" s="782">
        <v>23.4670392898241</v>
      </c>
      <c r="F11" s="787">
        <v>7339</v>
      </c>
      <c r="G11" s="782">
        <v>30.161926680914021</v>
      </c>
      <c r="H11" s="787">
        <v>4974</v>
      </c>
      <c r="I11" s="782">
        <v>20.442216011836265</v>
      </c>
      <c r="J11" s="787">
        <v>5354</v>
      </c>
      <c r="K11" s="782">
        <v>22.003945421666941</v>
      </c>
      <c r="L11" s="783">
        <v>24332</v>
      </c>
      <c r="M11" s="782">
        <v>100</v>
      </c>
      <c r="N11" s="651"/>
    </row>
    <row r="12" spans="1:14" ht="15" x14ac:dyDescent="0.25">
      <c r="A12" s="188">
        <v>1992</v>
      </c>
      <c r="B12" s="787">
        <v>947</v>
      </c>
      <c r="C12" s="782">
        <v>3.9433687278784095</v>
      </c>
      <c r="D12" s="787">
        <v>5516</v>
      </c>
      <c r="E12" s="782">
        <v>22.968977722256923</v>
      </c>
      <c r="F12" s="787">
        <v>7270</v>
      </c>
      <c r="G12" s="782">
        <v>30.272746200291486</v>
      </c>
      <c r="H12" s="787">
        <v>5084</v>
      </c>
      <c r="I12" s="782">
        <v>21.1701020195711</v>
      </c>
      <c r="J12" s="787">
        <v>5198</v>
      </c>
      <c r="K12" s="782">
        <v>21.644805330002082</v>
      </c>
      <c r="L12" s="783">
        <v>24015</v>
      </c>
      <c r="M12" s="782">
        <v>100</v>
      </c>
      <c r="N12" s="651"/>
    </row>
    <row r="13" spans="1:14" ht="15" x14ac:dyDescent="0.25">
      <c r="A13" s="188">
        <v>1993</v>
      </c>
      <c r="B13" s="787">
        <v>1054</v>
      </c>
      <c r="C13" s="782">
        <v>4.3925817878724738</v>
      </c>
      <c r="D13" s="787">
        <v>5400</v>
      </c>
      <c r="E13" s="782">
        <v>22.504688476765992</v>
      </c>
      <c r="F13" s="787">
        <v>7202</v>
      </c>
      <c r="G13" s="782">
        <v>30.014586372160867</v>
      </c>
      <c r="H13" s="787">
        <v>5241</v>
      </c>
      <c r="I13" s="782">
        <v>21.842050427172328</v>
      </c>
      <c r="J13" s="787">
        <v>5098</v>
      </c>
      <c r="K13" s="782">
        <v>21.24609293602834</v>
      </c>
      <c r="L13" s="783">
        <v>23995</v>
      </c>
      <c r="M13" s="782">
        <v>100</v>
      </c>
      <c r="N13" s="651"/>
    </row>
    <row r="14" spans="1:14" ht="15" x14ac:dyDescent="0.25">
      <c r="A14" s="188">
        <v>1994</v>
      </c>
      <c r="B14" s="787">
        <v>1314</v>
      </c>
      <c r="C14" s="782">
        <v>5.3521241497291356</v>
      </c>
      <c r="D14" s="787">
        <v>5490</v>
      </c>
      <c r="E14" s="782">
        <v>22.361614598183372</v>
      </c>
      <c r="F14" s="787">
        <v>7136</v>
      </c>
      <c r="G14" s="782">
        <v>29.066025823795364</v>
      </c>
      <c r="H14" s="787">
        <v>5479</v>
      </c>
      <c r="I14" s="782">
        <v>22.316809905910148</v>
      </c>
      <c r="J14" s="787">
        <v>5132</v>
      </c>
      <c r="K14" s="782">
        <v>20.90342552238198</v>
      </c>
      <c r="L14" s="783">
        <v>24551</v>
      </c>
      <c r="M14" s="782">
        <v>100</v>
      </c>
      <c r="N14" s="651"/>
    </row>
    <row r="15" spans="1:14" ht="15" x14ac:dyDescent="0.25">
      <c r="A15" s="188">
        <v>1995</v>
      </c>
      <c r="B15" s="787">
        <v>1330</v>
      </c>
      <c r="C15" s="782">
        <v>5.5646207271662274</v>
      </c>
      <c r="D15" s="787">
        <v>5224</v>
      </c>
      <c r="E15" s="782">
        <v>21.856826074222838</v>
      </c>
      <c r="F15" s="787">
        <v>6646</v>
      </c>
      <c r="G15" s="782">
        <v>27.80636793439605</v>
      </c>
      <c r="H15" s="787">
        <v>5742</v>
      </c>
      <c r="I15" s="782">
        <v>24.024099410066526</v>
      </c>
      <c r="J15" s="787">
        <v>4959</v>
      </c>
      <c r="K15" s="782">
        <v>20.748085854148361</v>
      </c>
      <c r="L15" s="783">
        <v>23901</v>
      </c>
      <c r="M15" s="782">
        <v>100</v>
      </c>
      <c r="N15" s="651"/>
    </row>
    <row r="16" spans="1:14" ht="15" x14ac:dyDescent="0.25">
      <c r="A16" s="188">
        <v>1996</v>
      </c>
      <c r="B16" s="787">
        <v>1220</v>
      </c>
      <c r="C16" s="782">
        <v>5.3958425475453335</v>
      </c>
      <c r="D16" s="787">
        <v>4615</v>
      </c>
      <c r="E16" s="782">
        <v>20.411322423706324</v>
      </c>
      <c r="F16" s="787">
        <v>6311</v>
      </c>
      <c r="G16" s="782">
        <v>27.912428129146395</v>
      </c>
      <c r="H16" s="787">
        <v>5773</v>
      </c>
      <c r="I16" s="782">
        <v>25.532950022114107</v>
      </c>
      <c r="J16" s="787">
        <v>4691</v>
      </c>
      <c r="K16" s="782">
        <v>20.747456877487839</v>
      </c>
      <c r="L16" s="783">
        <v>22610</v>
      </c>
      <c r="M16" s="782">
        <v>100</v>
      </c>
      <c r="N16" s="651"/>
    </row>
    <row r="17" spans="1:14" ht="15" x14ac:dyDescent="0.25">
      <c r="A17" s="188">
        <v>1997</v>
      </c>
      <c r="B17" s="787">
        <v>1327</v>
      </c>
      <c r="C17" s="782">
        <v>6.0121420804639358</v>
      </c>
      <c r="D17" s="787">
        <v>4467</v>
      </c>
      <c r="E17" s="782">
        <v>20.238310982239941</v>
      </c>
      <c r="F17" s="787">
        <v>5956</v>
      </c>
      <c r="G17" s="782">
        <v>26.984414642986589</v>
      </c>
      <c r="H17" s="787">
        <v>5723</v>
      </c>
      <c r="I17" s="782">
        <v>25.928778542950344</v>
      </c>
      <c r="J17" s="787">
        <v>4599</v>
      </c>
      <c r="K17" s="782">
        <v>20.836353751359187</v>
      </c>
      <c r="L17" s="783">
        <v>22072</v>
      </c>
      <c r="M17" s="782">
        <v>100</v>
      </c>
      <c r="N17" s="651"/>
    </row>
    <row r="18" spans="1:14" ht="15" x14ac:dyDescent="0.25">
      <c r="A18" s="188">
        <v>1998</v>
      </c>
      <c r="B18" s="787">
        <v>1447</v>
      </c>
      <c r="C18" s="782">
        <v>6.8110143563191343</v>
      </c>
      <c r="D18" s="787">
        <v>4173</v>
      </c>
      <c r="E18" s="782">
        <v>19.642268769122147</v>
      </c>
      <c r="F18" s="787">
        <v>5369</v>
      </c>
      <c r="G18" s="782">
        <v>25.271828665568368</v>
      </c>
      <c r="H18" s="787">
        <v>5764</v>
      </c>
      <c r="I18" s="782">
        <v>27.131089668157212</v>
      </c>
      <c r="J18" s="787">
        <v>4492</v>
      </c>
      <c r="K18" s="782">
        <v>21.143798540833139</v>
      </c>
      <c r="L18" s="783">
        <v>21245</v>
      </c>
      <c r="M18" s="782">
        <v>100</v>
      </c>
      <c r="N18" s="651"/>
    </row>
    <row r="19" spans="1:14" ht="15" x14ac:dyDescent="0.25">
      <c r="A19" s="188">
        <v>1999</v>
      </c>
      <c r="B19" s="787">
        <v>1583</v>
      </c>
      <c r="C19" s="782">
        <v>7.3382162061932137</v>
      </c>
      <c r="D19" s="787">
        <v>4046</v>
      </c>
      <c r="E19" s="782">
        <v>18.755794548488783</v>
      </c>
      <c r="F19" s="787">
        <v>5310</v>
      </c>
      <c r="G19" s="782">
        <v>24.615241980344891</v>
      </c>
      <c r="H19" s="787">
        <v>5852</v>
      </c>
      <c r="I19" s="782">
        <v>27.12775820508066</v>
      </c>
      <c r="J19" s="787">
        <v>4781</v>
      </c>
      <c r="K19" s="782">
        <v>22.162989059892453</v>
      </c>
      <c r="L19" s="783">
        <v>21572</v>
      </c>
      <c r="M19" s="782">
        <v>100</v>
      </c>
      <c r="N19" s="651"/>
    </row>
    <row r="20" spans="1:14" ht="15" x14ac:dyDescent="0.25">
      <c r="A20" s="188">
        <v>2000</v>
      </c>
      <c r="B20" s="787">
        <v>1725</v>
      </c>
      <c r="C20" s="782">
        <v>8.0273628368002239</v>
      </c>
      <c r="D20" s="787">
        <v>3926</v>
      </c>
      <c r="E20" s="782">
        <v>18.269812462189957</v>
      </c>
      <c r="F20" s="787">
        <v>5001</v>
      </c>
      <c r="G20" s="782">
        <v>23.272371911210385</v>
      </c>
      <c r="H20" s="787">
        <v>6060</v>
      </c>
      <c r="I20" s="782">
        <v>28.200474661454699</v>
      </c>
      <c r="J20" s="787">
        <v>4777</v>
      </c>
      <c r="K20" s="782">
        <v>22.229978128344733</v>
      </c>
      <c r="L20" s="783">
        <v>21489</v>
      </c>
      <c r="M20" s="782">
        <v>100</v>
      </c>
      <c r="N20" s="651"/>
    </row>
    <row r="21" spans="1:14" ht="15" x14ac:dyDescent="0.25">
      <c r="A21" s="188">
        <v>2001</v>
      </c>
      <c r="B21" s="787">
        <v>1859</v>
      </c>
      <c r="C21" s="782">
        <v>8.7854442344045367</v>
      </c>
      <c r="D21" s="787">
        <v>3698</v>
      </c>
      <c r="E21" s="782">
        <v>17.476370510396976</v>
      </c>
      <c r="F21" s="787">
        <v>4781</v>
      </c>
      <c r="G21" s="782">
        <v>22.594517958412098</v>
      </c>
      <c r="H21" s="787">
        <v>5950</v>
      </c>
      <c r="I21" s="782">
        <v>28.119092627599244</v>
      </c>
      <c r="J21" s="787">
        <v>4872</v>
      </c>
      <c r="K21" s="782">
        <v>23.024574669187146</v>
      </c>
      <c r="L21" s="783">
        <v>21160</v>
      </c>
      <c r="M21" s="782">
        <v>100</v>
      </c>
      <c r="N21" s="651"/>
    </row>
    <row r="22" spans="1:14" ht="15" x14ac:dyDescent="0.25">
      <c r="A22" s="188">
        <v>2002</v>
      </c>
      <c r="B22" s="787">
        <v>1737</v>
      </c>
      <c r="C22" s="782">
        <v>8.0453913849004177</v>
      </c>
      <c r="D22" s="787">
        <v>3618</v>
      </c>
      <c r="E22" s="782">
        <v>16.757758221398795</v>
      </c>
      <c r="F22" s="787">
        <v>4732</v>
      </c>
      <c r="G22" s="782">
        <v>21.917554423344139</v>
      </c>
      <c r="H22" s="787">
        <v>6232</v>
      </c>
      <c r="I22" s="782">
        <v>28.86521537748958</v>
      </c>
      <c r="J22" s="787">
        <v>5271</v>
      </c>
      <c r="K22" s="782">
        <v>24.414080592867069</v>
      </c>
      <c r="L22" s="783">
        <v>21590</v>
      </c>
      <c r="M22" s="782">
        <v>100</v>
      </c>
      <c r="N22" s="651"/>
    </row>
    <row r="23" spans="1:14" ht="15" x14ac:dyDescent="0.25">
      <c r="A23" s="188">
        <v>2003</v>
      </c>
      <c r="B23" s="787">
        <v>1441</v>
      </c>
      <c r="C23" s="782">
        <v>6.5616319839715862</v>
      </c>
      <c r="D23" s="787">
        <v>3652</v>
      </c>
      <c r="E23" s="782">
        <v>16.629479531897456</v>
      </c>
      <c r="F23" s="787">
        <v>4752</v>
      </c>
      <c r="G23" s="782">
        <v>21.638358908975</v>
      </c>
      <c r="H23" s="787">
        <v>6412</v>
      </c>
      <c r="I23" s="782">
        <v>29.197213241655664</v>
      </c>
      <c r="J23" s="787">
        <v>5704</v>
      </c>
      <c r="K23" s="782">
        <v>25.973316333500296</v>
      </c>
      <c r="L23" s="783">
        <v>21961</v>
      </c>
      <c r="M23" s="782">
        <v>100</v>
      </c>
      <c r="N23" s="651"/>
    </row>
    <row r="24" spans="1:14" ht="15" x14ac:dyDescent="0.25">
      <c r="A24" s="191">
        <v>2004</v>
      </c>
      <c r="B24" s="787">
        <v>1858</v>
      </c>
      <c r="C24" s="782">
        <v>8.1085799074801432</v>
      </c>
      <c r="D24" s="787">
        <v>3698</v>
      </c>
      <c r="E24" s="782">
        <v>16.138605219516453</v>
      </c>
      <c r="F24" s="787">
        <v>4691</v>
      </c>
      <c r="G24" s="782">
        <v>20.472200401501265</v>
      </c>
      <c r="H24" s="787">
        <v>6430</v>
      </c>
      <c r="I24" s="782">
        <v>28.061447150213844</v>
      </c>
      <c r="J24" s="787">
        <v>6237</v>
      </c>
      <c r="K24" s="782">
        <v>27.219167321288296</v>
      </c>
      <c r="L24" s="783">
        <v>22914</v>
      </c>
      <c r="M24" s="782">
        <v>100</v>
      </c>
      <c r="N24" s="651"/>
    </row>
    <row r="25" spans="1:14" ht="15" x14ac:dyDescent="0.25">
      <c r="A25" s="191">
        <v>2005</v>
      </c>
      <c r="B25" s="787">
        <v>2095</v>
      </c>
      <c r="C25" s="782">
        <v>9.0033950749924792</v>
      </c>
      <c r="D25" s="787">
        <v>3707</v>
      </c>
      <c r="E25" s="782">
        <v>15.931067084962827</v>
      </c>
      <c r="F25" s="787">
        <v>4591</v>
      </c>
      <c r="G25" s="782">
        <v>19.730113025914306</v>
      </c>
      <c r="H25" s="787">
        <v>6282</v>
      </c>
      <c r="I25" s="782">
        <v>26.99729253513258</v>
      </c>
      <c r="J25" s="787">
        <v>6594</v>
      </c>
      <c r="K25" s="782">
        <v>28.338132278997808</v>
      </c>
      <c r="L25" s="783">
        <v>23269</v>
      </c>
      <c r="M25" s="782">
        <v>100</v>
      </c>
      <c r="N25" s="651"/>
    </row>
    <row r="26" spans="1:14" ht="15" x14ac:dyDescent="0.25">
      <c r="A26" s="191">
        <v>2006</v>
      </c>
      <c r="B26" s="787">
        <v>2264</v>
      </c>
      <c r="C26" s="784">
        <v>9.2741274782893655</v>
      </c>
      <c r="D26" s="787">
        <v>3869</v>
      </c>
      <c r="E26" s="784">
        <v>15.848762903490087</v>
      </c>
      <c r="F26" s="787">
        <v>4575</v>
      </c>
      <c r="G26" s="784">
        <v>18.740783221366542</v>
      </c>
      <c r="H26" s="787">
        <v>6525</v>
      </c>
      <c r="I26" s="784">
        <v>26.728658037030968</v>
      </c>
      <c r="J26" s="787">
        <v>7179</v>
      </c>
      <c r="K26" s="784">
        <v>29.407668359823038</v>
      </c>
      <c r="L26" s="783">
        <v>24412</v>
      </c>
      <c r="M26" s="784">
        <v>100</v>
      </c>
      <c r="N26" s="651"/>
    </row>
    <row r="27" spans="1:14" ht="15" x14ac:dyDescent="0.25">
      <c r="A27" s="191">
        <v>2007</v>
      </c>
      <c r="B27" s="787">
        <v>2508</v>
      </c>
      <c r="C27" s="784">
        <v>9.8175839661786579</v>
      </c>
      <c r="D27" s="787">
        <v>4196</v>
      </c>
      <c r="E27" s="784">
        <v>16.425272058247867</v>
      </c>
      <c r="F27" s="787">
        <v>4657</v>
      </c>
      <c r="G27" s="784">
        <v>18.229859860643543</v>
      </c>
      <c r="H27" s="787">
        <v>6461</v>
      </c>
      <c r="I27" s="784">
        <v>25.291630783684333</v>
      </c>
      <c r="J27" s="787">
        <v>7724</v>
      </c>
      <c r="K27" s="784">
        <v>30.235653331245597</v>
      </c>
      <c r="L27" s="783">
        <v>25546</v>
      </c>
      <c r="M27" s="784">
        <v>100</v>
      </c>
      <c r="N27" s="651"/>
    </row>
    <row r="28" spans="1:14" ht="15" x14ac:dyDescent="0.25">
      <c r="A28" s="191">
        <v>2008</v>
      </c>
      <c r="B28" s="787">
        <v>2333</v>
      </c>
      <c r="C28" s="784">
        <v>8.8747717589774808</v>
      </c>
      <c r="D28" s="787">
        <v>4302</v>
      </c>
      <c r="E28" s="784">
        <v>16.364881314668288</v>
      </c>
      <c r="F28" s="787">
        <v>4878</v>
      </c>
      <c r="G28" s="784">
        <v>18.555995130858186</v>
      </c>
      <c r="H28" s="787">
        <v>6592</v>
      </c>
      <c r="I28" s="784">
        <v>25.076080340839926</v>
      </c>
      <c r="J28" s="787">
        <v>8183</v>
      </c>
      <c r="K28" s="784">
        <v>31.128271454656115</v>
      </c>
      <c r="L28" s="783">
        <v>26288</v>
      </c>
      <c r="M28" s="784">
        <v>100</v>
      </c>
      <c r="N28" s="651"/>
    </row>
    <row r="29" spans="1:14" s="178" customFormat="1" ht="15" customHeight="1" x14ac:dyDescent="0.25">
      <c r="A29" s="648">
        <v>2009</v>
      </c>
      <c r="B29" s="787">
        <v>2396</v>
      </c>
      <c r="C29" s="784">
        <v>8.993656394279494</v>
      </c>
      <c r="D29" s="787">
        <v>4521</v>
      </c>
      <c r="E29" s="784">
        <v>16.970083705566609</v>
      </c>
      <c r="F29" s="787">
        <v>4706</v>
      </c>
      <c r="G29" s="784">
        <v>17.664502083255133</v>
      </c>
      <c r="H29" s="787">
        <v>6428</v>
      </c>
      <c r="I29" s="784">
        <v>24.128223415036974</v>
      </c>
      <c r="J29" s="787">
        <v>8590</v>
      </c>
      <c r="K29" s="784">
        <v>32.243534401861794</v>
      </c>
      <c r="L29" s="783">
        <v>26641</v>
      </c>
      <c r="M29" s="784">
        <v>100</v>
      </c>
      <c r="N29" s="652"/>
    </row>
    <row r="30" spans="1:14" s="178" customFormat="1" ht="15" customHeight="1" x14ac:dyDescent="0.2">
      <c r="A30" s="648">
        <v>2010</v>
      </c>
      <c r="B30" s="787">
        <v>2084</v>
      </c>
      <c r="C30" s="784">
        <v>7.725099158542462</v>
      </c>
      <c r="D30" s="787">
        <v>4837</v>
      </c>
      <c r="E30" s="784">
        <v>17.93008859398747</v>
      </c>
      <c r="F30" s="787">
        <v>4676</v>
      </c>
      <c r="G30" s="784">
        <v>17.333283908514662</v>
      </c>
      <c r="H30" s="787">
        <v>6372</v>
      </c>
      <c r="I30" s="784">
        <v>23.620120843681654</v>
      </c>
      <c r="J30" s="787">
        <v>9008</v>
      </c>
      <c r="K30" s="784">
        <v>33.391407495273754</v>
      </c>
      <c r="L30" s="783">
        <v>26977</v>
      </c>
      <c r="M30" s="784">
        <v>100</v>
      </c>
    </row>
    <row r="31" spans="1:14" s="178" customFormat="1" ht="15" customHeight="1" x14ac:dyDescent="0.2">
      <c r="A31" s="648">
        <v>2011</v>
      </c>
      <c r="B31" s="787">
        <v>2024</v>
      </c>
      <c r="C31" s="784">
        <v>7.1719641401792993</v>
      </c>
      <c r="D31" s="787">
        <v>5342</v>
      </c>
      <c r="E31" s="784">
        <v>18.9291662237341</v>
      </c>
      <c r="F31" s="787">
        <v>4752</v>
      </c>
      <c r="G31" s="784">
        <v>16.83852450302966</v>
      </c>
      <c r="H31" s="787">
        <v>6555</v>
      </c>
      <c r="I31" s="784">
        <v>23.227383863080686</v>
      </c>
      <c r="J31" s="787">
        <v>9548</v>
      </c>
      <c r="K31" s="784">
        <v>33.832961269976259</v>
      </c>
      <c r="L31" s="783">
        <v>28221</v>
      </c>
      <c r="M31" s="784">
        <v>100</v>
      </c>
    </row>
    <row r="32" spans="1:14" s="178" customFormat="1" ht="15" customHeight="1" x14ac:dyDescent="0.2">
      <c r="A32" s="648">
        <v>2012</v>
      </c>
      <c r="B32" s="787">
        <v>1899</v>
      </c>
      <c r="C32" s="784">
        <v>6.6491596638655466</v>
      </c>
      <c r="D32" s="787">
        <v>5548</v>
      </c>
      <c r="E32" s="784">
        <v>19.425770308123248</v>
      </c>
      <c r="F32" s="787">
        <v>4543</v>
      </c>
      <c r="G32" s="784">
        <v>15.906862745098039</v>
      </c>
      <c r="H32" s="787">
        <v>6491</v>
      </c>
      <c r="I32" s="784">
        <v>22.727591036414566</v>
      </c>
      <c r="J32" s="787">
        <v>10079</v>
      </c>
      <c r="K32" s="784">
        <v>35.290616246498601</v>
      </c>
      <c r="L32" s="783">
        <v>28560</v>
      </c>
      <c r="M32" s="784">
        <v>100</v>
      </c>
    </row>
    <row r="33" spans="1:14" s="178" customFormat="1" ht="15" customHeight="1" x14ac:dyDescent="0.2">
      <c r="A33" s="745">
        <v>2013</v>
      </c>
      <c r="B33" s="788">
        <v>1577</v>
      </c>
      <c r="C33" s="785">
        <v>5.6071111111111112</v>
      </c>
      <c r="D33" s="788">
        <v>5452</v>
      </c>
      <c r="E33" s="785">
        <v>19.384888888888888</v>
      </c>
      <c r="F33" s="788">
        <v>4420</v>
      </c>
      <c r="G33" s="785">
        <v>15.715555555555556</v>
      </c>
      <c r="H33" s="788">
        <v>6384</v>
      </c>
      <c r="I33" s="785">
        <v>22.698666666666668</v>
      </c>
      <c r="J33" s="788">
        <v>10292</v>
      </c>
      <c r="K33" s="785">
        <v>36.593777777777781</v>
      </c>
      <c r="L33" s="786">
        <v>28125</v>
      </c>
      <c r="M33" s="785">
        <v>100</v>
      </c>
    </row>
    <row r="34" spans="1:14" s="178" customFormat="1" ht="6" customHeight="1" x14ac:dyDescent="0.2">
      <c r="A34" s="648"/>
      <c r="B34" s="195"/>
      <c r="C34" s="194"/>
      <c r="D34" s="195"/>
      <c r="E34" s="194"/>
      <c r="F34" s="195"/>
      <c r="G34" s="194"/>
      <c r="H34" s="195"/>
      <c r="I34" s="194"/>
      <c r="J34" s="195"/>
      <c r="K34" s="194"/>
    </row>
    <row r="35" spans="1:14" s="178" customFormat="1" ht="15" customHeight="1" x14ac:dyDescent="0.2">
      <c r="A35" s="1021" t="s">
        <v>429</v>
      </c>
      <c r="B35" s="1021"/>
      <c r="C35" s="1021"/>
      <c r="D35" s="1021"/>
      <c r="E35" s="1021"/>
      <c r="F35" s="1021"/>
      <c r="G35" s="1021"/>
      <c r="H35" s="1021"/>
      <c r="I35" s="1021"/>
      <c r="J35" s="1021"/>
      <c r="K35" s="1021"/>
      <c r="N35" s="197"/>
    </row>
    <row r="36" spans="1:14" s="178" customFormat="1" ht="5.25" customHeight="1" x14ac:dyDescent="0.2">
      <c r="A36" s="835"/>
      <c r="B36" s="835"/>
      <c r="C36" s="835"/>
      <c r="D36" s="835"/>
      <c r="E36" s="835"/>
      <c r="F36" s="835"/>
      <c r="G36" s="835"/>
      <c r="H36" s="835"/>
      <c r="I36" s="835"/>
      <c r="J36" s="835"/>
      <c r="K36" s="835"/>
      <c r="N36" s="197"/>
    </row>
    <row r="37" spans="1:14" s="178" customFormat="1" ht="29.25" customHeight="1" x14ac:dyDescent="0.2">
      <c r="A37" s="1021" t="s">
        <v>371</v>
      </c>
      <c r="B37" s="1021"/>
      <c r="C37" s="1021"/>
      <c r="D37" s="1021"/>
      <c r="E37" s="1021"/>
      <c r="F37" s="1021"/>
      <c r="G37" s="1021"/>
      <c r="H37" s="1021"/>
      <c r="I37" s="1021"/>
      <c r="J37" s="1021"/>
      <c r="K37" s="1021"/>
      <c r="L37" s="954"/>
      <c r="M37" s="954"/>
      <c r="N37" s="197"/>
    </row>
    <row r="38" spans="1:14" s="178" customFormat="1" ht="15" customHeight="1" x14ac:dyDescent="0.2">
      <c r="A38" s="1059"/>
      <c r="B38" s="1059"/>
      <c r="C38" s="1059"/>
      <c r="D38" s="1059"/>
      <c r="E38" s="1059"/>
      <c r="F38" s="1059"/>
      <c r="G38" s="1059"/>
      <c r="H38" s="1059"/>
      <c r="I38" s="1059"/>
      <c r="J38" s="1059"/>
      <c r="K38" s="1059"/>
      <c r="N38" s="197"/>
    </row>
    <row r="39" spans="1:14" x14ac:dyDescent="0.2">
      <c r="N39" s="197"/>
    </row>
    <row r="40" spans="1:14" x14ac:dyDescent="0.2">
      <c r="N40" s="197"/>
    </row>
    <row r="41" spans="1:14" x14ac:dyDescent="0.2">
      <c r="N41" s="197"/>
    </row>
  </sheetData>
  <mergeCells count="14">
    <mergeCell ref="A1:B1"/>
    <mergeCell ref="A2:B2"/>
    <mergeCell ref="F1:H1"/>
    <mergeCell ref="A35:K35"/>
    <mergeCell ref="A38:K38"/>
    <mergeCell ref="A3:M3"/>
    <mergeCell ref="A4:A5"/>
    <mergeCell ref="B4:C4"/>
    <mergeCell ref="D4:E4"/>
    <mergeCell ref="F4:G4"/>
    <mergeCell ref="H4:I4"/>
    <mergeCell ref="J4:K4"/>
    <mergeCell ref="L4:M4"/>
    <mergeCell ref="A37:M37"/>
  </mergeCells>
  <hyperlinks>
    <hyperlink ref="F1:H1" location="Tabellförteckning!A1" display="Tillbaka till innehållsföreckningen "/>
  </hyperlinks>
  <pageMargins left="0.75" right="0.75" top="1" bottom="1" header="0.5" footer="0.5"/>
  <pageSetup paperSize="9" scale="88"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pane ySplit="5" topLeftCell="A6" activePane="bottomLeft" state="frozen"/>
      <selection sqref="A1:B86"/>
      <selection pane="bottomLeft" sqref="A1:K86"/>
    </sheetView>
  </sheetViews>
  <sheetFormatPr defaultColWidth="8.85546875" defaultRowHeight="12.75" x14ac:dyDescent="0.2"/>
  <cols>
    <col min="1" max="1" width="6.7109375" style="176" customWidth="1"/>
    <col min="2" max="2" width="9.7109375" style="176" customWidth="1"/>
    <col min="3" max="3" width="6.7109375" style="176" customWidth="1"/>
    <col min="4" max="4" width="9.85546875" style="176" customWidth="1"/>
    <col min="5" max="5" width="6.7109375" style="176" customWidth="1"/>
    <col min="6" max="6" width="9.7109375" style="176" customWidth="1"/>
    <col min="7" max="7" width="6.7109375" style="176" customWidth="1"/>
    <col min="8" max="8" width="9.7109375" style="176" customWidth="1"/>
    <col min="9" max="9" width="6.7109375" style="176" customWidth="1"/>
    <col min="10" max="10" width="9.7109375" style="176" customWidth="1"/>
    <col min="11" max="11" width="6.7109375" style="176" customWidth="1"/>
    <col min="12" max="16384" width="8.85546875" style="176"/>
  </cols>
  <sheetData>
    <row r="1" spans="1:11" ht="30" customHeight="1" x14ac:dyDescent="0.25">
      <c r="A1" s="1051"/>
      <c r="B1" s="967"/>
      <c r="F1" s="962" t="s">
        <v>590</v>
      </c>
      <c r="G1" s="963"/>
      <c r="H1" s="963"/>
    </row>
    <row r="2" spans="1:11" ht="6" customHeight="1" x14ac:dyDescent="0.2">
      <c r="A2" s="1051"/>
      <c r="B2" s="967"/>
    </row>
    <row r="3" spans="1:11" ht="30" customHeight="1" x14ac:dyDescent="0.2">
      <c r="A3" s="1065" t="s">
        <v>379</v>
      </c>
      <c r="B3" s="1065"/>
      <c r="C3" s="1065"/>
      <c r="D3" s="1065"/>
      <c r="E3" s="1065"/>
      <c r="F3" s="1065"/>
      <c r="G3" s="1065"/>
      <c r="H3" s="1065"/>
      <c r="I3" s="1065"/>
      <c r="J3" s="1065"/>
      <c r="K3" s="1065"/>
    </row>
    <row r="4" spans="1:11" ht="15" customHeight="1" x14ac:dyDescent="0.2">
      <c r="A4" s="1066" t="s">
        <v>127</v>
      </c>
      <c r="B4" s="1068" t="s">
        <v>102</v>
      </c>
      <c r="C4" s="1068"/>
      <c r="D4" s="1068" t="s">
        <v>66</v>
      </c>
      <c r="E4" s="1068"/>
      <c r="F4" s="1068" t="s">
        <v>106</v>
      </c>
      <c r="G4" s="1068"/>
      <c r="H4" s="1068" t="s">
        <v>212</v>
      </c>
      <c r="I4" s="1068"/>
      <c r="J4" s="1068" t="s">
        <v>93</v>
      </c>
      <c r="K4" s="1068"/>
    </row>
    <row r="5" spans="1:11" ht="15" customHeight="1" x14ac:dyDescent="0.2">
      <c r="A5" s="1067"/>
      <c r="B5" s="755" t="s">
        <v>89</v>
      </c>
      <c r="C5" s="755" t="s">
        <v>129</v>
      </c>
      <c r="D5" s="755" t="s">
        <v>89</v>
      </c>
      <c r="E5" s="755" t="s">
        <v>129</v>
      </c>
      <c r="F5" s="755" t="s">
        <v>89</v>
      </c>
      <c r="G5" s="755" t="s">
        <v>129</v>
      </c>
      <c r="H5" s="755" t="s">
        <v>89</v>
      </c>
      <c r="I5" s="755" t="s">
        <v>129</v>
      </c>
      <c r="J5" s="755" t="s">
        <v>89</v>
      </c>
      <c r="K5" s="755" t="s">
        <v>129</v>
      </c>
    </row>
    <row r="6" spans="1:11" ht="6" customHeight="1" x14ac:dyDescent="0.2">
      <c r="A6" s="756"/>
      <c r="B6" s="757"/>
      <c r="C6" s="757"/>
      <c r="D6" s="757"/>
      <c r="E6" s="757"/>
      <c r="F6" s="757"/>
      <c r="G6" s="757"/>
      <c r="H6" s="757"/>
      <c r="I6" s="757"/>
      <c r="J6" s="757"/>
      <c r="K6" s="757"/>
    </row>
    <row r="7" spans="1:11" x14ac:dyDescent="0.2">
      <c r="A7" s="188">
        <v>1987</v>
      </c>
      <c r="B7" s="649">
        <v>11428</v>
      </c>
      <c r="C7" s="192">
        <v>22.417073697012494</v>
      </c>
      <c r="D7" s="649">
        <v>10959</v>
      </c>
      <c r="E7" s="192">
        <v>21.497087035838288</v>
      </c>
      <c r="F7" s="649">
        <v>7283</v>
      </c>
      <c r="G7" s="192">
        <v>14.286274740579454</v>
      </c>
      <c r="H7" s="649">
        <v>21309</v>
      </c>
      <c r="I7" s="192">
        <v>41.799564526569768</v>
      </c>
      <c r="J7" s="193">
        <v>50979</v>
      </c>
      <c r="K7" s="192">
        <v>100</v>
      </c>
    </row>
    <row r="8" spans="1:11" x14ac:dyDescent="0.2">
      <c r="A8" s="188">
        <v>1988</v>
      </c>
      <c r="B8" s="649">
        <v>11152</v>
      </c>
      <c r="C8" s="192">
        <v>22.276377292157726</v>
      </c>
      <c r="D8" s="649">
        <v>10540</v>
      </c>
      <c r="E8" s="192">
        <v>21.053893172466143</v>
      </c>
      <c r="F8" s="649">
        <v>6673</v>
      </c>
      <c r="G8" s="192">
        <v>13.329471455395311</v>
      </c>
      <c r="H8" s="649">
        <v>21697</v>
      </c>
      <c r="I8" s="192">
        <v>43.340258079980821</v>
      </c>
      <c r="J8" s="193">
        <v>50062</v>
      </c>
      <c r="K8" s="192">
        <v>100</v>
      </c>
    </row>
    <row r="9" spans="1:11" x14ac:dyDescent="0.2">
      <c r="A9" s="188">
        <v>1989</v>
      </c>
      <c r="B9" s="649">
        <v>10011</v>
      </c>
      <c r="C9" s="192">
        <v>21.26290302026252</v>
      </c>
      <c r="D9" s="649">
        <v>10320</v>
      </c>
      <c r="E9" s="192">
        <v>21.919204791640116</v>
      </c>
      <c r="F9" s="649">
        <v>6065</v>
      </c>
      <c r="G9" s="192">
        <v>12.881780722993925</v>
      </c>
      <c r="H9" s="649">
        <v>20686</v>
      </c>
      <c r="I9" s="192">
        <v>43.936111465103437</v>
      </c>
      <c r="J9" s="193">
        <v>47082</v>
      </c>
      <c r="K9" s="192">
        <v>100</v>
      </c>
    </row>
    <row r="10" spans="1:11" x14ac:dyDescent="0.2">
      <c r="A10" s="188">
        <v>1990</v>
      </c>
      <c r="B10" s="649">
        <v>9661</v>
      </c>
      <c r="C10" s="192">
        <v>21.677960777274155</v>
      </c>
      <c r="D10" s="649">
        <v>9994</v>
      </c>
      <c r="E10" s="192">
        <v>22.425167167796079</v>
      </c>
      <c r="F10" s="649">
        <v>5961</v>
      </c>
      <c r="G10" s="192">
        <v>13.375667549252794</v>
      </c>
      <c r="H10" s="649">
        <v>18950</v>
      </c>
      <c r="I10" s="192">
        <v>42.521204505676977</v>
      </c>
      <c r="J10" s="193">
        <v>44566</v>
      </c>
      <c r="K10" s="192">
        <v>100</v>
      </c>
    </row>
    <row r="11" spans="1:11" x14ac:dyDescent="0.2">
      <c r="A11" s="188">
        <v>1991</v>
      </c>
      <c r="B11" s="649">
        <v>10428</v>
      </c>
      <c r="C11" s="192">
        <v>23.180029786382732</v>
      </c>
      <c r="D11" s="649">
        <v>9538</v>
      </c>
      <c r="E11" s="192">
        <v>21.201680485473581</v>
      </c>
      <c r="F11" s="649">
        <v>6107</v>
      </c>
      <c r="G11" s="192">
        <v>13.575032787249651</v>
      </c>
      <c r="H11" s="649">
        <v>18914</v>
      </c>
      <c r="I11" s="192">
        <v>42.04325694089404</v>
      </c>
      <c r="J11" s="193">
        <v>44987</v>
      </c>
      <c r="K11" s="192">
        <v>100</v>
      </c>
    </row>
    <row r="12" spans="1:11" x14ac:dyDescent="0.2">
      <c r="A12" s="188">
        <v>1992</v>
      </c>
      <c r="B12" s="649">
        <v>10971</v>
      </c>
      <c r="C12" s="192">
        <v>24.774744258519071</v>
      </c>
      <c r="D12" s="649">
        <v>8837</v>
      </c>
      <c r="E12" s="192">
        <v>19.955739222726553</v>
      </c>
      <c r="F12" s="649">
        <v>5770</v>
      </c>
      <c r="G12" s="192">
        <v>13.029830860601134</v>
      </c>
      <c r="H12" s="649">
        <v>18705</v>
      </c>
      <c r="I12" s="192">
        <v>42.239685658153242</v>
      </c>
      <c r="J12" s="193">
        <v>44283</v>
      </c>
      <c r="K12" s="192">
        <v>100</v>
      </c>
    </row>
    <row r="13" spans="1:11" x14ac:dyDescent="0.2">
      <c r="A13" s="188">
        <v>1993</v>
      </c>
      <c r="B13" s="649">
        <v>11417</v>
      </c>
      <c r="C13" s="192">
        <v>25.186410765497463</v>
      </c>
      <c r="D13" s="649">
        <v>9849</v>
      </c>
      <c r="E13" s="192">
        <v>21.727332892124419</v>
      </c>
      <c r="F13" s="649">
        <v>5750</v>
      </c>
      <c r="G13" s="192">
        <v>12.684756232075888</v>
      </c>
      <c r="H13" s="649">
        <v>18314</v>
      </c>
      <c r="I13" s="192">
        <v>40.40150011030223</v>
      </c>
      <c r="J13" s="193">
        <v>45330</v>
      </c>
      <c r="K13" s="192">
        <v>100</v>
      </c>
    </row>
    <row r="14" spans="1:11" x14ac:dyDescent="0.2">
      <c r="A14" s="188">
        <v>1994</v>
      </c>
      <c r="B14" s="649">
        <v>12540</v>
      </c>
      <c r="C14" s="192">
        <v>27.045680024155633</v>
      </c>
      <c r="D14" s="649">
        <v>9688</v>
      </c>
      <c r="E14" s="192">
        <v>20.89462105853427</v>
      </c>
      <c r="F14" s="649">
        <v>5676</v>
      </c>
      <c r="G14" s="192">
        <v>12.241728853038865</v>
      </c>
      <c r="H14" s="649">
        <v>18462</v>
      </c>
      <c r="I14" s="192">
        <v>39.817970064271236</v>
      </c>
      <c r="J14" s="193">
        <v>46366</v>
      </c>
      <c r="K14" s="192">
        <v>100</v>
      </c>
    </row>
    <row r="15" spans="1:11" x14ac:dyDescent="0.2">
      <c r="A15" s="188">
        <v>1995</v>
      </c>
      <c r="B15" s="649">
        <v>12416</v>
      </c>
      <c r="C15" s="192">
        <v>27.896735345001911</v>
      </c>
      <c r="D15" s="649">
        <v>8799</v>
      </c>
      <c r="E15" s="192">
        <v>19.769923832206171</v>
      </c>
      <c r="F15" s="649">
        <v>5145</v>
      </c>
      <c r="G15" s="192">
        <v>11.5599793290943</v>
      </c>
      <c r="H15" s="649">
        <v>18147</v>
      </c>
      <c r="I15" s="192">
        <v>40.773361493697621</v>
      </c>
      <c r="J15" s="193">
        <v>44507</v>
      </c>
      <c r="K15" s="192">
        <v>100</v>
      </c>
    </row>
    <row r="16" spans="1:11" x14ac:dyDescent="0.2">
      <c r="A16" s="188">
        <v>1996</v>
      </c>
      <c r="B16" s="649">
        <v>10839</v>
      </c>
      <c r="C16" s="192">
        <v>25.944897910333438</v>
      </c>
      <c r="D16" s="649">
        <v>8471</v>
      </c>
      <c r="E16" s="192">
        <v>20.276707279124878</v>
      </c>
      <c r="F16" s="649">
        <v>5112</v>
      </c>
      <c r="G16" s="192">
        <v>12.236398018048208</v>
      </c>
      <c r="H16" s="649">
        <v>17355</v>
      </c>
      <c r="I16" s="192">
        <v>41.541996792493478</v>
      </c>
      <c r="J16" s="193">
        <v>41777</v>
      </c>
      <c r="K16" s="192">
        <v>100</v>
      </c>
    </row>
    <row r="17" spans="1:11" x14ac:dyDescent="0.2">
      <c r="A17" s="188">
        <v>1997</v>
      </c>
      <c r="B17" s="649">
        <v>9701</v>
      </c>
      <c r="C17" s="192">
        <v>24.485108531044926</v>
      </c>
      <c r="D17" s="649">
        <v>8018</v>
      </c>
      <c r="E17" s="192">
        <v>20.237253912165574</v>
      </c>
      <c r="F17" s="649">
        <v>4925</v>
      </c>
      <c r="G17" s="192">
        <v>12.430590610802625</v>
      </c>
      <c r="H17" s="649">
        <v>16976</v>
      </c>
      <c r="I17" s="192">
        <v>42.847046945986875</v>
      </c>
      <c r="J17" s="193">
        <v>39620</v>
      </c>
      <c r="K17" s="192">
        <v>100</v>
      </c>
    </row>
    <row r="18" spans="1:11" x14ac:dyDescent="0.2">
      <c r="A18" s="188">
        <v>1998</v>
      </c>
      <c r="B18" s="649">
        <v>9865</v>
      </c>
      <c r="C18" s="192">
        <v>26.530228055077451</v>
      </c>
      <c r="D18" s="649">
        <v>6212</v>
      </c>
      <c r="E18" s="192">
        <v>16.706110154905335</v>
      </c>
      <c r="F18" s="649">
        <v>4858</v>
      </c>
      <c r="G18" s="192">
        <v>13.064759036144578</v>
      </c>
      <c r="H18" s="649">
        <v>16249</v>
      </c>
      <c r="I18" s="192">
        <v>43.69890275387263</v>
      </c>
      <c r="J18" s="193">
        <v>37184</v>
      </c>
      <c r="K18" s="192">
        <v>100</v>
      </c>
    </row>
    <row r="19" spans="1:11" x14ac:dyDescent="0.2">
      <c r="A19" s="188">
        <v>1999</v>
      </c>
      <c r="B19" s="649">
        <v>11330</v>
      </c>
      <c r="C19" s="192">
        <v>29.322705038950282</v>
      </c>
      <c r="D19" s="649">
        <v>6886</v>
      </c>
      <c r="E19" s="192">
        <v>17.821372188721242</v>
      </c>
      <c r="F19" s="649">
        <v>4426</v>
      </c>
      <c r="G19" s="192">
        <v>11.45474779367996</v>
      </c>
      <c r="H19" s="649">
        <v>15997</v>
      </c>
      <c r="I19" s="192">
        <v>41.401174978648513</v>
      </c>
      <c r="J19" s="193">
        <v>38639</v>
      </c>
      <c r="K19" s="192">
        <v>100</v>
      </c>
    </row>
    <row r="20" spans="1:11" x14ac:dyDescent="0.2">
      <c r="A20" s="188">
        <v>2000</v>
      </c>
      <c r="B20" s="649">
        <v>13665</v>
      </c>
      <c r="C20" s="192">
        <v>34.616846105129831</v>
      </c>
      <c r="D20" s="649">
        <v>5838</v>
      </c>
      <c r="E20" s="192">
        <v>14.789107029765674</v>
      </c>
      <c r="F20" s="649">
        <v>4047</v>
      </c>
      <c r="G20" s="192">
        <v>10.252058264724509</v>
      </c>
      <c r="H20" s="649">
        <v>15925</v>
      </c>
      <c r="I20" s="192">
        <v>40.341988600379985</v>
      </c>
      <c r="J20" s="193">
        <v>39475</v>
      </c>
      <c r="K20" s="192">
        <v>100</v>
      </c>
    </row>
    <row r="21" spans="1:11" x14ac:dyDescent="0.2">
      <c r="A21" s="188">
        <v>2001</v>
      </c>
      <c r="B21" s="649">
        <v>13107</v>
      </c>
      <c r="C21" s="192">
        <v>34.495736393304561</v>
      </c>
      <c r="D21" s="649">
        <v>5319</v>
      </c>
      <c r="E21" s="192">
        <v>13.99884198336667</v>
      </c>
      <c r="F21" s="649">
        <v>3743</v>
      </c>
      <c r="G21" s="192">
        <v>9.8510369512580276</v>
      </c>
      <c r="H21" s="649">
        <v>15827</v>
      </c>
      <c r="I21" s="192">
        <v>41.654384672070748</v>
      </c>
      <c r="J21" s="193">
        <v>37996</v>
      </c>
      <c r="K21" s="192">
        <v>100</v>
      </c>
    </row>
    <row r="22" spans="1:11" x14ac:dyDescent="0.2">
      <c r="A22" s="188">
        <v>2002</v>
      </c>
      <c r="B22" s="649">
        <v>13416</v>
      </c>
      <c r="C22" s="192">
        <v>34.031758916341133</v>
      </c>
      <c r="D22" s="649">
        <v>6256</v>
      </c>
      <c r="E22" s="192">
        <v>15.869311551925321</v>
      </c>
      <c r="F22" s="649">
        <v>3714</v>
      </c>
      <c r="G22" s="192">
        <v>9.4211354066257424</v>
      </c>
      <c r="H22" s="649">
        <v>16036</v>
      </c>
      <c r="I22" s="192">
        <v>40.677794125107809</v>
      </c>
      <c r="J22" s="193">
        <v>39422</v>
      </c>
      <c r="K22" s="194">
        <v>100</v>
      </c>
    </row>
    <row r="23" spans="1:11" x14ac:dyDescent="0.2">
      <c r="A23" s="188">
        <v>2003</v>
      </c>
      <c r="B23" s="649">
        <v>15199</v>
      </c>
      <c r="C23" s="192">
        <v>36.874666407880049</v>
      </c>
      <c r="D23" s="649">
        <v>6239</v>
      </c>
      <c r="E23" s="192">
        <v>15.136590809840362</v>
      </c>
      <c r="F23" s="649">
        <v>3934</v>
      </c>
      <c r="G23" s="192">
        <v>9.5443738172643027</v>
      </c>
      <c r="H23" s="649">
        <v>15846</v>
      </c>
      <c r="I23" s="192">
        <v>38.444368965015286</v>
      </c>
      <c r="J23" s="193">
        <v>41218</v>
      </c>
      <c r="K23" s="194">
        <v>100</v>
      </c>
    </row>
    <row r="24" spans="1:11" x14ac:dyDescent="0.2">
      <c r="A24" s="188">
        <v>2004</v>
      </c>
      <c r="B24" s="649">
        <v>15056</v>
      </c>
      <c r="C24" s="192">
        <v>35.314537692921142</v>
      </c>
      <c r="D24" s="649">
        <v>6849</v>
      </c>
      <c r="E24" s="192">
        <v>16.064643242482525</v>
      </c>
      <c r="F24" s="649">
        <v>4117</v>
      </c>
      <c r="G24" s="192">
        <v>9.6566120936341893</v>
      </c>
      <c r="H24" s="649">
        <v>16612</v>
      </c>
      <c r="I24" s="192">
        <v>38.964206970962145</v>
      </c>
      <c r="J24" s="193">
        <v>42634</v>
      </c>
      <c r="K24" s="194">
        <v>100</v>
      </c>
    </row>
    <row r="25" spans="1:11" x14ac:dyDescent="0.2">
      <c r="A25" s="188">
        <v>2005</v>
      </c>
      <c r="B25" s="649">
        <v>13729</v>
      </c>
      <c r="C25" s="192">
        <v>32.666317692966594</v>
      </c>
      <c r="D25" s="649">
        <v>6787</v>
      </c>
      <c r="E25" s="192">
        <v>16.148757970876559</v>
      </c>
      <c r="F25" s="649">
        <v>4472</v>
      </c>
      <c r="G25" s="192">
        <v>10.640525364043018</v>
      </c>
      <c r="H25" s="649">
        <v>17040</v>
      </c>
      <c r="I25" s="192">
        <v>40.544398972113832</v>
      </c>
      <c r="J25" s="193">
        <v>42028</v>
      </c>
      <c r="K25" s="194">
        <v>100</v>
      </c>
    </row>
    <row r="26" spans="1:11" x14ac:dyDescent="0.2">
      <c r="A26" s="648">
        <v>2006</v>
      </c>
      <c r="B26" s="649">
        <v>14945</v>
      </c>
      <c r="C26" s="194">
        <v>33.640210687435285</v>
      </c>
      <c r="D26" s="649">
        <v>6926</v>
      </c>
      <c r="E26" s="194">
        <v>15.589969837482554</v>
      </c>
      <c r="F26" s="649">
        <v>4841</v>
      </c>
      <c r="G26" s="194">
        <v>10.896772160446586</v>
      </c>
      <c r="H26" s="649">
        <v>17714</v>
      </c>
      <c r="I26" s="194">
        <v>39.873047314635571</v>
      </c>
      <c r="J26" s="195">
        <v>44426</v>
      </c>
      <c r="K26" s="194">
        <v>100</v>
      </c>
    </row>
    <row r="27" spans="1:11" x14ac:dyDescent="0.2">
      <c r="A27" s="648">
        <v>2007</v>
      </c>
      <c r="B27" s="649">
        <v>16384</v>
      </c>
      <c r="C27" s="194">
        <v>34.758995247793621</v>
      </c>
      <c r="D27" s="649">
        <v>7027</v>
      </c>
      <c r="E27" s="194">
        <v>14.907926001357774</v>
      </c>
      <c r="F27" s="649">
        <v>4802</v>
      </c>
      <c r="G27" s="194">
        <v>10.187542430414121</v>
      </c>
      <c r="H27" s="649">
        <v>18923</v>
      </c>
      <c r="I27" s="194">
        <v>40.145536320434488</v>
      </c>
      <c r="J27" s="195">
        <v>47136</v>
      </c>
      <c r="K27" s="194">
        <v>100</v>
      </c>
    </row>
    <row r="28" spans="1:11" x14ac:dyDescent="0.2">
      <c r="A28" s="648">
        <v>2008</v>
      </c>
      <c r="B28" s="649">
        <v>17626</v>
      </c>
      <c r="C28" s="194">
        <v>35.150765794511805</v>
      </c>
      <c r="D28" s="649">
        <v>7477</v>
      </c>
      <c r="E28" s="194">
        <v>14.911056158264199</v>
      </c>
      <c r="F28" s="649">
        <v>5200</v>
      </c>
      <c r="G28" s="194">
        <v>10.370134014039566</v>
      </c>
      <c r="H28" s="649">
        <v>19841</v>
      </c>
      <c r="I28" s="194">
        <v>39.568044033184428</v>
      </c>
      <c r="J28" s="195">
        <v>50144</v>
      </c>
      <c r="K28" s="194">
        <v>100</v>
      </c>
    </row>
    <row r="29" spans="1:11" s="178" customFormat="1" ht="15" customHeight="1" x14ac:dyDescent="0.2">
      <c r="A29" s="648">
        <v>2009</v>
      </c>
      <c r="B29" s="195">
        <v>18348</v>
      </c>
      <c r="C29" s="194">
        <v>35.824742268041234</v>
      </c>
      <c r="D29" s="195">
        <v>7003</v>
      </c>
      <c r="E29" s="194">
        <v>13.673461418306779</v>
      </c>
      <c r="F29" s="195">
        <v>5209</v>
      </c>
      <c r="G29" s="194">
        <v>10.170649796938457</v>
      </c>
      <c r="H29" s="195">
        <v>20656</v>
      </c>
      <c r="I29" s="194">
        <v>40.331146516713524</v>
      </c>
      <c r="J29" s="195">
        <v>51216</v>
      </c>
      <c r="K29" s="194">
        <v>100</v>
      </c>
    </row>
    <row r="30" spans="1:11" s="178" customFormat="1" ht="15" customHeight="1" x14ac:dyDescent="0.2">
      <c r="A30" s="648">
        <v>2010</v>
      </c>
      <c r="B30" s="649">
        <v>15848</v>
      </c>
      <c r="C30" s="194">
        <v>32.176720199784782</v>
      </c>
      <c r="D30" s="649">
        <v>7096</v>
      </c>
      <c r="E30" s="194">
        <v>14.407244228777943</v>
      </c>
      <c r="F30" s="649">
        <v>5247</v>
      </c>
      <c r="G30" s="194">
        <v>10.653158183257872</v>
      </c>
      <c r="H30" s="649">
        <v>21062</v>
      </c>
      <c r="I30" s="194">
        <v>42.762877388179398</v>
      </c>
      <c r="J30" s="649">
        <v>49253</v>
      </c>
      <c r="K30" s="194">
        <v>100</v>
      </c>
    </row>
    <row r="31" spans="1:11" s="178" customFormat="1" ht="15" customHeight="1" x14ac:dyDescent="0.2">
      <c r="A31" s="648">
        <v>2011</v>
      </c>
      <c r="B31" s="649">
        <v>18545</v>
      </c>
      <c r="C31" s="194">
        <v>34.096341239198381</v>
      </c>
      <c r="D31" s="649">
        <v>7647</v>
      </c>
      <c r="E31" s="194">
        <v>14.059569773855488</v>
      </c>
      <c r="F31" s="649">
        <v>5383</v>
      </c>
      <c r="G31" s="194">
        <v>9.8970398970398978</v>
      </c>
      <c r="H31" s="649">
        <v>22815</v>
      </c>
      <c r="I31" s="194">
        <v>41.94704908990623</v>
      </c>
      <c r="J31" s="649">
        <v>54390</v>
      </c>
      <c r="K31" s="194">
        <v>100</v>
      </c>
    </row>
    <row r="32" spans="1:11" s="178" customFormat="1" ht="15" customHeight="1" x14ac:dyDescent="0.2">
      <c r="A32" s="648">
        <v>2012</v>
      </c>
      <c r="B32" s="649">
        <v>19952</v>
      </c>
      <c r="C32" s="194">
        <v>35.224744888951662</v>
      </c>
      <c r="D32" s="649">
        <v>7949</v>
      </c>
      <c r="E32" s="194">
        <v>14.033755870202324</v>
      </c>
      <c r="F32" s="649">
        <v>5753</v>
      </c>
      <c r="G32" s="194">
        <v>10.156774125207443</v>
      </c>
      <c r="H32" s="649">
        <v>22988</v>
      </c>
      <c r="I32" s="194">
        <v>40.58472511563857</v>
      </c>
      <c r="J32" s="649">
        <v>56642</v>
      </c>
      <c r="K32" s="194">
        <v>100</v>
      </c>
    </row>
    <row r="33" spans="1:11" s="178" customFormat="1" ht="15" customHeight="1" x14ac:dyDescent="0.2">
      <c r="A33" s="745">
        <v>2013</v>
      </c>
      <c r="B33" s="746">
        <v>18771</v>
      </c>
      <c r="C33" s="754">
        <v>33.88328309175256</v>
      </c>
      <c r="D33" s="746">
        <v>7571</v>
      </c>
      <c r="E33" s="754">
        <v>13.666311666275565</v>
      </c>
      <c r="F33" s="746">
        <v>5445</v>
      </c>
      <c r="G33" s="754">
        <v>9.8286972689037704</v>
      </c>
      <c r="H33" s="746">
        <v>23612</v>
      </c>
      <c r="I33" s="754">
        <v>42.621707973068105</v>
      </c>
      <c r="J33" s="746">
        <v>55399</v>
      </c>
      <c r="K33" s="754">
        <v>100</v>
      </c>
    </row>
    <row r="34" spans="1:11" s="178" customFormat="1" ht="6" customHeight="1" x14ac:dyDescent="0.2">
      <c r="A34" s="648"/>
      <c r="B34" s="195"/>
      <c r="C34" s="194"/>
      <c r="D34" s="195"/>
      <c r="E34" s="194"/>
      <c r="F34" s="195"/>
      <c r="G34" s="194"/>
      <c r="H34" s="195"/>
      <c r="I34" s="194"/>
      <c r="J34" s="195"/>
      <c r="K34" s="194"/>
    </row>
    <row r="35" spans="1:11" s="178" customFormat="1" ht="15" customHeight="1" x14ac:dyDescent="0.2">
      <c r="A35" s="1021" t="s">
        <v>368</v>
      </c>
      <c r="B35" s="1021"/>
      <c r="C35" s="1021"/>
      <c r="D35" s="1021"/>
      <c r="E35" s="1021"/>
      <c r="F35" s="1021"/>
      <c r="G35" s="1021"/>
      <c r="H35" s="1021"/>
      <c r="I35" s="1021"/>
      <c r="J35" s="1021"/>
      <c r="K35" s="1021"/>
    </row>
    <row r="36" spans="1:11" s="178" customFormat="1" ht="6" customHeight="1" x14ac:dyDescent="0.2">
      <c r="A36" s="835"/>
      <c r="B36" s="835"/>
      <c r="C36" s="835"/>
      <c r="D36" s="835"/>
      <c r="E36" s="835"/>
      <c r="F36" s="835"/>
      <c r="G36" s="835"/>
      <c r="H36" s="835"/>
      <c r="I36" s="835"/>
      <c r="J36" s="835"/>
      <c r="K36" s="835"/>
    </row>
    <row r="37" spans="1:11" s="178" customFormat="1" ht="30" customHeight="1" x14ac:dyDescent="0.2">
      <c r="A37" s="1021" t="s">
        <v>370</v>
      </c>
      <c r="B37" s="1021"/>
      <c r="C37" s="1021"/>
      <c r="D37" s="1021"/>
      <c r="E37" s="1021"/>
      <c r="F37" s="1021"/>
      <c r="G37" s="1021"/>
      <c r="H37" s="1021"/>
      <c r="I37" s="1021"/>
      <c r="J37" s="1021"/>
      <c r="K37" s="1021"/>
    </row>
    <row r="38" spans="1:11" s="178" customFormat="1" ht="15" customHeight="1" x14ac:dyDescent="0.2">
      <c r="A38" s="1059" t="s">
        <v>58</v>
      </c>
      <c r="B38" s="1059"/>
      <c r="C38" s="1059"/>
      <c r="D38" s="1059"/>
      <c r="E38" s="1059"/>
      <c r="F38" s="1059"/>
      <c r="G38" s="1059"/>
      <c r="H38" s="1059"/>
      <c r="I38" s="1059"/>
      <c r="J38" s="1059"/>
      <c r="K38" s="1059"/>
    </row>
    <row r="41" spans="1:11" x14ac:dyDescent="0.2">
      <c r="A41" s="178"/>
    </row>
    <row r="43" spans="1:11" x14ac:dyDescent="0.2">
      <c r="B43" s="188"/>
      <c r="C43" s="188"/>
      <c r="D43" s="188"/>
      <c r="E43" s="188"/>
      <c r="F43" s="188"/>
      <c r="G43" s="188"/>
      <c r="H43" s="188"/>
      <c r="I43" s="188"/>
      <c r="J43" s="188"/>
    </row>
  </sheetData>
  <mergeCells count="13">
    <mergeCell ref="A1:B1"/>
    <mergeCell ref="A2:B2"/>
    <mergeCell ref="F1:H1"/>
    <mergeCell ref="A35:K35"/>
    <mergeCell ref="A37:K37"/>
    <mergeCell ref="A38:K38"/>
    <mergeCell ref="A3:K3"/>
    <mergeCell ref="A4:A5"/>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8"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pane ySplit="5" topLeftCell="A6" activePane="bottomLeft" state="frozen"/>
      <selection sqref="A1:B86"/>
      <selection pane="bottomLeft" activeCell="O11" sqref="O11"/>
    </sheetView>
  </sheetViews>
  <sheetFormatPr defaultColWidth="8.85546875" defaultRowHeight="12.75" x14ac:dyDescent="0.2"/>
  <cols>
    <col min="1" max="6" width="6.7109375" style="534" customWidth="1"/>
    <col min="7" max="7" width="10.7109375" style="1" customWidth="1"/>
    <col min="8" max="8" width="12.7109375" style="8" customWidth="1"/>
    <col min="9" max="9" width="10.7109375" style="533" customWidth="1"/>
    <col min="10" max="10" width="12.7109375" style="533" customWidth="1"/>
    <col min="11" max="11" width="10.7109375" style="533" customWidth="1"/>
    <col min="12" max="12" width="12.7109375" style="529" customWidth="1"/>
    <col min="13" max="16384" width="8.85546875" style="533"/>
  </cols>
  <sheetData>
    <row r="1" spans="1:12" s="693" customFormat="1" ht="30" customHeight="1" x14ac:dyDescent="0.25">
      <c r="A1" s="972"/>
      <c r="B1" s="967"/>
      <c r="C1" s="802"/>
      <c r="D1" s="802"/>
      <c r="E1" s="802"/>
      <c r="F1" s="962" t="s">
        <v>590</v>
      </c>
      <c r="G1" s="963"/>
      <c r="H1" s="963"/>
    </row>
    <row r="2" spans="1:12" s="693" customFormat="1" ht="6" customHeight="1" x14ac:dyDescent="0.2">
      <c r="A2" s="972"/>
      <c r="B2" s="967"/>
      <c r="C2" s="802"/>
      <c r="D2" s="802"/>
      <c r="E2" s="802"/>
      <c r="F2" s="802"/>
      <c r="G2" s="1"/>
      <c r="H2" s="8"/>
      <c r="L2" s="803"/>
    </row>
    <row r="3" spans="1:12" s="398" customFormat="1" ht="30" customHeight="1" x14ac:dyDescent="0.2">
      <c r="A3" s="1038" t="s">
        <v>669</v>
      </c>
      <c r="B3" s="1039"/>
      <c r="C3" s="1039"/>
      <c r="D3" s="1039"/>
      <c r="E3" s="1039"/>
      <c r="F3" s="1039"/>
      <c r="G3" s="1039"/>
      <c r="H3" s="1039"/>
      <c r="I3" s="1039"/>
      <c r="J3" s="1039"/>
      <c r="K3" s="1039"/>
      <c r="L3" s="1039"/>
    </row>
    <row r="4" spans="1:12" s="24" customFormat="1" ht="15" customHeight="1" x14ac:dyDescent="0.2">
      <c r="A4" s="1071" t="s">
        <v>127</v>
      </c>
      <c r="B4" s="1073" t="s">
        <v>114</v>
      </c>
      <c r="C4" s="1073"/>
      <c r="D4" s="1073"/>
      <c r="E4" s="1073"/>
      <c r="F4" s="1073"/>
      <c r="G4" s="1074" t="s">
        <v>22</v>
      </c>
      <c r="H4" s="1074"/>
      <c r="I4" s="1074" t="s">
        <v>23</v>
      </c>
      <c r="J4" s="1075"/>
      <c r="K4" s="762" t="s">
        <v>132</v>
      </c>
      <c r="L4" s="994" t="s">
        <v>700</v>
      </c>
    </row>
    <row r="5" spans="1:12" s="26" customFormat="1" ht="30" customHeight="1" x14ac:dyDescent="0.2">
      <c r="A5" s="1072"/>
      <c r="B5" s="741">
        <v>-39</v>
      </c>
      <c r="C5" s="741" t="s">
        <v>427</v>
      </c>
      <c r="D5" s="741" t="s">
        <v>426</v>
      </c>
      <c r="E5" s="741" t="s">
        <v>430</v>
      </c>
      <c r="F5" s="741" t="s">
        <v>431</v>
      </c>
      <c r="G5" s="758" t="s">
        <v>89</v>
      </c>
      <c r="H5" s="759" t="s">
        <v>699</v>
      </c>
      <c r="I5" s="760" t="s">
        <v>89</v>
      </c>
      <c r="J5" s="760" t="s">
        <v>699</v>
      </c>
      <c r="K5" s="761" t="s">
        <v>89</v>
      </c>
      <c r="L5" s="1044"/>
    </row>
    <row r="6" spans="1:12" s="26" customFormat="1" ht="6" customHeight="1" x14ac:dyDescent="0.2">
      <c r="A6" s="899"/>
      <c r="B6" s="828"/>
      <c r="C6" s="828"/>
      <c r="D6" s="828"/>
      <c r="E6" s="828"/>
      <c r="F6" s="828"/>
      <c r="G6" s="900"/>
      <c r="H6" s="901"/>
      <c r="I6" s="844"/>
      <c r="J6" s="902"/>
      <c r="K6" s="902"/>
      <c r="L6" s="828"/>
    </row>
    <row r="7" spans="1:12" x14ac:dyDescent="0.2">
      <c r="A7" s="703">
        <v>1969</v>
      </c>
      <c r="B7" s="763">
        <v>96</v>
      </c>
      <c r="C7" s="763">
        <v>146</v>
      </c>
      <c r="D7" s="763">
        <v>192</v>
      </c>
      <c r="E7" s="763">
        <v>194</v>
      </c>
      <c r="F7" s="763">
        <v>72</v>
      </c>
      <c r="G7" s="763">
        <v>620</v>
      </c>
      <c r="H7" s="764">
        <v>16.790827002046285</v>
      </c>
      <c r="I7" s="763">
        <v>80</v>
      </c>
      <c r="J7" s="764">
        <v>2.11090176971316</v>
      </c>
      <c r="K7" s="256">
        <f>B7+C7+D7+E7+F7</f>
        <v>700</v>
      </c>
      <c r="L7" s="262">
        <v>38.288856877019754</v>
      </c>
    </row>
    <row r="8" spans="1:12" x14ac:dyDescent="0.2">
      <c r="A8" s="653">
        <v>1970</v>
      </c>
      <c r="B8" s="407">
        <v>102</v>
      </c>
      <c r="C8" s="407">
        <v>153</v>
      </c>
      <c r="D8" s="407">
        <v>217</v>
      </c>
      <c r="E8" s="407">
        <v>204</v>
      </c>
      <c r="F8" s="407">
        <v>104</v>
      </c>
      <c r="G8" s="407">
        <v>678</v>
      </c>
      <c r="H8" s="656">
        <v>18.519802888780866</v>
      </c>
      <c r="I8" s="407">
        <v>102</v>
      </c>
      <c r="J8" s="656">
        <v>2.6199571456190669</v>
      </c>
      <c r="K8" s="156">
        <f t="shared" ref="K8:K44" si="0">B8+C8+D8+E8+F8</f>
        <v>780</v>
      </c>
      <c r="L8" s="166">
        <v>42.266991816761809</v>
      </c>
    </row>
    <row r="9" spans="1:12" x14ac:dyDescent="0.2">
      <c r="A9" s="528">
        <v>1971</v>
      </c>
      <c r="B9" s="624">
        <v>148</v>
      </c>
      <c r="C9" s="624">
        <v>177</v>
      </c>
      <c r="D9" s="624">
        <v>255</v>
      </c>
      <c r="E9" s="624">
        <v>215</v>
      </c>
      <c r="F9" s="624">
        <v>123</v>
      </c>
      <c r="G9" s="624">
        <v>806</v>
      </c>
      <c r="H9" s="625">
        <v>21.396921548592136</v>
      </c>
      <c r="I9" s="624">
        <v>112</v>
      </c>
      <c r="J9" s="625">
        <v>2.8847464456397449</v>
      </c>
      <c r="K9" s="536">
        <f t="shared" si="0"/>
        <v>918</v>
      </c>
      <c r="L9" s="206">
        <v>49.404381675198053</v>
      </c>
    </row>
    <row r="10" spans="1:12" x14ac:dyDescent="0.2">
      <c r="A10" s="528">
        <v>1972</v>
      </c>
      <c r="B10" s="624">
        <v>160</v>
      </c>
      <c r="C10" s="624">
        <v>246</v>
      </c>
      <c r="D10" s="624">
        <v>303</v>
      </c>
      <c r="E10" s="624">
        <v>270</v>
      </c>
      <c r="F10" s="624">
        <v>120</v>
      </c>
      <c r="G10" s="624">
        <v>973</v>
      </c>
      <c r="H10" s="625">
        <v>25.884211123047987</v>
      </c>
      <c r="I10" s="624">
        <v>126</v>
      </c>
      <c r="J10" s="625">
        <v>3.1371208500050964</v>
      </c>
      <c r="K10" s="536">
        <f t="shared" si="0"/>
        <v>1099</v>
      </c>
      <c r="L10" s="206">
        <v>58.970693803572246</v>
      </c>
    </row>
    <row r="11" spans="1:12" x14ac:dyDescent="0.2">
      <c r="A11" s="528">
        <v>1973</v>
      </c>
      <c r="B11" s="624">
        <v>203</v>
      </c>
      <c r="C11" s="624">
        <v>231</v>
      </c>
      <c r="D11" s="624">
        <v>344</v>
      </c>
      <c r="E11" s="624">
        <v>303</v>
      </c>
      <c r="F11" s="624">
        <v>136</v>
      </c>
      <c r="G11" s="624">
        <v>1081</v>
      </c>
      <c r="H11" s="625">
        <v>28.362123819067602</v>
      </c>
      <c r="I11" s="624">
        <v>136</v>
      </c>
      <c r="J11" s="625">
        <v>3.4798030795651664</v>
      </c>
      <c r="K11" s="536">
        <f t="shared" si="0"/>
        <v>1217</v>
      </c>
      <c r="L11" s="206">
        <v>65.18506297294671</v>
      </c>
    </row>
    <row r="12" spans="1:12" x14ac:dyDescent="0.2">
      <c r="A12" s="528">
        <v>1974</v>
      </c>
      <c r="B12" s="624">
        <v>248</v>
      </c>
      <c r="C12" s="624">
        <v>312</v>
      </c>
      <c r="D12" s="624">
        <v>423</v>
      </c>
      <c r="E12" s="624">
        <v>309</v>
      </c>
      <c r="F12" s="624">
        <v>158</v>
      </c>
      <c r="G12" s="624">
        <v>1262</v>
      </c>
      <c r="H12" s="625">
        <v>33.359999504209206</v>
      </c>
      <c r="I12" s="624">
        <v>188</v>
      </c>
      <c r="J12" s="625">
        <v>4.780841651474085</v>
      </c>
      <c r="K12" s="536">
        <f t="shared" si="0"/>
        <v>1450</v>
      </c>
      <c r="L12" s="206">
        <v>77.438765982247716</v>
      </c>
    </row>
    <row r="13" spans="1:12" x14ac:dyDescent="0.2">
      <c r="A13" s="528">
        <v>1975</v>
      </c>
      <c r="B13" s="624">
        <v>276</v>
      </c>
      <c r="C13" s="624">
        <v>305</v>
      </c>
      <c r="D13" s="624">
        <v>396</v>
      </c>
      <c r="E13" s="624">
        <v>320</v>
      </c>
      <c r="F13" s="624">
        <v>160</v>
      </c>
      <c r="G13" s="624">
        <v>1240</v>
      </c>
      <c r="H13" s="625">
        <v>32.725938080040564</v>
      </c>
      <c r="I13" s="624">
        <v>217</v>
      </c>
      <c r="J13" s="625">
        <v>5.6381300043720088</v>
      </c>
      <c r="K13" s="536">
        <f t="shared" si="0"/>
        <v>1457</v>
      </c>
      <c r="L13" s="206">
        <v>77.508391179008783</v>
      </c>
    </row>
    <row r="14" spans="1:12" x14ac:dyDescent="0.2">
      <c r="A14" s="528">
        <v>1976</v>
      </c>
      <c r="B14" s="624">
        <v>314</v>
      </c>
      <c r="C14" s="624">
        <v>338</v>
      </c>
      <c r="D14" s="624">
        <v>440</v>
      </c>
      <c r="E14" s="624">
        <v>373</v>
      </c>
      <c r="F14" s="624">
        <v>183</v>
      </c>
      <c r="G14" s="624">
        <v>1369</v>
      </c>
      <c r="H14" s="625">
        <v>35.979795637573652</v>
      </c>
      <c r="I14" s="624">
        <v>279</v>
      </c>
      <c r="J14" s="625">
        <v>6.9624220845524656</v>
      </c>
      <c r="K14" s="536">
        <f t="shared" si="0"/>
        <v>1648</v>
      </c>
      <c r="L14" s="206">
        <v>87.351830298362387</v>
      </c>
    </row>
    <row r="15" spans="1:12" x14ac:dyDescent="0.2">
      <c r="A15" s="528">
        <v>1977</v>
      </c>
      <c r="B15" s="624">
        <v>320</v>
      </c>
      <c r="C15" s="624">
        <v>372</v>
      </c>
      <c r="D15" s="624">
        <v>497</v>
      </c>
      <c r="E15" s="624">
        <v>413</v>
      </c>
      <c r="F15" s="624">
        <v>193</v>
      </c>
      <c r="G15" s="624">
        <v>1518</v>
      </c>
      <c r="H15" s="625">
        <v>39.605839041136768</v>
      </c>
      <c r="I15" s="624">
        <v>277</v>
      </c>
      <c r="J15" s="625">
        <v>7.0922641807228199</v>
      </c>
      <c r="K15" s="536">
        <f t="shared" si="0"/>
        <v>1795</v>
      </c>
      <c r="L15" s="206">
        <v>94.805335827909261</v>
      </c>
    </row>
    <row r="16" spans="1:12" x14ac:dyDescent="0.2">
      <c r="A16" s="528">
        <v>1978</v>
      </c>
      <c r="B16" s="624">
        <v>371</v>
      </c>
      <c r="C16" s="624">
        <v>350</v>
      </c>
      <c r="D16" s="624">
        <v>559</v>
      </c>
      <c r="E16" s="624">
        <v>445</v>
      </c>
      <c r="F16" s="624">
        <v>211</v>
      </c>
      <c r="G16" s="624">
        <v>1629</v>
      </c>
      <c r="H16" s="625">
        <v>42.319050429595478</v>
      </c>
      <c r="I16" s="624">
        <v>307</v>
      </c>
      <c r="J16" s="625">
        <v>7.7186798399379093</v>
      </c>
      <c r="K16" s="536">
        <f t="shared" si="0"/>
        <v>1936</v>
      </c>
      <c r="L16" s="206">
        <v>101.95459078804727</v>
      </c>
    </row>
    <row r="17" spans="1:12" x14ac:dyDescent="0.2">
      <c r="A17" s="528">
        <v>1979</v>
      </c>
      <c r="B17" s="624">
        <v>421</v>
      </c>
      <c r="C17" s="624">
        <v>405</v>
      </c>
      <c r="D17" s="624">
        <v>684</v>
      </c>
      <c r="E17" s="624">
        <v>537</v>
      </c>
      <c r="F17" s="624">
        <v>231</v>
      </c>
      <c r="G17" s="624">
        <v>1893</v>
      </c>
      <c r="H17" s="625">
        <v>49.099940096663374</v>
      </c>
      <c r="I17" s="624">
        <v>385</v>
      </c>
      <c r="J17" s="625">
        <v>9.6255581947966462</v>
      </c>
      <c r="K17" s="536">
        <f t="shared" si="0"/>
        <v>2278</v>
      </c>
      <c r="L17" s="206">
        <v>119.70573031407969</v>
      </c>
    </row>
    <row r="18" spans="1:12" x14ac:dyDescent="0.2">
      <c r="A18" s="528">
        <v>1980</v>
      </c>
      <c r="B18" s="624">
        <v>368</v>
      </c>
      <c r="C18" s="624">
        <v>436</v>
      </c>
      <c r="D18" s="624">
        <v>584</v>
      </c>
      <c r="E18" s="624">
        <v>474</v>
      </c>
      <c r="F18" s="624">
        <v>310</v>
      </c>
      <c r="G18" s="624">
        <v>1810</v>
      </c>
      <c r="H18" s="625">
        <v>47.430011429024034</v>
      </c>
      <c r="I18" s="624">
        <v>362</v>
      </c>
      <c r="J18" s="625">
        <v>9.1069872021146452</v>
      </c>
      <c r="K18" s="536">
        <f t="shared" si="0"/>
        <v>2172</v>
      </c>
      <c r="L18" s="206">
        <v>113.90537128417166</v>
      </c>
    </row>
    <row r="19" spans="1:12" x14ac:dyDescent="0.2">
      <c r="A19" s="528">
        <v>1981</v>
      </c>
      <c r="B19" s="624">
        <v>327</v>
      </c>
      <c r="C19" s="624">
        <v>348</v>
      </c>
      <c r="D19" s="624">
        <v>554</v>
      </c>
      <c r="E19" s="624">
        <v>482</v>
      </c>
      <c r="F19" s="624">
        <v>264</v>
      </c>
      <c r="G19" s="624">
        <v>1661</v>
      </c>
      <c r="H19" s="625">
        <v>42.95533043721359</v>
      </c>
      <c r="I19" s="624">
        <v>314</v>
      </c>
      <c r="J19" s="625">
        <v>7.7340711012340559</v>
      </c>
      <c r="K19" s="536">
        <f t="shared" si="0"/>
        <v>1975</v>
      </c>
      <c r="L19" s="206">
        <v>103.44962779997182</v>
      </c>
    </row>
    <row r="20" spans="1:12" x14ac:dyDescent="0.2">
      <c r="A20" s="528">
        <v>1982</v>
      </c>
      <c r="B20" s="624">
        <v>358</v>
      </c>
      <c r="C20" s="624">
        <v>359</v>
      </c>
      <c r="D20" s="624">
        <v>532</v>
      </c>
      <c r="E20" s="624">
        <v>527</v>
      </c>
      <c r="F20" s="624">
        <v>334</v>
      </c>
      <c r="G20" s="624">
        <v>1775</v>
      </c>
      <c r="H20" s="625">
        <v>45.919205143439839</v>
      </c>
      <c r="I20" s="624">
        <v>335</v>
      </c>
      <c r="J20" s="625">
        <v>8.2417330255225707</v>
      </c>
      <c r="K20" s="536">
        <f t="shared" si="0"/>
        <v>2110</v>
      </c>
      <c r="L20" s="206">
        <v>110.45757542059282</v>
      </c>
    </row>
    <row r="21" spans="1:12" x14ac:dyDescent="0.2">
      <c r="A21" s="528">
        <v>1983</v>
      </c>
      <c r="B21" s="624">
        <v>313</v>
      </c>
      <c r="C21" s="624">
        <v>358</v>
      </c>
      <c r="D21" s="624">
        <v>494</v>
      </c>
      <c r="E21" s="624">
        <v>493</v>
      </c>
      <c r="F21" s="624">
        <v>300</v>
      </c>
      <c r="G21" s="624">
        <v>1639</v>
      </c>
      <c r="H21" s="625">
        <v>42.519997134590803</v>
      </c>
      <c r="I21" s="624">
        <v>319</v>
      </c>
      <c r="J21" s="625">
        <v>7.9063082999873844</v>
      </c>
      <c r="K21" s="536">
        <f t="shared" si="0"/>
        <v>1958</v>
      </c>
      <c r="L21" s="206">
        <v>102.45380393046564</v>
      </c>
    </row>
    <row r="22" spans="1:12" x14ac:dyDescent="0.2">
      <c r="A22" s="528">
        <v>1984</v>
      </c>
      <c r="B22" s="624">
        <v>324</v>
      </c>
      <c r="C22" s="624">
        <v>354</v>
      </c>
      <c r="D22" s="624">
        <v>510</v>
      </c>
      <c r="E22" s="624">
        <v>457</v>
      </c>
      <c r="F22" s="624">
        <v>307</v>
      </c>
      <c r="G22" s="624">
        <v>1636</v>
      </c>
      <c r="H22" s="625">
        <v>42.342418214789106</v>
      </c>
      <c r="I22" s="624">
        <v>316</v>
      </c>
      <c r="J22" s="625">
        <v>7.8095099017001424</v>
      </c>
      <c r="K22" s="536">
        <f t="shared" si="0"/>
        <v>1952</v>
      </c>
      <c r="L22" s="206">
        <v>102.04705937382276</v>
      </c>
    </row>
    <row r="23" spans="1:12" x14ac:dyDescent="0.2">
      <c r="A23" s="528">
        <v>1985</v>
      </c>
      <c r="B23" s="624">
        <v>297</v>
      </c>
      <c r="C23" s="624">
        <v>372</v>
      </c>
      <c r="D23" s="624">
        <v>463</v>
      </c>
      <c r="E23" s="624">
        <v>478</v>
      </c>
      <c r="F23" s="624">
        <v>306</v>
      </c>
      <c r="G23" s="624">
        <v>1570</v>
      </c>
      <c r="H23" s="625">
        <v>40.266698260689857</v>
      </c>
      <c r="I23" s="624">
        <v>346</v>
      </c>
      <c r="J23" s="625">
        <v>8.2664358067613151</v>
      </c>
      <c r="K23" s="536">
        <f t="shared" si="0"/>
        <v>1916</v>
      </c>
      <c r="L23" s="206">
        <v>100</v>
      </c>
    </row>
    <row r="24" spans="1:12" x14ac:dyDescent="0.2">
      <c r="A24" s="528">
        <v>1986</v>
      </c>
      <c r="B24" s="624">
        <v>299</v>
      </c>
      <c r="C24" s="624">
        <v>393</v>
      </c>
      <c r="D24" s="624">
        <v>475</v>
      </c>
      <c r="E24" s="624">
        <v>490</v>
      </c>
      <c r="F24" s="624">
        <v>316</v>
      </c>
      <c r="G24" s="624">
        <v>1624</v>
      </c>
      <c r="H24" s="625">
        <v>41.646587652052077</v>
      </c>
      <c r="I24" s="624">
        <v>349</v>
      </c>
      <c r="J24" s="625">
        <v>8.4434449814919468</v>
      </c>
      <c r="K24" s="536">
        <f t="shared" si="0"/>
        <v>1973</v>
      </c>
      <c r="L24" s="206">
        <v>102.73565586260307</v>
      </c>
    </row>
    <row r="25" spans="1:12" x14ac:dyDescent="0.2">
      <c r="A25" s="528">
        <v>1987</v>
      </c>
      <c r="B25" s="624">
        <v>273</v>
      </c>
      <c r="C25" s="624">
        <v>378</v>
      </c>
      <c r="D25" s="624">
        <v>472</v>
      </c>
      <c r="E25" s="624">
        <v>466</v>
      </c>
      <c r="F25" s="624">
        <v>272</v>
      </c>
      <c r="G25" s="624">
        <v>1545</v>
      </c>
      <c r="H25" s="625">
        <v>39.431319029724449</v>
      </c>
      <c r="I25" s="624">
        <v>316</v>
      </c>
      <c r="J25" s="625">
        <v>7.6779690207622826</v>
      </c>
      <c r="K25" s="536">
        <f t="shared" si="0"/>
        <v>1861</v>
      </c>
      <c r="L25" s="206">
        <v>96.580826066599073</v>
      </c>
    </row>
    <row r="26" spans="1:12" x14ac:dyDescent="0.2">
      <c r="A26" s="528">
        <v>1988</v>
      </c>
      <c r="B26" s="624">
        <v>242</v>
      </c>
      <c r="C26" s="624">
        <v>406</v>
      </c>
      <c r="D26" s="624">
        <v>457</v>
      </c>
      <c r="E26" s="624">
        <v>460</v>
      </c>
      <c r="F26" s="624">
        <v>289</v>
      </c>
      <c r="G26" s="624">
        <v>1537</v>
      </c>
      <c r="H26" s="625">
        <v>39.238443389341668</v>
      </c>
      <c r="I26" s="624">
        <v>317</v>
      </c>
      <c r="J26" s="625">
        <v>7.6579659339700514</v>
      </c>
      <c r="K26" s="536">
        <f t="shared" si="0"/>
        <v>1854</v>
      </c>
      <c r="L26" s="206">
        <v>95.776488649332677</v>
      </c>
    </row>
    <row r="27" spans="1:12" x14ac:dyDescent="0.2">
      <c r="A27" s="528">
        <v>1989</v>
      </c>
      <c r="B27" s="624">
        <v>223</v>
      </c>
      <c r="C27" s="624">
        <v>401</v>
      </c>
      <c r="D27" s="624">
        <v>438</v>
      </c>
      <c r="E27" s="624">
        <v>454</v>
      </c>
      <c r="F27" s="624">
        <v>322</v>
      </c>
      <c r="G27" s="624">
        <v>1545</v>
      </c>
      <c r="H27" s="625">
        <v>39.33846461417771</v>
      </c>
      <c r="I27" s="624">
        <v>293</v>
      </c>
      <c r="J27" s="625">
        <v>6.9577479420069572</v>
      </c>
      <c r="K27" s="536">
        <f t="shared" si="0"/>
        <v>1838</v>
      </c>
      <c r="L27" s="206">
        <v>94.318532090547762</v>
      </c>
    </row>
    <row r="28" spans="1:12" x14ac:dyDescent="0.2">
      <c r="A28" s="528">
        <v>1990</v>
      </c>
      <c r="B28" s="624">
        <v>177</v>
      </c>
      <c r="C28" s="624">
        <v>410</v>
      </c>
      <c r="D28" s="624">
        <v>472</v>
      </c>
      <c r="E28" s="624">
        <v>488</v>
      </c>
      <c r="F28" s="624">
        <v>332</v>
      </c>
      <c r="G28" s="624">
        <v>1563</v>
      </c>
      <c r="H28" s="625">
        <v>39.501550271664378</v>
      </c>
      <c r="I28" s="624">
        <v>316</v>
      </c>
      <c r="J28" s="625">
        <v>7.5803036592791821</v>
      </c>
      <c r="K28" s="536">
        <f t="shared" si="0"/>
        <v>1879</v>
      </c>
      <c r="L28" s="206">
        <v>95.680483102819252</v>
      </c>
    </row>
    <row r="29" spans="1:12" x14ac:dyDescent="0.2">
      <c r="A29" s="528">
        <v>1991</v>
      </c>
      <c r="B29" s="624">
        <v>197</v>
      </c>
      <c r="C29" s="624">
        <v>440</v>
      </c>
      <c r="D29" s="624">
        <v>477</v>
      </c>
      <c r="E29" s="624">
        <v>527</v>
      </c>
      <c r="F29" s="624">
        <v>338</v>
      </c>
      <c r="G29" s="624">
        <v>1626</v>
      </c>
      <c r="H29" s="625">
        <v>40.87142618188755</v>
      </c>
      <c r="I29" s="624">
        <v>353</v>
      </c>
      <c r="J29" s="625">
        <v>8.2333242171833092</v>
      </c>
      <c r="K29" s="536">
        <f t="shared" si="0"/>
        <v>1979</v>
      </c>
      <c r="L29" s="206">
        <v>100.08796856659596</v>
      </c>
    </row>
    <row r="30" spans="1:12" x14ac:dyDescent="0.2">
      <c r="A30" s="528">
        <v>1992</v>
      </c>
      <c r="B30" s="624">
        <v>166</v>
      </c>
      <c r="C30" s="624">
        <v>407</v>
      </c>
      <c r="D30" s="624">
        <v>496</v>
      </c>
      <c r="E30" s="624">
        <v>533</v>
      </c>
      <c r="F30" s="624">
        <v>399</v>
      </c>
      <c r="G30" s="624">
        <v>1652</v>
      </c>
      <c r="H30" s="625">
        <v>41.522723049112948</v>
      </c>
      <c r="I30" s="624">
        <v>349</v>
      </c>
      <c r="J30" s="625">
        <v>8.0946856799127467</v>
      </c>
      <c r="K30" s="536">
        <f t="shared" si="0"/>
        <v>2001</v>
      </c>
      <c r="L30" s="206">
        <v>100.60873019800481</v>
      </c>
    </row>
    <row r="31" spans="1:12" x14ac:dyDescent="0.2">
      <c r="A31" s="528">
        <v>1993</v>
      </c>
      <c r="B31" s="624">
        <v>171</v>
      </c>
      <c r="C31" s="624">
        <v>386</v>
      </c>
      <c r="D31" s="624">
        <v>483</v>
      </c>
      <c r="E31" s="624">
        <v>472</v>
      </c>
      <c r="F31" s="624">
        <v>409</v>
      </c>
      <c r="G31" s="624">
        <v>1613</v>
      </c>
      <c r="H31" s="625">
        <v>40.225187011640081</v>
      </c>
      <c r="I31" s="624">
        <v>308</v>
      </c>
      <c r="J31" s="625">
        <v>7.1247310103421171</v>
      </c>
      <c r="K31" s="536">
        <f t="shared" si="0"/>
        <v>1921</v>
      </c>
      <c r="L31" s="206">
        <v>96.026966707625888</v>
      </c>
    </row>
    <row r="32" spans="1:12" x14ac:dyDescent="0.2">
      <c r="A32" s="528">
        <v>1994</v>
      </c>
      <c r="B32" s="624">
        <v>174</v>
      </c>
      <c r="C32" s="624">
        <v>392</v>
      </c>
      <c r="D32" s="624">
        <v>519</v>
      </c>
      <c r="E32" s="624">
        <v>442</v>
      </c>
      <c r="F32" s="624">
        <v>375</v>
      </c>
      <c r="G32" s="624">
        <v>1559</v>
      </c>
      <c r="H32" s="625">
        <v>38.482173732540708</v>
      </c>
      <c r="I32" s="624">
        <v>343</v>
      </c>
      <c r="J32" s="625">
        <v>7.8430120170626969</v>
      </c>
      <c r="K32" s="536">
        <f t="shared" si="0"/>
        <v>1902</v>
      </c>
      <c r="L32" s="206">
        <v>94.40413069890306</v>
      </c>
    </row>
    <row r="33" spans="1:12" x14ac:dyDescent="0.2">
      <c r="A33" s="528">
        <v>1995</v>
      </c>
      <c r="B33" s="624">
        <v>187</v>
      </c>
      <c r="C33" s="624">
        <v>372</v>
      </c>
      <c r="D33" s="624">
        <v>543</v>
      </c>
      <c r="E33" s="624">
        <v>450</v>
      </c>
      <c r="F33" s="624">
        <v>398</v>
      </c>
      <c r="G33" s="624">
        <v>1581</v>
      </c>
      <c r="H33" s="625">
        <v>38.492537508769509</v>
      </c>
      <c r="I33" s="624">
        <v>369</v>
      </c>
      <c r="J33" s="625">
        <v>8.504026810055521</v>
      </c>
      <c r="K33" s="536">
        <f t="shared" si="0"/>
        <v>1950</v>
      </c>
      <c r="L33" s="206">
        <v>96.280033991199886</v>
      </c>
    </row>
    <row r="34" spans="1:12" x14ac:dyDescent="0.2">
      <c r="A34" s="528">
        <v>1996</v>
      </c>
      <c r="B34" s="624">
        <v>135</v>
      </c>
      <c r="C34" s="624">
        <v>344</v>
      </c>
      <c r="D34" s="624">
        <v>527</v>
      </c>
      <c r="E34" s="624">
        <v>491</v>
      </c>
      <c r="F34" s="624">
        <v>371</v>
      </c>
      <c r="G34" s="624">
        <v>1532</v>
      </c>
      <c r="H34" s="625">
        <v>37.155182658704099</v>
      </c>
      <c r="I34" s="624">
        <v>336</v>
      </c>
      <c r="J34" s="625">
        <v>7.6899559814299421</v>
      </c>
      <c r="K34" s="536">
        <f t="shared" si="0"/>
        <v>1868</v>
      </c>
      <c r="L34" s="206">
        <v>92.084469460896088</v>
      </c>
    </row>
    <row r="35" spans="1:12" x14ac:dyDescent="0.2">
      <c r="A35" s="528">
        <v>1997</v>
      </c>
      <c r="B35" s="624">
        <v>169</v>
      </c>
      <c r="C35" s="624">
        <v>333</v>
      </c>
      <c r="D35" s="624">
        <v>572</v>
      </c>
      <c r="E35" s="624">
        <v>435</v>
      </c>
      <c r="F35" s="624">
        <v>388</v>
      </c>
      <c r="G35" s="624">
        <v>1544</v>
      </c>
      <c r="H35" s="625">
        <v>37.35480409653411</v>
      </c>
      <c r="I35" s="624">
        <v>353</v>
      </c>
      <c r="J35" s="625">
        <v>7.9593949124822148</v>
      </c>
      <c r="K35" s="536">
        <f t="shared" si="0"/>
        <v>1897</v>
      </c>
      <c r="L35" s="206">
        <v>93.460347975370496</v>
      </c>
    </row>
    <row r="36" spans="1:12" s="3" customFormat="1" x14ac:dyDescent="0.2">
      <c r="A36" s="528">
        <v>1998</v>
      </c>
      <c r="B36" s="624">
        <v>152</v>
      </c>
      <c r="C36" s="624">
        <v>323</v>
      </c>
      <c r="D36" s="624">
        <v>610</v>
      </c>
      <c r="E36" s="624">
        <v>477</v>
      </c>
      <c r="F36" s="624">
        <v>371</v>
      </c>
      <c r="G36" s="624">
        <v>1522</v>
      </c>
      <c r="H36" s="625">
        <v>36.270609838817833</v>
      </c>
      <c r="I36" s="624">
        <v>411</v>
      </c>
      <c r="J36" s="625">
        <v>9.1578211271712586</v>
      </c>
      <c r="K36" s="536">
        <f t="shared" si="0"/>
        <v>1933</v>
      </c>
      <c r="L36" s="206">
        <v>95.222641932531118</v>
      </c>
    </row>
    <row r="37" spans="1:12" s="3" customFormat="1" x14ac:dyDescent="0.2">
      <c r="A37" s="528">
        <v>1999</v>
      </c>
      <c r="B37" s="624">
        <v>136</v>
      </c>
      <c r="C37" s="624">
        <v>328</v>
      </c>
      <c r="D37" s="624">
        <v>570</v>
      </c>
      <c r="E37" s="624">
        <v>491</v>
      </c>
      <c r="F37" s="624">
        <v>389</v>
      </c>
      <c r="G37" s="624">
        <v>1530</v>
      </c>
      <c r="H37" s="625">
        <v>36.176608183591057</v>
      </c>
      <c r="I37" s="624">
        <v>384</v>
      </c>
      <c r="J37" s="625">
        <v>8.5088777504213891</v>
      </c>
      <c r="K37" s="536">
        <f t="shared" si="0"/>
        <v>1914</v>
      </c>
      <c r="L37" s="206">
        <v>94.17241174439657</v>
      </c>
    </row>
    <row r="38" spans="1:12" s="3" customFormat="1" x14ac:dyDescent="0.2">
      <c r="A38" s="528">
        <v>2000</v>
      </c>
      <c r="B38" s="624">
        <v>138</v>
      </c>
      <c r="C38" s="624">
        <v>290</v>
      </c>
      <c r="D38" s="624">
        <v>608</v>
      </c>
      <c r="E38" s="624">
        <v>484</v>
      </c>
      <c r="F38" s="624">
        <v>373</v>
      </c>
      <c r="G38" s="624">
        <v>1491</v>
      </c>
      <c r="H38" s="625">
        <v>34.900975834317023</v>
      </c>
      <c r="I38" s="624">
        <v>402</v>
      </c>
      <c r="J38" s="625">
        <v>8.9162388294225252</v>
      </c>
      <c r="K38" s="536">
        <f t="shared" si="0"/>
        <v>1893</v>
      </c>
      <c r="L38" s="206">
        <v>92.98994230032055</v>
      </c>
    </row>
    <row r="39" spans="1:12" s="398" customFormat="1" x14ac:dyDescent="0.2">
      <c r="A39" s="528">
        <v>2001</v>
      </c>
      <c r="B39" s="624">
        <v>153</v>
      </c>
      <c r="C39" s="624">
        <v>289</v>
      </c>
      <c r="D39" s="624">
        <v>688</v>
      </c>
      <c r="E39" s="624">
        <v>495</v>
      </c>
      <c r="F39" s="624">
        <v>389</v>
      </c>
      <c r="G39" s="624">
        <v>1621</v>
      </c>
      <c r="H39" s="625">
        <v>37.590656813347195</v>
      </c>
      <c r="I39" s="624">
        <v>393</v>
      </c>
      <c r="J39" s="625">
        <v>8.6318151730539263</v>
      </c>
      <c r="K39" s="536">
        <f t="shared" si="0"/>
        <v>2014</v>
      </c>
      <c r="L39" s="206">
        <v>98.668496764128534</v>
      </c>
    </row>
    <row r="40" spans="1:12" s="398" customFormat="1" x14ac:dyDescent="0.2">
      <c r="A40" s="528">
        <v>2002</v>
      </c>
      <c r="B40" s="624">
        <v>128</v>
      </c>
      <c r="C40" s="624">
        <v>280</v>
      </c>
      <c r="D40" s="624">
        <v>606</v>
      </c>
      <c r="E40" s="624">
        <v>536</v>
      </c>
      <c r="F40" s="624">
        <v>411</v>
      </c>
      <c r="G40" s="624">
        <v>1555</v>
      </c>
      <c r="H40" s="625">
        <v>35.705901511536489</v>
      </c>
      <c r="I40" s="624">
        <v>406</v>
      </c>
      <c r="J40" s="625">
        <v>8.766712500049044</v>
      </c>
      <c r="K40" s="536">
        <f t="shared" si="0"/>
        <v>1961</v>
      </c>
      <c r="L40" s="206">
        <v>95.827308462925558</v>
      </c>
    </row>
    <row r="41" spans="1:12" s="398" customFormat="1" x14ac:dyDescent="0.2">
      <c r="A41" s="528">
        <v>2003</v>
      </c>
      <c r="B41" s="624">
        <v>132</v>
      </c>
      <c r="C41" s="624">
        <v>280</v>
      </c>
      <c r="D41" s="624">
        <v>647</v>
      </c>
      <c r="E41" s="624">
        <v>614</v>
      </c>
      <c r="F41" s="624">
        <v>390</v>
      </c>
      <c r="G41" s="624">
        <v>1640</v>
      </c>
      <c r="H41" s="625">
        <v>36.968720619398994</v>
      </c>
      <c r="I41" s="624">
        <v>423</v>
      </c>
      <c r="J41" s="625">
        <v>9.0894361284249072</v>
      </c>
      <c r="K41" s="536">
        <f t="shared" si="0"/>
        <v>2063</v>
      </c>
      <c r="L41" s="206">
        <v>100.36626662910481</v>
      </c>
    </row>
    <row r="42" spans="1:12" s="3" customFormat="1" ht="12" customHeight="1" x14ac:dyDescent="0.2">
      <c r="A42" s="528">
        <v>2004</v>
      </c>
      <c r="B42" s="624">
        <v>136</v>
      </c>
      <c r="C42" s="624">
        <v>263</v>
      </c>
      <c r="D42" s="624">
        <v>661</v>
      </c>
      <c r="E42" s="624">
        <v>621</v>
      </c>
      <c r="F42" s="624">
        <v>438</v>
      </c>
      <c r="G42" s="624">
        <v>1682</v>
      </c>
      <c r="H42" s="625">
        <v>37.669844760350657</v>
      </c>
      <c r="I42" s="624">
        <v>437</v>
      </c>
      <c r="J42" s="625">
        <v>9.247349230277468</v>
      </c>
      <c r="K42" s="536">
        <f t="shared" si="0"/>
        <v>2119</v>
      </c>
      <c r="L42" s="206">
        <v>102.68634473563887</v>
      </c>
    </row>
    <row r="43" spans="1:12" s="3" customFormat="1" ht="12" customHeight="1" x14ac:dyDescent="0.2">
      <c r="A43" s="419">
        <v>2005</v>
      </c>
      <c r="B43" s="407">
        <v>132</v>
      </c>
      <c r="C43" s="407">
        <v>274</v>
      </c>
      <c r="D43" s="407">
        <v>618</v>
      </c>
      <c r="E43" s="407">
        <v>669</v>
      </c>
      <c r="F43" s="407">
        <v>451</v>
      </c>
      <c r="G43" s="407">
        <v>1672</v>
      </c>
      <c r="H43" s="625">
        <v>37</v>
      </c>
      <c r="I43" s="624">
        <v>472</v>
      </c>
      <c r="J43" s="625">
        <v>9.9</v>
      </c>
      <c r="K43" s="536">
        <f t="shared" si="0"/>
        <v>2144</v>
      </c>
      <c r="L43" s="206">
        <v>103.48294650638373</v>
      </c>
    </row>
    <row r="44" spans="1:12" s="3" customFormat="1" ht="12" customHeight="1" x14ac:dyDescent="0.2">
      <c r="A44" s="528">
        <v>2006</v>
      </c>
      <c r="B44" s="624">
        <v>116</v>
      </c>
      <c r="C44" s="624">
        <v>221</v>
      </c>
      <c r="D44" s="624">
        <v>592</v>
      </c>
      <c r="E44" s="624">
        <v>704</v>
      </c>
      <c r="F44" s="624">
        <v>452</v>
      </c>
      <c r="G44" s="624">
        <v>1637</v>
      </c>
      <c r="H44" s="625">
        <v>35.9</v>
      </c>
      <c r="I44" s="624">
        <v>448</v>
      </c>
      <c r="J44" s="625">
        <v>9.1999999999999993</v>
      </c>
      <c r="K44" s="536">
        <f t="shared" si="0"/>
        <v>2085</v>
      </c>
      <c r="L44" s="206">
        <v>100.07731105491393</v>
      </c>
    </row>
    <row r="45" spans="1:12" x14ac:dyDescent="0.2">
      <c r="A45" s="528">
        <v>2007</v>
      </c>
      <c r="B45" s="624">
        <v>136</v>
      </c>
      <c r="C45" s="624">
        <v>233</v>
      </c>
      <c r="D45" s="624">
        <v>579</v>
      </c>
      <c r="E45" s="624">
        <v>792</v>
      </c>
      <c r="F45" s="624">
        <v>452</v>
      </c>
      <c r="G45" s="624">
        <v>1708</v>
      </c>
      <c r="H45" s="625">
        <v>36.799999999999997</v>
      </c>
      <c r="I45" s="624">
        <v>484</v>
      </c>
      <c r="J45" s="625">
        <v>9.8000000000000007</v>
      </c>
      <c r="K45" s="536">
        <f>B45+C45+D45+E45+F45</f>
        <v>2192</v>
      </c>
      <c r="L45" s="206">
        <v>104.43584207947416</v>
      </c>
    </row>
    <row r="46" spans="1:12" s="63" customFormat="1" x14ac:dyDescent="0.2">
      <c r="A46" s="626">
        <v>2008</v>
      </c>
      <c r="B46" s="627">
        <v>108</v>
      </c>
      <c r="C46" s="627">
        <v>228</v>
      </c>
      <c r="D46" s="627">
        <v>566</v>
      </c>
      <c r="E46" s="627">
        <v>786</v>
      </c>
      <c r="F46" s="627">
        <v>444</v>
      </c>
      <c r="G46" s="627">
        <v>1676</v>
      </c>
      <c r="H46" s="628">
        <v>35.40231308254814</v>
      </c>
      <c r="I46" s="627">
        <v>456</v>
      </c>
      <c r="J46" s="628">
        <v>9.2533198519941102</v>
      </c>
      <c r="K46" s="627">
        <v>2132</v>
      </c>
      <c r="L46" s="629">
        <v>100.76241419624216</v>
      </c>
    </row>
    <row r="47" spans="1:12" s="63" customFormat="1" x14ac:dyDescent="0.2">
      <c r="A47" s="626">
        <v>2009</v>
      </c>
      <c r="B47" s="627">
        <v>100</v>
      </c>
      <c r="C47" s="627">
        <v>208</v>
      </c>
      <c r="D47" s="627">
        <v>527</v>
      </c>
      <c r="E47" s="627">
        <v>793</v>
      </c>
      <c r="F47" s="627">
        <v>462</v>
      </c>
      <c r="G47" s="627">
        <v>1651</v>
      </c>
      <c r="H47" s="628">
        <v>34.464309679004714</v>
      </c>
      <c r="I47" s="627">
        <v>439</v>
      </c>
      <c r="J47" s="628">
        <v>8.7365952114069483</v>
      </c>
      <c r="K47" s="627">
        <v>2090</v>
      </c>
      <c r="L47" s="629">
        <v>98.060307933194153</v>
      </c>
    </row>
    <row r="48" spans="1:12" s="63" customFormat="1" x14ac:dyDescent="0.2">
      <c r="A48" s="626">
        <v>2010</v>
      </c>
      <c r="B48" s="627">
        <v>100</v>
      </c>
      <c r="C48" s="627">
        <v>172</v>
      </c>
      <c r="D48" s="627">
        <v>459</v>
      </c>
      <c r="E48" s="627">
        <v>721</v>
      </c>
      <c r="F48" s="627">
        <v>487</v>
      </c>
      <c r="G48" s="627">
        <v>1549</v>
      </c>
      <c r="H48" s="628">
        <v>32.143252040282299</v>
      </c>
      <c r="I48" s="627">
        <v>390</v>
      </c>
      <c r="J48" s="628">
        <v>7.6277263793254857</v>
      </c>
      <c r="K48" s="627">
        <v>1939</v>
      </c>
      <c r="L48" s="629">
        <v>90.128318580375776</v>
      </c>
    </row>
    <row r="49" spans="1:12" s="63" customFormat="1" x14ac:dyDescent="0.2">
      <c r="A49" s="626">
        <v>2011</v>
      </c>
      <c r="B49" s="627">
        <v>93</v>
      </c>
      <c r="C49" s="627">
        <v>177</v>
      </c>
      <c r="D49" s="627">
        <v>439</v>
      </c>
      <c r="E49" s="627">
        <v>647</v>
      </c>
      <c r="F49" s="627">
        <v>522</v>
      </c>
      <c r="G49" s="627">
        <v>1489</v>
      </c>
      <c r="H49" s="628">
        <v>30.958127625685307</v>
      </c>
      <c r="I49" s="627">
        <v>389</v>
      </c>
      <c r="J49" s="628">
        <v>7.6549313898041724</v>
      </c>
      <c r="K49" s="627">
        <v>1878</v>
      </c>
      <c r="L49" s="629">
        <v>86.598147494780804</v>
      </c>
    </row>
    <row r="50" spans="1:12" x14ac:dyDescent="0.2">
      <c r="A50" s="630">
        <v>2012</v>
      </c>
      <c r="B50" s="125">
        <v>74</v>
      </c>
      <c r="C50" s="125">
        <v>189</v>
      </c>
      <c r="D50" s="125">
        <v>373</v>
      </c>
      <c r="E50" s="125">
        <v>756</v>
      </c>
      <c r="F50" s="125">
        <v>519</v>
      </c>
      <c r="G50" s="125">
        <v>1489</v>
      </c>
      <c r="H50" s="631">
        <v>29.886816328674406</v>
      </c>
      <c r="I50" s="125">
        <v>422</v>
      </c>
      <c r="J50" s="631">
        <v>7.993306209563479</v>
      </c>
      <c r="K50" s="125">
        <v>1911</v>
      </c>
      <c r="L50" s="632">
        <v>87.556959394572019</v>
      </c>
    </row>
    <row r="51" spans="1:12" x14ac:dyDescent="0.2">
      <c r="A51" s="765">
        <v>2013</v>
      </c>
      <c r="B51" s="766">
        <v>84</v>
      </c>
      <c r="C51" s="766">
        <v>172</v>
      </c>
      <c r="D51" s="766">
        <v>363</v>
      </c>
      <c r="E51" s="766">
        <v>681</v>
      </c>
      <c r="F51" s="766">
        <v>501</v>
      </c>
      <c r="G51" s="766">
        <v>1384</v>
      </c>
      <c r="H51" s="767">
        <v>27.684216085357381</v>
      </c>
      <c r="I51" s="766">
        <v>417</v>
      </c>
      <c r="J51" s="767">
        <v>7.8503518049079437</v>
      </c>
      <c r="K51" s="766">
        <v>1801</v>
      </c>
      <c r="L51" s="768">
        <v>81.7590980455997</v>
      </c>
    </row>
    <row r="52" spans="1:12" ht="6" customHeight="1" x14ac:dyDescent="0.2">
      <c r="A52" s="528"/>
      <c r="B52" s="624"/>
      <c r="C52" s="624"/>
      <c r="D52" s="624"/>
      <c r="E52" s="624"/>
      <c r="F52" s="624"/>
      <c r="G52" s="624"/>
      <c r="H52" s="625"/>
      <c r="I52" s="624"/>
      <c r="J52" s="625"/>
      <c r="K52" s="536"/>
      <c r="L52" s="206"/>
    </row>
    <row r="53" spans="1:12" s="3" customFormat="1" x14ac:dyDescent="0.2">
      <c r="A53" s="1070" t="s">
        <v>198</v>
      </c>
      <c r="B53" s="1070"/>
      <c r="C53" s="1070"/>
      <c r="D53" s="1070"/>
      <c r="E53" s="1070"/>
      <c r="F53" s="1070"/>
      <c r="G53" s="1070"/>
      <c r="H53" s="1070"/>
      <c r="I53" s="1070"/>
      <c r="J53" s="1070"/>
      <c r="K53" s="1070"/>
      <c r="L53" s="1070"/>
    </row>
    <row r="54" spans="1:12" s="3" customFormat="1" ht="6" customHeight="1" x14ac:dyDescent="0.2">
      <c r="A54" s="843"/>
      <c r="B54" s="843"/>
      <c r="C54" s="843"/>
      <c r="D54" s="843"/>
      <c r="E54" s="843"/>
      <c r="F54" s="843"/>
      <c r="G54" s="843"/>
      <c r="H54" s="843"/>
      <c r="I54" s="843"/>
      <c r="J54" s="843"/>
      <c r="K54" s="843"/>
      <c r="L54" s="843"/>
    </row>
    <row r="55" spans="1:12" ht="30" customHeight="1" x14ac:dyDescent="0.2">
      <c r="A55" s="1037" t="s">
        <v>372</v>
      </c>
      <c r="B55" s="1069"/>
      <c r="C55" s="1069"/>
      <c r="D55" s="1069"/>
      <c r="E55" s="1069"/>
      <c r="F55" s="1069"/>
      <c r="G55" s="1069"/>
      <c r="H55" s="1069"/>
      <c r="I55" s="1069"/>
      <c r="J55" s="1069"/>
      <c r="K55" s="1069"/>
      <c r="L55" s="1069"/>
    </row>
    <row r="56" spans="1:12" x14ac:dyDescent="0.2">
      <c r="H56" s="77"/>
      <c r="I56" s="78"/>
      <c r="J56" s="174"/>
      <c r="K56" s="119"/>
    </row>
    <row r="57" spans="1:12" x14ac:dyDescent="0.2">
      <c r="H57" s="10"/>
      <c r="I57" s="217"/>
      <c r="J57" s="174"/>
      <c r="K57" s="121"/>
    </row>
    <row r="58" spans="1:12" x14ac:dyDescent="0.2">
      <c r="J58" s="174"/>
      <c r="K58" s="121"/>
    </row>
    <row r="59" spans="1:12" x14ac:dyDescent="0.2">
      <c r="H59" s="10"/>
      <c r="J59" s="174"/>
      <c r="K59" s="120"/>
    </row>
  </sheetData>
  <mergeCells count="11">
    <mergeCell ref="A1:B1"/>
    <mergeCell ref="A2:B2"/>
    <mergeCell ref="F1:H1"/>
    <mergeCell ref="A55:L55"/>
    <mergeCell ref="A53:L53"/>
    <mergeCell ref="A3:L3"/>
    <mergeCell ref="A4:A5"/>
    <mergeCell ref="B4:F4"/>
    <mergeCell ref="G4:H4"/>
    <mergeCell ref="I4:J4"/>
    <mergeCell ref="L4:L5"/>
  </mergeCells>
  <hyperlinks>
    <hyperlink ref="F1:H1" location="Tabellförteckning!A1" display="Tillbaka till innehållsföreckningen "/>
  </hyperlinks>
  <pageMargins left="0.75" right="0.75" top="1" bottom="1" header="0.5" footer="0.5"/>
  <pageSetup paperSize="9" scale="7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zoomScaleNormal="100" workbookViewId="0">
      <selection activeCell="C39" sqref="C39"/>
    </sheetView>
  </sheetViews>
  <sheetFormatPr defaultColWidth="8.85546875" defaultRowHeight="12.75" x14ac:dyDescent="0.2"/>
  <cols>
    <col min="1" max="1" width="7.5703125" style="398" customWidth="1"/>
    <col min="2" max="10" width="7.85546875" style="685" customWidth="1"/>
    <col min="11" max="12" width="7.85546875" style="549" customWidth="1"/>
    <col min="13" max="17" width="7.85546875" style="685" customWidth="1"/>
    <col min="18" max="18" width="7.85546875" style="690" customWidth="1"/>
    <col min="19" max="22" width="7.85546875" style="685" customWidth="1"/>
    <col min="23" max="23" width="7.85546875" style="398" customWidth="1"/>
    <col min="24" max="16384" width="8.85546875" style="398"/>
  </cols>
  <sheetData>
    <row r="1" spans="1:23" s="692" customFormat="1" ht="30" customHeight="1" x14ac:dyDescent="0.25">
      <c r="A1" s="924"/>
      <c r="B1" s="797"/>
      <c r="C1" s="797"/>
      <c r="D1" s="797"/>
      <c r="E1" s="962" t="s">
        <v>590</v>
      </c>
      <c r="F1" s="963"/>
      <c r="G1" s="967"/>
      <c r="H1" s="962"/>
      <c r="I1" s="963"/>
      <c r="J1" s="797"/>
      <c r="K1" s="549"/>
      <c r="L1" s="549"/>
      <c r="M1" s="797"/>
      <c r="N1" s="797"/>
      <c r="O1" s="797"/>
      <c r="P1" s="797"/>
      <c r="Q1" s="797"/>
      <c r="R1" s="808"/>
      <c r="S1" s="797"/>
      <c r="T1" s="797"/>
      <c r="U1" s="797"/>
      <c r="V1" s="797"/>
    </row>
    <row r="2" spans="1:23" s="692" customFormat="1" ht="6" customHeight="1" x14ac:dyDescent="0.2">
      <c r="A2" s="924"/>
      <c r="B2" s="797"/>
      <c r="C2" s="797"/>
      <c r="D2" s="797"/>
      <c r="E2" s="797"/>
      <c r="F2" s="797"/>
      <c r="G2" s="797"/>
      <c r="H2" s="797"/>
      <c r="I2" s="797"/>
      <c r="J2" s="797"/>
      <c r="K2" s="549"/>
      <c r="L2" s="549"/>
      <c r="M2" s="797"/>
      <c r="N2" s="797"/>
      <c r="O2" s="797"/>
      <c r="P2" s="797"/>
      <c r="Q2" s="797"/>
      <c r="R2" s="808"/>
      <c r="S2" s="797"/>
      <c r="T2" s="797"/>
      <c r="U2" s="797"/>
      <c r="V2" s="797"/>
    </row>
    <row r="3" spans="1:23" ht="15" customHeight="1" x14ac:dyDescent="0.2">
      <c r="A3" s="973" t="s">
        <v>433</v>
      </c>
      <c r="B3" s="973"/>
      <c r="C3" s="973"/>
      <c r="D3" s="973"/>
      <c r="E3" s="973"/>
      <c r="F3" s="973"/>
      <c r="G3" s="973"/>
      <c r="H3" s="973"/>
      <c r="I3" s="973"/>
      <c r="J3" s="973"/>
      <c r="K3" s="973"/>
      <c r="L3" s="973"/>
      <c r="M3" s="973"/>
      <c r="N3" s="973"/>
      <c r="O3" s="973"/>
      <c r="P3" s="973"/>
      <c r="Q3" s="973"/>
      <c r="R3" s="973"/>
      <c r="S3" s="973"/>
      <c r="T3" s="973"/>
      <c r="U3" s="981"/>
      <c r="V3" s="981"/>
      <c r="W3" s="695"/>
    </row>
    <row r="4" spans="1:23" s="245" customFormat="1" ht="3.75" customHeight="1" x14ac:dyDescent="0.2">
      <c r="A4" s="945"/>
      <c r="B4" s="854"/>
      <c r="C4" s="854"/>
      <c r="D4" s="854"/>
      <c r="E4" s="854"/>
      <c r="F4" s="854"/>
      <c r="G4" s="854"/>
      <c r="H4" s="165"/>
      <c r="I4" s="165"/>
      <c r="J4" s="633"/>
      <c r="K4" s="633"/>
      <c r="L4" s="165"/>
      <c r="M4" s="165"/>
      <c r="N4" s="165"/>
      <c r="O4" s="165"/>
      <c r="P4" s="165"/>
      <c r="Q4" s="691"/>
      <c r="R4" s="165"/>
      <c r="S4" s="165"/>
      <c r="T4" s="165"/>
      <c r="U4" s="691"/>
      <c r="V4" s="691"/>
    </row>
    <row r="5" spans="1:23" ht="38.25" x14ac:dyDescent="0.2">
      <c r="A5" s="946"/>
      <c r="B5" s="711" t="s">
        <v>738</v>
      </c>
      <c r="C5" s="933" t="s">
        <v>739</v>
      </c>
      <c r="D5" s="933" t="s">
        <v>750</v>
      </c>
      <c r="E5" s="933" t="s">
        <v>740</v>
      </c>
      <c r="F5" s="933" t="s">
        <v>741</v>
      </c>
      <c r="G5" s="933" t="s">
        <v>742</v>
      </c>
      <c r="H5" s="941" t="s">
        <v>103</v>
      </c>
      <c r="I5" s="941" t="s">
        <v>104</v>
      </c>
      <c r="J5" s="941" t="s">
        <v>105</v>
      </c>
      <c r="K5" s="941" t="s">
        <v>106</v>
      </c>
      <c r="L5" s="941" t="s">
        <v>107</v>
      </c>
      <c r="M5" s="933" t="s">
        <v>751</v>
      </c>
      <c r="N5" s="933" t="s">
        <v>743</v>
      </c>
      <c r="O5" s="941" t="s">
        <v>108</v>
      </c>
      <c r="P5" s="933" t="s">
        <v>752</v>
      </c>
      <c r="Q5" s="941" t="s">
        <v>109</v>
      </c>
      <c r="R5" s="933" t="s">
        <v>744</v>
      </c>
      <c r="S5" s="933" t="s">
        <v>745</v>
      </c>
      <c r="T5" s="933" t="s">
        <v>746</v>
      </c>
      <c r="U5" s="933" t="s">
        <v>747</v>
      </c>
      <c r="V5" s="933" t="s">
        <v>748</v>
      </c>
      <c r="W5" s="933" t="s">
        <v>749</v>
      </c>
    </row>
    <row r="6" spans="1:23" x14ac:dyDescent="0.2">
      <c r="A6" s="947" t="s">
        <v>46</v>
      </c>
      <c r="B6" s="928">
        <v>30</v>
      </c>
      <c r="C6" s="928">
        <v>16</v>
      </c>
      <c r="D6" s="928">
        <v>17</v>
      </c>
      <c r="E6" s="929">
        <v>14</v>
      </c>
      <c r="F6" s="929">
        <v>15</v>
      </c>
      <c r="G6" s="929">
        <v>13</v>
      </c>
      <c r="H6" s="929">
        <v>15</v>
      </c>
      <c r="I6" s="929">
        <v>13</v>
      </c>
      <c r="J6" s="929">
        <v>9</v>
      </c>
      <c r="K6" s="929">
        <v>18</v>
      </c>
      <c r="L6" s="929">
        <v>20</v>
      </c>
      <c r="M6" s="929">
        <v>30</v>
      </c>
      <c r="N6" s="929">
        <v>20</v>
      </c>
      <c r="O6" s="929">
        <v>25</v>
      </c>
      <c r="P6" s="929">
        <v>19</v>
      </c>
      <c r="Q6" s="929">
        <v>16</v>
      </c>
      <c r="R6" s="929">
        <v>25</v>
      </c>
      <c r="S6" s="929">
        <v>24</v>
      </c>
      <c r="T6" s="929">
        <v>36</v>
      </c>
      <c r="U6" s="929">
        <v>16</v>
      </c>
      <c r="V6" s="929">
        <v>28</v>
      </c>
      <c r="W6" s="634">
        <v>23</v>
      </c>
    </row>
    <row r="7" spans="1:23" x14ac:dyDescent="0.2">
      <c r="A7" s="947" t="s">
        <v>434</v>
      </c>
      <c r="B7" s="928">
        <v>29</v>
      </c>
      <c r="C7" s="928">
        <v>17</v>
      </c>
      <c r="D7" s="928">
        <v>18</v>
      </c>
      <c r="E7" s="929">
        <v>19</v>
      </c>
      <c r="F7" s="929">
        <v>15</v>
      </c>
      <c r="G7" s="929">
        <v>15</v>
      </c>
      <c r="H7" s="929">
        <v>20</v>
      </c>
      <c r="I7" s="929">
        <v>13</v>
      </c>
      <c r="J7" s="929">
        <v>18</v>
      </c>
      <c r="K7" s="929">
        <v>17</v>
      </c>
      <c r="L7" s="929">
        <v>16</v>
      </c>
      <c r="M7" s="929">
        <v>26</v>
      </c>
      <c r="N7" s="929">
        <v>27</v>
      </c>
      <c r="O7" s="929">
        <v>16</v>
      </c>
      <c r="P7" s="929">
        <v>18</v>
      </c>
      <c r="Q7" s="929">
        <v>22</v>
      </c>
      <c r="R7" s="929">
        <v>28</v>
      </c>
      <c r="S7" s="929">
        <v>24</v>
      </c>
      <c r="T7" s="929">
        <v>26</v>
      </c>
      <c r="U7" s="929">
        <v>19</v>
      </c>
      <c r="V7" s="929">
        <v>28</v>
      </c>
      <c r="W7" s="634">
        <v>22</v>
      </c>
    </row>
    <row r="8" spans="1:23" x14ac:dyDescent="0.2">
      <c r="A8" s="947" t="s">
        <v>435</v>
      </c>
      <c r="B8" s="928">
        <v>32</v>
      </c>
      <c r="C8" s="928">
        <v>17</v>
      </c>
      <c r="D8" s="928">
        <v>13</v>
      </c>
      <c r="E8" s="929">
        <v>15</v>
      </c>
      <c r="F8" s="929">
        <v>19</v>
      </c>
      <c r="G8" s="929">
        <v>15</v>
      </c>
      <c r="H8" s="929">
        <v>16</v>
      </c>
      <c r="I8" s="929">
        <v>5</v>
      </c>
      <c r="J8" s="929">
        <v>18</v>
      </c>
      <c r="K8" s="929">
        <v>20</v>
      </c>
      <c r="L8" s="929">
        <v>16</v>
      </c>
      <c r="M8" s="929">
        <v>29</v>
      </c>
      <c r="N8" s="929">
        <v>19</v>
      </c>
      <c r="O8" s="929">
        <v>15</v>
      </c>
      <c r="P8" s="929">
        <v>21</v>
      </c>
      <c r="Q8" s="929">
        <v>19</v>
      </c>
      <c r="R8" s="929">
        <v>18</v>
      </c>
      <c r="S8" s="929">
        <v>25</v>
      </c>
      <c r="T8" s="929">
        <v>32</v>
      </c>
      <c r="U8" s="929">
        <v>19</v>
      </c>
      <c r="V8" s="929">
        <v>23</v>
      </c>
      <c r="W8" s="634">
        <v>23</v>
      </c>
    </row>
    <row r="9" spans="1:23" x14ac:dyDescent="0.2">
      <c r="A9" s="947" t="s">
        <v>436</v>
      </c>
      <c r="B9" s="929">
        <v>32</v>
      </c>
      <c r="C9" s="929">
        <v>19</v>
      </c>
      <c r="D9" s="929">
        <v>30</v>
      </c>
      <c r="E9" s="929">
        <v>20</v>
      </c>
      <c r="F9" s="929">
        <v>18</v>
      </c>
      <c r="G9" s="929">
        <v>13</v>
      </c>
      <c r="H9" s="929">
        <v>14</v>
      </c>
      <c r="I9" s="929">
        <v>16</v>
      </c>
      <c r="J9" s="929">
        <v>21</v>
      </c>
      <c r="K9" s="929">
        <v>23</v>
      </c>
      <c r="L9" s="929">
        <v>18</v>
      </c>
      <c r="M9" s="929">
        <v>26</v>
      </c>
      <c r="N9" s="929">
        <v>21</v>
      </c>
      <c r="O9" s="929">
        <v>20</v>
      </c>
      <c r="P9" s="929">
        <v>20</v>
      </c>
      <c r="Q9" s="929">
        <v>18</v>
      </c>
      <c r="R9" s="929">
        <v>24</v>
      </c>
      <c r="S9" s="929">
        <v>27</v>
      </c>
      <c r="T9" s="929">
        <v>31</v>
      </c>
      <c r="U9" s="929">
        <v>14</v>
      </c>
      <c r="V9" s="929">
        <v>25</v>
      </c>
      <c r="W9" s="634">
        <v>24</v>
      </c>
    </row>
    <row r="10" spans="1:23" x14ac:dyDescent="0.2">
      <c r="A10" s="947" t="s">
        <v>437</v>
      </c>
      <c r="B10" s="929">
        <v>34</v>
      </c>
      <c r="C10" s="929">
        <v>18</v>
      </c>
      <c r="D10" s="929">
        <v>24</v>
      </c>
      <c r="E10" s="929">
        <v>16</v>
      </c>
      <c r="F10" s="929">
        <v>18</v>
      </c>
      <c r="G10" s="929">
        <v>15</v>
      </c>
      <c r="H10" s="929">
        <v>17</v>
      </c>
      <c r="I10" s="929">
        <v>29</v>
      </c>
      <c r="J10" s="929">
        <v>18</v>
      </c>
      <c r="K10" s="929">
        <v>20</v>
      </c>
      <c r="L10" s="929">
        <v>15</v>
      </c>
      <c r="M10" s="929">
        <v>28</v>
      </c>
      <c r="N10" s="929">
        <v>24</v>
      </c>
      <c r="O10" s="929">
        <v>21</v>
      </c>
      <c r="P10" s="929">
        <v>23</v>
      </c>
      <c r="Q10" s="929">
        <v>16</v>
      </c>
      <c r="R10" s="929">
        <v>25</v>
      </c>
      <c r="S10" s="929">
        <v>24</v>
      </c>
      <c r="T10" s="929">
        <v>31</v>
      </c>
      <c r="U10" s="929">
        <v>18</v>
      </c>
      <c r="V10" s="929">
        <v>19</v>
      </c>
      <c r="W10" s="634">
        <v>24</v>
      </c>
    </row>
    <row r="11" spans="1:23" x14ac:dyDescent="0.2">
      <c r="A11" s="947" t="s">
        <v>122</v>
      </c>
      <c r="B11" s="929">
        <v>31</v>
      </c>
      <c r="C11" s="929">
        <v>21</v>
      </c>
      <c r="D11" s="929">
        <v>19</v>
      </c>
      <c r="E11" s="929">
        <v>22</v>
      </c>
      <c r="F11" s="929">
        <v>13</v>
      </c>
      <c r="G11" s="929">
        <v>13</v>
      </c>
      <c r="H11" s="929">
        <v>20</v>
      </c>
      <c r="I11" s="929">
        <v>20</v>
      </c>
      <c r="J11" s="929">
        <v>19</v>
      </c>
      <c r="K11" s="929">
        <v>20</v>
      </c>
      <c r="L11" s="929">
        <v>18</v>
      </c>
      <c r="M11" s="929">
        <v>25</v>
      </c>
      <c r="N11" s="929">
        <v>20</v>
      </c>
      <c r="O11" s="929">
        <v>23</v>
      </c>
      <c r="P11" s="929">
        <v>25</v>
      </c>
      <c r="Q11" s="929">
        <v>21</v>
      </c>
      <c r="R11" s="929">
        <v>25</v>
      </c>
      <c r="S11" s="929">
        <v>24</v>
      </c>
      <c r="T11" s="929">
        <v>18</v>
      </c>
      <c r="U11" s="929">
        <v>18</v>
      </c>
      <c r="V11" s="929">
        <v>20</v>
      </c>
      <c r="W11" s="634">
        <v>23</v>
      </c>
    </row>
    <row r="12" spans="1:23" x14ac:dyDescent="0.2">
      <c r="A12" s="947" t="s">
        <v>19</v>
      </c>
      <c r="B12" s="929">
        <v>30</v>
      </c>
      <c r="C12" s="929">
        <v>16</v>
      </c>
      <c r="D12" s="929">
        <v>18</v>
      </c>
      <c r="E12" s="929">
        <v>18</v>
      </c>
      <c r="F12" s="929">
        <v>13</v>
      </c>
      <c r="G12" s="929">
        <v>10</v>
      </c>
      <c r="H12" s="929">
        <v>15</v>
      </c>
      <c r="I12" s="929">
        <v>15</v>
      </c>
      <c r="J12" s="929">
        <v>15</v>
      </c>
      <c r="K12" s="929">
        <v>23</v>
      </c>
      <c r="L12" s="929">
        <v>14</v>
      </c>
      <c r="M12" s="929">
        <v>26</v>
      </c>
      <c r="N12" s="929">
        <v>20</v>
      </c>
      <c r="O12" s="929">
        <v>18</v>
      </c>
      <c r="P12" s="929">
        <v>24</v>
      </c>
      <c r="Q12" s="929">
        <v>22</v>
      </c>
      <c r="R12" s="929">
        <v>26</v>
      </c>
      <c r="S12" s="929">
        <v>25</v>
      </c>
      <c r="T12" s="929">
        <v>19</v>
      </c>
      <c r="U12" s="929">
        <v>16</v>
      </c>
      <c r="V12" s="929">
        <v>23</v>
      </c>
      <c r="W12" s="634">
        <v>23</v>
      </c>
    </row>
    <row r="13" spans="1:23" x14ac:dyDescent="0.2">
      <c r="A13" s="947" t="s">
        <v>57</v>
      </c>
      <c r="B13" s="929">
        <v>31</v>
      </c>
      <c r="C13" s="929">
        <v>17</v>
      </c>
      <c r="D13" s="929">
        <v>23</v>
      </c>
      <c r="E13" s="929">
        <v>17</v>
      </c>
      <c r="F13" s="929">
        <v>15</v>
      </c>
      <c r="G13" s="929">
        <v>15</v>
      </c>
      <c r="H13" s="929">
        <v>13</v>
      </c>
      <c r="I13" s="929">
        <v>35</v>
      </c>
      <c r="J13" s="929">
        <v>18</v>
      </c>
      <c r="K13" s="929">
        <v>23</v>
      </c>
      <c r="L13" s="929">
        <v>17</v>
      </c>
      <c r="M13" s="929">
        <v>26</v>
      </c>
      <c r="N13" s="929">
        <v>21</v>
      </c>
      <c r="O13" s="929">
        <v>16</v>
      </c>
      <c r="P13" s="929">
        <v>22</v>
      </c>
      <c r="Q13" s="929">
        <v>17</v>
      </c>
      <c r="R13" s="929">
        <v>28</v>
      </c>
      <c r="S13" s="929">
        <v>23</v>
      </c>
      <c r="T13" s="929">
        <v>23</v>
      </c>
      <c r="U13" s="929">
        <v>16</v>
      </c>
      <c r="V13" s="929">
        <v>21</v>
      </c>
      <c r="W13" s="634">
        <v>23</v>
      </c>
    </row>
    <row r="14" spans="1:23" x14ac:dyDescent="0.2">
      <c r="A14" s="947" t="s">
        <v>20</v>
      </c>
      <c r="B14" s="929">
        <v>31</v>
      </c>
      <c r="C14" s="929">
        <v>17</v>
      </c>
      <c r="D14" s="929">
        <v>15</v>
      </c>
      <c r="E14" s="929">
        <v>16</v>
      </c>
      <c r="F14" s="929">
        <v>14</v>
      </c>
      <c r="G14" s="929">
        <v>12</v>
      </c>
      <c r="H14" s="929">
        <v>16</v>
      </c>
      <c r="I14" s="929">
        <v>29</v>
      </c>
      <c r="J14" s="929">
        <v>20</v>
      </c>
      <c r="K14" s="929">
        <v>21</v>
      </c>
      <c r="L14" s="929">
        <v>17</v>
      </c>
      <c r="M14" s="929">
        <v>25</v>
      </c>
      <c r="N14" s="929">
        <v>18</v>
      </c>
      <c r="O14" s="929">
        <v>17</v>
      </c>
      <c r="P14" s="929">
        <v>20</v>
      </c>
      <c r="Q14" s="929">
        <v>21</v>
      </c>
      <c r="R14" s="929">
        <v>18</v>
      </c>
      <c r="S14" s="929">
        <v>22</v>
      </c>
      <c r="T14" s="929">
        <v>16</v>
      </c>
      <c r="U14" s="929">
        <v>18</v>
      </c>
      <c r="V14" s="929">
        <v>21</v>
      </c>
      <c r="W14" s="634">
        <v>22</v>
      </c>
    </row>
    <row r="15" spans="1:23" ht="14.25" x14ac:dyDescent="0.2">
      <c r="A15" s="947" t="s">
        <v>438</v>
      </c>
      <c r="B15" s="166">
        <v>26.61</v>
      </c>
      <c r="C15" s="166">
        <v>16.940000000000001</v>
      </c>
      <c r="D15" s="166">
        <v>13.37</v>
      </c>
      <c r="E15" s="166">
        <v>18.989999999999998</v>
      </c>
      <c r="F15" s="166">
        <v>11.19</v>
      </c>
      <c r="G15" s="166">
        <v>21.23</v>
      </c>
      <c r="H15" s="166">
        <v>17.29</v>
      </c>
      <c r="I15" s="166">
        <v>18.91</v>
      </c>
      <c r="J15" s="166">
        <v>18.059999999999999</v>
      </c>
      <c r="K15" s="166">
        <v>27.09</v>
      </c>
      <c r="L15" s="166">
        <v>16.16</v>
      </c>
      <c r="M15" s="166">
        <v>23.43</v>
      </c>
      <c r="N15" s="166">
        <v>23.15</v>
      </c>
      <c r="O15" s="166">
        <v>20.63</v>
      </c>
      <c r="P15" s="166">
        <v>16.55</v>
      </c>
      <c r="Q15" s="166">
        <v>20.18</v>
      </c>
      <c r="R15" s="166">
        <v>25.84</v>
      </c>
      <c r="S15" s="166">
        <v>20.64</v>
      </c>
      <c r="T15" s="166">
        <v>19.350000000000001</v>
      </c>
      <c r="U15" s="166">
        <v>15.65</v>
      </c>
      <c r="V15" s="166">
        <v>18.63</v>
      </c>
      <c r="W15" s="262">
        <v>21.89</v>
      </c>
    </row>
    <row r="16" spans="1:23" x14ac:dyDescent="0.2">
      <c r="A16" s="947" t="s">
        <v>48</v>
      </c>
      <c r="B16" s="166">
        <v>30.52</v>
      </c>
      <c r="C16" s="166">
        <v>18.010000000000002</v>
      </c>
      <c r="D16" s="166">
        <v>16.55</v>
      </c>
      <c r="E16" s="166">
        <v>19.04</v>
      </c>
      <c r="F16" s="166">
        <v>16.21</v>
      </c>
      <c r="G16" s="166">
        <v>21.31</v>
      </c>
      <c r="H16" s="166">
        <v>17.84</v>
      </c>
      <c r="I16" s="166">
        <v>17.28</v>
      </c>
      <c r="J16" s="166">
        <v>21.74</v>
      </c>
      <c r="K16" s="166">
        <v>22.15</v>
      </c>
      <c r="L16" s="166">
        <v>20.79</v>
      </c>
      <c r="M16" s="166">
        <v>23.07</v>
      </c>
      <c r="N16" s="166">
        <v>16.28</v>
      </c>
      <c r="O16" s="166">
        <v>16.93</v>
      </c>
      <c r="P16" s="166">
        <v>21.34</v>
      </c>
      <c r="Q16" s="166">
        <v>16.63</v>
      </c>
      <c r="R16" s="166">
        <v>19.11</v>
      </c>
      <c r="S16" s="166">
        <v>22.84</v>
      </c>
      <c r="T16" s="166">
        <v>23.36</v>
      </c>
      <c r="U16" s="166">
        <v>13.97</v>
      </c>
      <c r="V16" s="166">
        <v>24.63</v>
      </c>
      <c r="W16" s="262">
        <v>22.15</v>
      </c>
    </row>
    <row r="17" spans="1:23" x14ac:dyDescent="0.2">
      <c r="A17" s="947" t="s">
        <v>79</v>
      </c>
      <c r="B17" s="262">
        <v>29.29</v>
      </c>
      <c r="C17" s="262">
        <v>15.2</v>
      </c>
      <c r="D17" s="262">
        <v>15.45</v>
      </c>
      <c r="E17" s="262">
        <v>14.2</v>
      </c>
      <c r="F17" s="262">
        <v>14.3</v>
      </c>
      <c r="G17" s="262">
        <v>21</v>
      </c>
      <c r="H17" s="262">
        <v>12.11</v>
      </c>
      <c r="I17" s="262">
        <v>22.55</v>
      </c>
      <c r="J17" s="262">
        <v>23.1</v>
      </c>
      <c r="K17" s="262">
        <v>23.99</v>
      </c>
      <c r="L17" s="262">
        <v>19.43</v>
      </c>
      <c r="M17" s="262">
        <v>23.45</v>
      </c>
      <c r="N17" s="262">
        <v>18.3</v>
      </c>
      <c r="O17" s="262">
        <v>14.94</v>
      </c>
      <c r="P17" s="262">
        <v>19.87</v>
      </c>
      <c r="Q17" s="262">
        <v>21.31</v>
      </c>
      <c r="R17" s="262">
        <v>21.83</v>
      </c>
      <c r="S17" s="262">
        <v>20.21</v>
      </c>
      <c r="T17" s="262">
        <v>18.07</v>
      </c>
      <c r="U17" s="262">
        <v>15.31</v>
      </c>
      <c r="V17" s="262">
        <v>24.79</v>
      </c>
      <c r="W17" s="262">
        <v>21.74</v>
      </c>
    </row>
    <row r="18" spans="1:23" x14ac:dyDescent="0.2">
      <c r="A18" s="947" t="s">
        <v>80</v>
      </c>
      <c r="B18" s="262">
        <v>26.28</v>
      </c>
      <c r="C18" s="262">
        <v>18.39</v>
      </c>
      <c r="D18" s="262">
        <v>16.68</v>
      </c>
      <c r="E18" s="262">
        <v>12.93</v>
      </c>
      <c r="F18" s="262">
        <v>12.84</v>
      </c>
      <c r="G18" s="262">
        <v>23.58</v>
      </c>
      <c r="H18" s="262">
        <v>10.89</v>
      </c>
      <c r="I18" s="262">
        <v>18.64</v>
      </c>
      <c r="J18" s="262">
        <v>21.23</v>
      </c>
      <c r="K18" s="262">
        <v>25.59</v>
      </c>
      <c r="L18" s="262">
        <v>22.93</v>
      </c>
      <c r="M18" s="262">
        <v>23.27</v>
      </c>
      <c r="N18" s="262">
        <v>21.23</v>
      </c>
      <c r="O18" s="262">
        <v>18.04</v>
      </c>
      <c r="P18" s="262">
        <v>21.49</v>
      </c>
      <c r="Q18" s="262">
        <v>22.1</v>
      </c>
      <c r="R18" s="262">
        <v>20.53</v>
      </c>
      <c r="S18" s="262">
        <v>16.82</v>
      </c>
      <c r="T18" s="262">
        <v>18.72</v>
      </c>
      <c r="U18" s="262">
        <v>12.29</v>
      </c>
      <c r="V18" s="262">
        <v>19.79</v>
      </c>
      <c r="W18" s="262">
        <v>21.33</v>
      </c>
    </row>
    <row r="19" spans="1:23" x14ac:dyDescent="0.2">
      <c r="A19" s="947" t="s">
        <v>60</v>
      </c>
      <c r="B19" s="166">
        <v>28.67</v>
      </c>
      <c r="C19" s="166">
        <v>16.7</v>
      </c>
      <c r="D19" s="166">
        <v>20.03</v>
      </c>
      <c r="E19" s="166">
        <v>23.1</v>
      </c>
      <c r="F19" s="166">
        <v>14.45</v>
      </c>
      <c r="G19" s="166">
        <v>18.29</v>
      </c>
      <c r="H19" s="166">
        <v>17.64</v>
      </c>
      <c r="I19" s="166">
        <v>18.64</v>
      </c>
      <c r="J19" s="166">
        <v>23.49</v>
      </c>
      <c r="K19" s="166">
        <v>27.18</v>
      </c>
      <c r="L19" s="166">
        <v>16.079999999999998</v>
      </c>
      <c r="M19" s="166">
        <v>23.24</v>
      </c>
      <c r="N19" s="166">
        <v>26.08</v>
      </c>
      <c r="O19" s="166">
        <v>15.17</v>
      </c>
      <c r="P19" s="166">
        <v>17.8</v>
      </c>
      <c r="Q19" s="166">
        <v>17.46</v>
      </c>
      <c r="R19" s="166">
        <v>19.62</v>
      </c>
      <c r="S19" s="166">
        <v>18.989999999999998</v>
      </c>
      <c r="T19" s="166">
        <v>19.100000000000001</v>
      </c>
      <c r="U19" s="166">
        <v>15.19</v>
      </c>
      <c r="V19" s="166">
        <v>21.64</v>
      </c>
      <c r="W19" s="262">
        <v>22.47</v>
      </c>
    </row>
    <row r="20" spans="1:23" x14ac:dyDescent="0.2">
      <c r="A20" s="947" t="s">
        <v>153</v>
      </c>
      <c r="B20" s="166">
        <v>25.72</v>
      </c>
      <c r="C20" s="166">
        <v>20.62</v>
      </c>
      <c r="D20" s="166">
        <v>21.92</v>
      </c>
      <c r="E20" s="166">
        <v>19.89</v>
      </c>
      <c r="F20" s="166">
        <v>14.39</v>
      </c>
      <c r="G20" s="166">
        <v>14.03</v>
      </c>
      <c r="H20" s="166">
        <v>13.13</v>
      </c>
      <c r="I20" s="166">
        <v>30.14</v>
      </c>
      <c r="J20" s="166">
        <v>21.53</v>
      </c>
      <c r="K20" s="166">
        <v>25.07</v>
      </c>
      <c r="L20" s="166">
        <v>12.56</v>
      </c>
      <c r="M20" s="166">
        <v>20.13</v>
      </c>
      <c r="N20" s="166">
        <v>20.95</v>
      </c>
      <c r="O20" s="166">
        <v>19.88</v>
      </c>
      <c r="P20" s="166">
        <v>21.06</v>
      </c>
      <c r="Q20" s="166">
        <v>20.8</v>
      </c>
      <c r="R20" s="166">
        <v>24.5</v>
      </c>
      <c r="S20" s="166">
        <v>20.079999999999998</v>
      </c>
      <c r="T20" s="166">
        <v>23.11</v>
      </c>
      <c r="U20" s="166">
        <v>14.94</v>
      </c>
      <c r="V20" s="166">
        <v>29.84</v>
      </c>
      <c r="W20" s="262">
        <v>21.56</v>
      </c>
    </row>
    <row r="21" spans="1:23" x14ac:dyDescent="0.2">
      <c r="A21" s="947" t="s">
        <v>94</v>
      </c>
      <c r="B21" s="166">
        <v>27.73</v>
      </c>
      <c r="C21" s="166">
        <v>15.82</v>
      </c>
      <c r="D21" s="166">
        <v>21.5</v>
      </c>
      <c r="E21" s="166">
        <v>20.43</v>
      </c>
      <c r="F21" s="166">
        <v>17.02</v>
      </c>
      <c r="G21" s="166">
        <v>24.17</v>
      </c>
      <c r="H21" s="166">
        <v>17.98</v>
      </c>
      <c r="I21" s="166">
        <v>16.57</v>
      </c>
      <c r="J21" s="166">
        <v>17.690000000000001</v>
      </c>
      <c r="K21" s="166">
        <v>26.31</v>
      </c>
      <c r="L21" s="166">
        <v>18.88</v>
      </c>
      <c r="M21" s="166">
        <v>22.78</v>
      </c>
      <c r="N21" s="166">
        <v>21.54</v>
      </c>
      <c r="O21" s="166">
        <v>20.99</v>
      </c>
      <c r="P21" s="166">
        <v>20.07</v>
      </c>
      <c r="Q21" s="166">
        <v>19.420000000000002</v>
      </c>
      <c r="R21" s="166">
        <v>23.77</v>
      </c>
      <c r="S21" s="166">
        <v>24.38</v>
      </c>
      <c r="T21" s="166">
        <v>13.48</v>
      </c>
      <c r="U21" s="166">
        <v>13.85</v>
      </c>
      <c r="V21" s="166">
        <v>19.03</v>
      </c>
      <c r="W21" s="262">
        <v>22.44</v>
      </c>
    </row>
    <row r="22" spans="1:23" x14ac:dyDescent="0.2">
      <c r="A22" s="947" t="s">
        <v>47</v>
      </c>
      <c r="B22" s="166">
        <v>28.5</v>
      </c>
      <c r="C22" s="166">
        <v>18.55</v>
      </c>
      <c r="D22" s="166">
        <v>26.11</v>
      </c>
      <c r="E22" s="166">
        <v>20.45</v>
      </c>
      <c r="F22" s="166">
        <v>13.75</v>
      </c>
      <c r="G22" s="166">
        <v>28.9</v>
      </c>
      <c r="H22" s="166">
        <v>18.170000000000002</v>
      </c>
      <c r="I22" s="166">
        <v>34.42</v>
      </c>
      <c r="J22" s="166">
        <v>20.49</v>
      </c>
      <c r="K22" s="166">
        <v>24.31</v>
      </c>
      <c r="L22" s="166">
        <v>21.52</v>
      </c>
      <c r="M22" s="166">
        <v>23.34</v>
      </c>
      <c r="N22" s="166">
        <v>24.16</v>
      </c>
      <c r="O22" s="166">
        <v>17.82</v>
      </c>
      <c r="P22" s="166">
        <v>18.920000000000002</v>
      </c>
      <c r="Q22" s="166">
        <v>17.43</v>
      </c>
      <c r="R22" s="166">
        <v>19.829999999999998</v>
      </c>
      <c r="S22" s="166">
        <v>20.58</v>
      </c>
      <c r="T22" s="166">
        <v>27.75</v>
      </c>
      <c r="U22" s="166">
        <v>16.64</v>
      </c>
      <c r="V22" s="166">
        <v>24.89</v>
      </c>
      <c r="W22" s="262">
        <v>22.98</v>
      </c>
    </row>
    <row r="23" spans="1:23" x14ac:dyDescent="0.2">
      <c r="A23" s="947" t="s">
        <v>51</v>
      </c>
      <c r="B23" s="166">
        <v>27.37</v>
      </c>
      <c r="C23" s="166">
        <v>18.53</v>
      </c>
      <c r="D23" s="166">
        <v>21.1</v>
      </c>
      <c r="E23" s="166">
        <v>18.68</v>
      </c>
      <c r="F23" s="166">
        <v>16.47</v>
      </c>
      <c r="G23" s="166">
        <v>21.63</v>
      </c>
      <c r="H23" s="166">
        <v>19.989999999999998</v>
      </c>
      <c r="I23" s="166">
        <v>16.5</v>
      </c>
      <c r="J23" s="166">
        <v>18.91</v>
      </c>
      <c r="K23" s="166">
        <v>25.25</v>
      </c>
      <c r="L23" s="166">
        <v>18.27</v>
      </c>
      <c r="M23" s="166">
        <v>25.34</v>
      </c>
      <c r="N23" s="166">
        <v>21.5</v>
      </c>
      <c r="O23" s="166">
        <v>20.6</v>
      </c>
      <c r="P23" s="166">
        <v>25.16</v>
      </c>
      <c r="Q23" s="166">
        <v>17.93</v>
      </c>
      <c r="R23" s="166">
        <v>22.78</v>
      </c>
      <c r="S23" s="166">
        <v>26.41</v>
      </c>
      <c r="T23" s="166">
        <v>19.91</v>
      </c>
      <c r="U23" s="166">
        <v>14.67</v>
      </c>
      <c r="V23" s="166">
        <v>23.2</v>
      </c>
      <c r="W23" s="262">
        <v>22.91</v>
      </c>
    </row>
    <row r="24" spans="1:23" x14ac:dyDescent="0.2">
      <c r="A24" s="947" t="s">
        <v>52</v>
      </c>
      <c r="B24" s="166">
        <v>26.44</v>
      </c>
      <c r="C24" s="166">
        <v>16.03</v>
      </c>
      <c r="D24" s="166">
        <v>22.52</v>
      </c>
      <c r="E24" s="166">
        <v>17.13</v>
      </c>
      <c r="F24" s="166">
        <v>14.2</v>
      </c>
      <c r="G24" s="166">
        <v>22.17</v>
      </c>
      <c r="H24" s="166">
        <v>21.8</v>
      </c>
      <c r="I24" s="166">
        <v>23.7</v>
      </c>
      <c r="J24" s="166">
        <v>23.28</v>
      </c>
      <c r="K24" s="166">
        <v>23.83</v>
      </c>
      <c r="L24" s="166">
        <v>19.66</v>
      </c>
      <c r="M24" s="166">
        <v>21.33</v>
      </c>
      <c r="N24" s="166">
        <v>23.55</v>
      </c>
      <c r="O24" s="166">
        <v>21.56</v>
      </c>
      <c r="P24" s="166">
        <v>25.27</v>
      </c>
      <c r="Q24" s="166">
        <v>19.920000000000002</v>
      </c>
      <c r="R24" s="166">
        <v>17.64</v>
      </c>
      <c r="S24" s="166">
        <v>22.97</v>
      </c>
      <c r="T24" s="166">
        <v>27.43</v>
      </c>
      <c r="U24" s="166">
        <v>18.02</v>
      </c>
      <c r="V24" s="166">
        <v>23.27</v>
      </c>
      <c r="W24" s="262">
        <v>22.08</v>
      </c>
    </row>
    <row r="25" spans="1:23" x14ac:dyDescent="0.2">
      <c r="A25" s="948" t="s">
        <v>179</v>
      </c>
      <c r="B25" s="166">
        <v>24.73</v>
      </c>
      <c r="C25" s="206">
        <v>18.260000000000002</v>
      </c>
      <c r="D25" s="206">
        <v>25.55</v>
      </c>
      <c r="E25" s="206">
        <v>19.170000000000002</v>
      </c>
      <c r="F25" s="206">
        <v>19.04</v>
      </c>
      <c r="G25" s="206">
        <v>19.98</v>
      </c>
      <c r="H25" s="206">
        <v>19.690000000000001</v>
      </c>
      <c r="I25" s="206">
        <v>24.77</v>
      </c>
      <c r="J25" s="206">
        <v>23.62</v>
      </c>
      <c r="K25" s="206">
        <v>28.06</v>
      </c>
      <c r="L25" s="206">
        <v>16.88</v>
      </c>
      <c r="M25" s="206">
        <v>22.29</v>
      </c>
      <c r="N25" s="206">
        <v>24.28</v>
      </c>
      <c r="O25" s="206">
        <v>18.579999999999998</v>
      </c>
      <c r="P25" s="206">
        <v>29.04</v>
      </c>
      <c r="Q25" s="206">
        <v>18.29</v>
      </c>
      <c r="R25" s="206">
        <v>25.59</v>
      </c>
      <c r="S25" s="206">
        <v>20.84</v>
      </c>
      <c r="T25" s="206">
        <v>22.01</v>
      </c>
      <c r="U25" s="206">
        <v>17.079999999999998</v>
      </c>
      <c r="V25" s="206">
        <v>23.93</v>
      </c>
      <c r="W25" s="262">
        <v>22.79</v>
      </c>
    </row>
    <row r="26" spans="1:23" x14ac:dyDescent="0.2">
      <c r="A26" s="947" t="s">
        <v>182</v>
      </c>
      <c r="B26" s="76">
        <v>25.5630765741784</v>
      </c>
      <c r="C26" s="76">
        <v>17.354471885188829</v>
      </c>
      <c r="D26" s="76">
        <v>23.448545863018779</v>
      </c>
      <c r="E26" s="76">
        <v>18.64359815251094</v>
      </c>
      <c r="F26" s="76">
        <v>17.794968135923217</v>
      </c>
      <c r="G26" s="76">
        <v>18.687714242184985</v>
      </c>
      <c r="H26" s="76">
        <v>14.538334131244813</v>
      </c>
      <c r="I26" s="76">
        <v>22.255796391010225</v>
      </c>
      <c r="J26" s="76">
        <v>20.898511162244766</v>
      </c>
      <c r="K26" s="76">
        <v>26.227391802022229</v>
      </c>
      <c r="L26" s="76">
        <v>17.147689795986658</v>
      </c>
      <c r="M26" s="76">
        <v>21.502827943594962</v>
      </c>
      <c r="N26" s="76">
        <v>25.530721146993631</v>
      </c>
      <c r="O26" s="76">
        <v>17.655955326714363</v>
      </c>
      <c r="P26" s="76">
        <v>23.725536877575546</v>
      </c>
      <c r="Q26" s="76">
        <v>17.859029313292051</v>
      </c>
      <c r="R26" s="76">
        <v>25.264041676209253</v>
      </c>
      <c r="S26" s="76">
        <v>22.280295517698576</v>
      </c>
      <c r="T26" s="76">
        <v>13.900424854046344</v>
      </c>
      <c r="U26" s="76">
        <v>16.554318268714002</v>
      </c>
      <c r="V26" s="76">
        <v>21.71728169167714</v>
      </c>
      <c r="W26" s="944">
        <v>21.916429560078257</v>
      </c>
    </row>
    <row r="27" spans="1:23" x14ac:dyDescent="0.2">
      <c r="A27" s="947" t="s">
        <v>195</v>
      </c>
      <c r="B27" s="76">
        <v>23.601277617181346</v>
      </c>
      <c r="C27" s="76">
        <v>17.543534225835749</v>
      </c>
      <c r="D27" s="76">
        <v>17.573026747389317</v>
      </c>
      <c r="E27" s="76">
        <v>19.348449005770981</v>
      </c>
      <c r="F27" s="76">
        <v>13.374463212495465</v>
      </c>
      <c r="G27" s="76">
        <v>25.011978492177192</v>
      </c>
      <c r="H27" s="76">
        <v>17.035139485890003</v>
      </c>
      <c r="I27" s="76">
        <v>20.502197720985535</v>
      </c>
      <c r="J27" s="76">
        <v>27.758983768220755</v>
      </c>
      <c r="K27" s="76">
        <v>20.639759732448752</v>
      </c>
      <c r="L27" s="76">
        <v>18.76086157046711</v>
      </c>
      <c r="M27" s="76">
        <v>21.621685393134644</v>
      </c>
      <c r="N27" s="76">
        <v>31.64019971821655</v>
      </c>
      <c r="O27" s="76">
        <v>19.041849760621204</v>
      </c>
      <c r="P27" s="76">
        <v>26.355717573238305</v>
      </c>
      <c r="Q27" s="76">
        <v>20.347972854340629</v>
      </c>
      <c r="R27" s="76">
        <v>18.238349425235764</v>
      </c>
      <c r="S27" s="76">
        <v>22.996844500149745</v>
      </c>
      <c r="T27" s="76">
        <v>25.055510757440469</v>
      </c>
      <c r="U27" s="76">
        <v>17.131802052246996</v>
      </c>
      <c r="V27" s="76">
        <v>17.756671248886502</v>
      </c>
      <c r="W27" s="944">
        <v>21.168945731371451</v>
      </c>
    </row>
    <row r="28" spans="1:23" x14ac:dyDescent="0.2">
      <c r="A28" s="947" t="s">
        <v>207</v>
      </c>
      <c r="B28" s="76">
        <v>22.130842319709437</v>
      </c>
      <c r="C28" s="10">
        <v>14.289289907054101</v>
      </c>
      <c r="D28" s="10">
        <v>16.273253497915363</v>
      </c>
      <c r="E28" s="10">
        <v>15.074727760923725</v>
      </c>
      <c r="F28" s="10">
        <v>12.902481764023147</v>
      </c>
      <c r="G28" s="10">
        <v>19.291275586886499</v>
      </c>
      <c r="H28" s="10">
        <v>15.931697989415548</v>
      </c>
      <c r="I28" s="10">
        <v>25.47901970569286</v>
      </c>
      <c r="J28" s="10">
        <v>21.487570776440091</v>
      </c>
      <c r="K28" s="10">
        <v>21.724562573401187</v>
      </c>
      <c r="L28" s="10">
        <v>17.546308063427997</v>
      </c>
      <c r="M28" s="10">
        <v>17.464462394128848</v>
      </c>
      <c r="N28" s="10">
        <v>16.078408947240401</v>
      </c>
      <c r="O28" s="10">
        <v>19.559332902108128</v>
      </c>
      <c r="P28" s="10">
        <v>20.059758744584709</v>
      </c>
      <c r="Q28" s="10">
        <v>19.365969186326488</v>
      </c>
      <c r="R28" s="10">
        <v>22.03422407323918</v>
      </c>
      <c r="S28" s="10">
        <v>29.759731039960755</v>
      </c>
      <c r="T28" s="10">
        <v>31.190927384694028</v>
      </c>
      <c r="U28" s="10">
        <v>15.796984987281709</v>
      </c>
      <c r="V28" s="10">
        <v>21.866449669311429</v>
      </c>
      <c r="W28" s="571">
        <v>19.492285729828197</v>
      </c>
    </row>
    <row r="29" spans="1:23" x14ac:dyDescent="0.2">
      <c r="A29" s="947" t="s">
        <v>235</v>
      </c>
      <c r="B29" s="76">
        <v>23.809890020798864</v>
      </c>
      <c r="C29" s="10">
        <v>11.850154097536409</v>
      </c>
      <c r="D29" s="10">
        <v>13.374329542425585</v>
      </c>
      <c r="E29" s="10">
        <v>13.787706036148434</v>
      </c>
      <c r="F29" s="10">
        <v>14.277653476388624</v>
      </c>
      <c r="G29" s="10">
        <v>17.025100356260122</v>
      </c>
      <c r="H29" s="10">
        <v>15.513404921127965</v>
      </c>
      <c r="I29" s="10">
        <v>24.650434305409281</v>
      </c>
      <c r="J29" s="10">
        <v>14.995573150931856</v>
      </c>
      <c r="K29" s="10">
        <v>21.852212982659875</v>
      </c>
      <c r="L29" s="10">
        <v>17.24123785170524</v>
      </c>
      <c r="M29" s="10">
        <v>17.704145321587262</v>
      </c>
      <c r="N29" s="10">
        <v>18.363141640242816</v>
      </c>
      <c r="O29" s="10">
        <v>19.562419489519964</v>
      </c>
      <c r="P29" s="10">
        <v>20.63787881352475</v>
      </c>
      <c r="Q29" s="10">
        <v>12.32072495895477</v>
      </c>
      <c r="R29" s="10">
        <v>18.003448886389563</v>
      </c>
      <c r="S29" s="10">
        <v>27.933692494042784</v>
      </c>
      <c r="T29" s="10">
        <v>22.861004770687806</v>
      </c>
      <c r="U29" s="10">
        <v>16.294268476927371</v>
      </c>
      <c r="V29" s="10">
        <v>15.467007668932816</v>
      </c>
      <c r="W29" s="571">
        <v>18.882073216241665</v>
      </c>
    </row>
    <row r="30" spans="1:23" x14ac:dyDescent="0.2">
      <c r="A30" s="948" t="s">
        <v>439</v>
      </c>
      <c r="B30" s="76">
        <v>19.564858301088677</v>
      </c>
      <c r="C30" s="10">
        <v>14.475070963026246</v>
      </c>
      <c r="D30" s="10">
        <v>19.725531868995045</v>
      </c>
      <c r="E30" s="10">
        <v>16.683383028327317</v>
      </c>
      <c r="F30" s="10">
        <v>16.890130880756331</v>
      </c>
      <c r="G30" s="10">
        <v>14.46025150913888</v>
      </c>
      <c r="H30" s="10">
        <v>18.869365255074705</v>
      </c>
      <c r="I30" s="10">
        <v>28.845780660457567</v>
      </c>
      <c r="J30" s="10">
        <v>21.470962262704912</v>
      </c>
      <c r="K30" s="10">
        <v>21.146747509951684</v>
      </c>
      <c r="L30" s="10">
        <v>12.263494185684728</v>
      </c>
      <c r="M30" s="10">
        <v>17.413779542172897</v>
      </c>
      <c r="N30" s="10">
        <v>18.665067916739066</v>
      </c>
      <c r="O30" s="10">
        <v>18.516953934355985</v>
      </c>
      <c r="P30" s="10">
        <v>19.506364763520686</v>
      </c>
      <c r="Q30" s="10">
        <v>21.199081005172346</v>
      </c>
      <c r="R30" s="10">
        <v>21.238508133795751</v>
      </c>
      <c r="S30" s="10">
        <v>18.076973824215724</v>
      </c>
      <c r="T30" s="10">
        <v>20.15452577869447</v>
      </c>
      <c r="U30" s="10">
        <v>14.266475980757775</v>
      </c>
      <c r="V30" s="10">
        <v>20.944838236095464</v>
      </c>
      <c r="W30" s="571">
        <v>18.543973124889064</v>
      </c>
    </row>
    <row r="31" spans="1:23" x14ac:dyDescent="0.2">
      <c r="A31" s="949" t="s">
        <v>440</v>
      </c>
      <c r="B31" s="769">
        <v>19.378573879023921</v>
      </c>
      <c r="C31" s="739">
        <v>17.177271713653028</v>
      </c>
      <c r="D31" s="739">
        <v>16.643917686528173</v>
      </c>
      <c r="E31" s="739">
        <v>14.653549754829372</v>
      </c>
      <c r="F31" s="739">
        <v>15.502002108664838</v>
      </c>
      <c r="G31" s="739">
        <v>15.939598110523661</v>
      </c>
      <c r="H31" s="739">
        <v>15.168384614710009</v>
      </c>
      <c r="I31" s="739">
        <v>21.328445132823621</v>
      </c>
      <c r="J31" s="739">
        <v>21.040577125700857</v>
      </c>
      <c r="K31" s="739">
        <v>18.946737059984475</v>
      </c>
      <c r="L31" s="739">
        <v>12.64903013720736</v>
      </c>
      <c r="M31" s="739">
        <v>18.066059447936624</v>
      </c>
      <c r="N31" s="739">
        <v>18.797562168848113</v>
      </c>
      <c r="O31" s="739">
        <v>18.843046673233733</v>
      </c>
      <c r="P31" s="739">
        <v>18.301390813325902</v>
      </c>
      <c r="Q31" s="739">
        <v>12.910674892920914</v>
      </c>
      <c r="R31" s="739">
        <v>13.283190743430222</v>
      </c>
      <c r="S31" s="739">
        <v>20.014730118274905</v>
      </c>
      <c r="T31" s="739">
        <v>25.299238998528409</v>
      </c>
      <c r="U31" s="739">
        <v>10.681392967976702</v>
      </c>
      <c r="V31" s="739">
        <v>15.79381361384338</v>
      </c>
      <c r="W31" s="739">
        <v>17.384434295123185</v>
      </c>
    </row>
    <row r="32" spans="1:23" ht="8.25" customHeight="1" x14ac:dyDescent="0.2">
      <c r="K32" s="685"/>
      <c r="L32" s="685"/>
    </row>
    <row r="33" spans="1:19" ht="12.75" customHeight="1" x14ac:dyDescent="0.2">
      <c r="A33" s="1076" t="s">
        <v>429</v>
      </c>
      <c r="B33" s="1077"/>
      <c r="C33" s="1077"/>
      <c r="D33" s="1077"/>
      <c r="E33" s="1077"/>
      <c r="K33" s="685"/>
      <c r="L33" s="685"/>
    </row>
    <row r="34" spans="1:19" ht="6" customHeight="1" x14ac:dyDescent="0.2">
      <c r="K34" s="685"/>
      <c r="L34" s="685"/>
    </row>
    <row r="35" spans="1:19" x14ac:dyDescent="0.2">
      <c r="A35" s="1076" t="s">
        <v>432</v>
      </c>
      <c r="B35" s="1077"/>
      <c r="C35" s="1077"/>
      <c r="D35" s="1077"/>
      <c r="E35" s="1077"/>
      <c r="F35" s="1077"/>
      <c r="G35" s="1077"/>
      <c r="H35" s="1077"/>
      <c r="I35" s="1077"/>
      <c r="J35" s="1077"/>
      <c r="K35" s="1077"/>
      <c r="L35" s="1077"/>
      <c r="M35" s="1077"/>
      <c r="N35" s="1077"/>
      <c r="O35" s="1077"/>
      <c r="P35" s="1077"/>
      <c r="Q35" s="1077"/>
      <c r="R35" s="1077"/>
      <c r="S35" s="1077"/>
    </row>
    <row r="36" spans="1:19" x14ac:dyDescent="0.2">
      <c r="K36" s="685"/>
      <c r="L36" s="685"/>
    </row>
    <row r="37" spans="1:19" x14ac:dyDescent="0.2">
      <c r="K37" s="685"/>
      <c r="L37" s="685"/>
    </row>
    <row r="38" spans="1:19" x14ac:dyDescent="0.2">
      <c r="K38" s="685"/>
      <c r="L38" s="685"/>
    </row>
    <row r="39" spans="1:19" x14ac:dyDescent="0.2">
      <c r="K39" s="685"/>
      <c r="L39" s="685"/>
    </row>
    <row r="40" spans="1:19" x14ac:dyDescent="0.2">
      <c r="K40" s="685"/>
      <c r="L40" s="685"/>
    </row>
    <row r="41" spans="1:19" x14ac:dyDescent="0.2">
      <c r="K41" s="685"/>
      <c r="L41" s="685"/>
    </row>
    <row r="42" spans="1:19" x14ac:dyDescent="0.2">
      <c r="K42" s="685"/>
      <c r="L42" s="685"/>
    </row>
    <row r="43" spans="1:19" x14ac:dyDescent="0.2">
      <c r="K43" s="685"/>
      <c r="L43" s="685"/>
    </row>
    <row r="44" spans="1:19" x14ac:dyDescent="0.2">
      <c r="K44" s="685"/>
      <c r="L44" s="685"/>
    </row>
    <row r="45" spans="1:19" x14ac:dyDescent="0.2">
      <c r="K45" s="685"/>
      <c r="L45" s="685"/>
    </row>
    <row r="46" spans="1:19" x14ac:dyDescent="0.2">
      <c r="K46" s="685"/>
      <c r="L46" s="685"/>
    </row>
    <row r="47" spans="1:19" x14ac:dyDescent="0.2">
      <c r="K47" s="685"/>
      <c r="L47" s="685"/>
    </row>
    <row r="48" spans="1:19" x14ac:dyDescent="0.2">
      <c r="K48" s="685"/>
      <c r="L48" s="685"/>
    </row>
    <row r="49" spans="11:12" x14ac:dyDescent="0.2">
      <c r="K49" s="685"/>
      <c r="L49" s="685"/>
    </row>
    <row r="50" spans="11:12" x14ac:dyDescent="0.2">
      <c r="K50" s="685"/>
      <c r="L50" s="685"/>
    </row>
    <row r="51" spans="11:12" x14ac:dyDescent="0.2">
      <c r="K51" s="685"/>
      <c r="L51" s="685"/>
    </row>
    <row r="52" spans="11:12" x14ac:dyDescent="0.2">
      <c r="K52" s="685"/>
      <c r="L52" s="685"/>
    </row>
    <row r="53" spans="11:12" x14ac:dyDescent="0.2">
      <c r="K53" s="685"/>
      <c r="L53" s="685"/>
    </row>
    <row r="54" spans="11:12" x14ac:dyDescent="0.2">
      <c r="K54" s="685"/>
      <c r="L54" s="685"/>
    </row>
  </sheetData>
  <mergeCells count="5">
    <mergeCell ref="A33:E33"/>
    <mergeCell ref="A35:S35"/>
    <mergeCell ref="A3:V3"/>
    <mergeCell ref="H1:I1"/>
    <mergeCell ref="E1:G1"/>
  </mergeCells>
  <hyperlinks>
    <hyperlink ref="E1:F1" location="Tabellförteckning!A1" display="Tillbaka till innehållsföreckningen "/>
  </hyperlinks>
  <pageMargins left="0.75" right="0.75" top="1" bottom="1" header="0.5" footer="0.5"/>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89"/>
  <sheetViews>
    <sheetView zoomScale="106" zoomScaleNormal="106" workbookViewId="0">
      <pane ySplit="2" topLeftCell="A8" activePane="bottomLeft" state="frozen"/>
      <selection sqref="A1:B1"/>
      <selection pane="bottomLeft" activeCell="B28" sqref="B28"/>
    </sheetView>
  </sheetViews>
  <sheetFormatPr defaultColWidth="9.140625" defaultRowHeight="15" x14ac:dyDescent="0.25"/>
  <cols>
    <col min="1" max="1" width="4.7109375" style="875" bestFit="1" customWidth="1"/>
    <col min="2" max="2" width="81.85546875" style="874" customWidth="1"/>
    <col min="3" max="16384" width="9.140625" style="872"/>
  </cols>
  <sheetData>
    <row r="1" spans="1:2" ht="30" customHeight="1" x14ac:dyDescent="0.25">
      <c r="A1" s="957" t="s">
        <v>585</v>
      </c>
      <c r="B1" s="958"/>
    </row>
    <row r="2" spans="1:2" ht="30" customHeight="1" x14ac:dyDescent="0.25">
      <c r="A2" s="870" t="s">
        <v>584</v>
      </c>
      <c r="B2" s="871" t="s">
        <v>694</v>
      </c>
    </row>
    <row r="3" spans="1:2" s="873" customFormat="1" ht="30" customHeight="1" x14ac:dyDescent="0.25">
      <c r="A3" s="870">
        <v>1</v>
      </c>
      <c r="B3" s="879" t="s">
        <v>591</v>
      </c>
    </row>
    <row r="4" spans="1:2" s="873" customFormat="1" ht="30" customHeight="1" x14ac:dyDescent="0.25">
      <c r="A4" s="870">
        <v>2</v>
      </c>
      <c r="B4" s="879" t="s">
        <v>592</v>
      </c>
    </row>
    <row r="5" spans="1:2" ht="30" customHeight="1" x14ac:dyDescent="0.25">
      <c r="A5" s="870">
        <v>3</v>
      </c>
      <c r="B5" s="879" t="s">
        <v>593</v>
      </c>
    </row>
    <row r="6" spans="1:2" s="858" customFormat="1" ht="30" customHeight="1" x14ac:dyDescent="0.25">
      <c r="A6" s="870">
        <v>4</v>
      </c>
      <c r="B6" s="879" t="s">
        <v>594</v>
      </c>
    </row>
    <row r="7" spans="1:2" s="858" customFormat="1" ht="30" customHeight="1" x14ac:dyDescent="0.25">
      <c r="A7" s="870">
        <v>5</v>
      </c>
      <c r="B7" s="879" t="s">
        <v>595</v>
      </c>
    </row>
    <row r="8" spans="1:2" ht="30" customHeight="1" x14ac:dyDescent="0.25">
      <c r="A8" s="870">
        <v>6</v>
      </c>
      <c r="B8" s="879" t="s">
        <v>596</v>
      </c>
    </row>
    <row r="9" spans="1:2" ht="30" customHeight="1" x14ac:dyDescent="0.25">
      <c r="A9" s="870">
        <v>7</v>
      </c>
      <c r="B9" s="879" t="s">
        <v>597</v>
      </c>
    </row>
    <row r="10" spans="1:2" ht="30" customHeight="1" x14ac:dyDescent="0.25">
      <c r="A10" s="870">
        <v>8</v>
      </c>
      <c r="B10" s="879" t="s">
        <v>598</v>
      </c>
    </row>
    <row r="11" spans="1:2" x14ac:dyDescent="0.25">
      <c r="A11" s="870">
        <v>9</v>
      </c>
      <c r="B11" s="879" t="s">
        <v>599</v>
      </c>
    </row>
    <row r="12" spans="1:2" ht="40.5" customHeight="1" x14ac:dyDescent="0.25">
      <c r="A12" s="870">
        <v>10</v>
      </c>
      <c r="B12" s="879" t="s">
        <v>600</v>
      </c>
    </row>
    <row r="13" spans="1:2" ht="40.5" customHeight="1" x14ac:dyDescent="0.25">
      <c r="A13" s="870">
        <v>11</v>
      </c>
      <c r="B13" s="879" t="s">
        <v>671</v>
      </c>
    </row>
    <row r="14" spans="1:2" ht="40.5" customHeight="1" x14ac:dyDescent="0.25">
      <c r="A14" s="870">
        <v>12</v>
      </c>
      <c r="B14" s="879" t="s">
        <v>586</v>
      </c>
    </row>
    <row r="15" spans="1:2" ht="40.5" customHeight="1" x14ac:dyDescent="0.25">
      <c r="A15" s="870">
        <v>13</v>
      </c>
      <c r="B15" s="879" t="s">
        <v>672</v>
      </c>
    </row>
    <row r="16" spans="1:2" x14ac:dyDescent="0.25">
      <c r="A16" s="870">
        <v>14</v>
      </c>
      <c r="B16" s="879" t="s">
        <v>601</v>
      </c>
    </row>
    <row r="17" spans="1:2" ht="38.25" x14ac:dyDescent="0.25">
      <c r="A17" s="870">
        <v>15</v>
      </c>
      <c r="B17" s="879" t="s">
        <v>587</v>
      </c>
    </row>
    <row r="18" spans="1:2" ht="25.5" x14ac:dyDescent="0.25">
      <c r="A18" s="870">
        <v>16</v>
      </c>
      <c r="B18" s="879" t="s">
        <v>588</v>
      </c>
    </row>
    <row r="19" spans="1:2" ht="25.5" x14ac:dyDescent="0.25">
      <c r="A19" s="870">
        <v>17</v>
      </c>
      <c r="B19" s="879" t="s">
        <v>602</v>
      </c>
    </row>
    <row r="20" spans="1:2" ht="38.25" x14ac:dyDescent="0.25">
      <c r="A20" s="870">
        <v>18</v>
      </c>
      <c r="B20" s="879" t="s">
        <v>603</v>
      </c>
    </row>
    <row r="21" spans="1:2" x14ac:dyDescent="0.25">
      <c r="A21" s="870">
        <v>19</v>
      </c>
      <c r="B21" s="879" t="s">
        <v>604</v>
      </c>
    </row>
    <row r="22" spans="1:2" ht="38.25" x14ac:dyDescent="0.25">
      <c r="A22" s="870">
        <v>20</v>
      </c>
      <c r="B22" s="879" t="s">
        <v>605</v>
      </c>
    </row>
    <row r="23" spans="1:2" ht="25.5" x14ac:dyDescent="0.25">
      <c r="A23" s="870">
        <v>21</v>
      </c>
      <c r="B23" s="879" t="s">
        <v>606</v>
      </c>
    </row>
    <row r="24" spans="1:2" ht="25.5" x14ac:dyDescent="0.25">
      <c r="A24" s="870">
        <v>22</v>
      </c>
      <c r="B24" s="879" t="s">
        <v>607</v>
      </c>
    </row>
    <row r="25" spans="1:2" ht="25.5" x14ac:dyDescent="0.25">
      <c r="A25" s="870">
        <v>23</v>
      </c>
      <c r="B25" s="879" t="s">
        <v>608</v>
      </c>
    </row>
    <row r="26" spans="1:2" ht="25.5" x14ac:dyDescent="0.25">
      <c r="A26" s="870">
        <v>24</v>
      </c>
      <c r="B26" s="879" t="s">
        <v>609</v>
      </c>
    </row>
    <row r="27" spans="1:2" ht="25.5" x14ac:dyDescent="0.25">
      <c r="A27" s="870">
        <v>25</v>
      </c>
      <c r="B27" s="879" t="s">
        <v>670</v>
      </c>
    </row>
    <row r="28" spans="1:2" ht="25.5" x14ac:dyDescent="0.25">
      <c r="A28" s="870">
        <v>26</v>
      </c>
      <c r="B28" s="879" t="s">
        <v>610</v>
      </c>
    </row>
    <row r="29" spans="1:2" ht="25.5" x14ac:dyDescent="0.25">
      <c r="A29" s="870">
        <v>27</v>
      </c>
      <c r="B29" s="879" t="s">
        <v>611</v>
      </c>
    </row>
    <row r="30" spans="1:2" x14ac:dyDescent="0.25">
      <c r="A30" s="870">
        <v>28</v>
      </c>
      <c r="B30" s="879" t="s">
        <v>612</v>
      </c>
    </row>
    <row r="31" spans="1:2" x14ac:dyDescent="0.25">
      <c r="A31" s="870">
        <v>29</v>
      </c>
      <c r="B31" s="879" t="s">
        <v>613</v>
      </c>
    </row>
    <row r="32" spans="1:2" x14ac:dyDescent="0.25">
      <c r="A32" s="870">
        <v>30</v>
      </c>
      <c r="B32" s="879" t="s">
        <v>614</v>
      </c>
    </row>
    <row r="33" spans="1:2" ht="25.5" x14ac:dyDescent="0.25">
      <c r="A33" s="870">
        <v>31</v>
      </c>
      <c r="B33" s="879" t="s">
        <v>615</v>
      </c>
    </row>
    <row r="34" spans="1:2" x14ac:dyDescent="0.25">
      <c r="A34" s="870">
        <v>32</v>
      </c>
      <c r="B34" s="879" t="s">
        <v>616</v>
      </c>
    </row>
    <row r="35" spans="1:2" x14ac:dyDescent="0.25">
      <c r="A35" s="870">
        <v>33</v>
      </c>
      <c r="B35" s="879" t="s">
        <v>617</v>
      </c>
    </row>
    <row r="36" spans="1:2" x14ac:dyDescent="0.25">
      <c r="A36" s="870">
        <v>34</v>
      </c>
      <c r="B36" s="879" t="s">
        <v>618</v>
      </c>
    </row>
    <row r="37" spans="1:2" x14ac:dyDescent="0.25">
      <c r="A37" s="870">
        <v>35</v>
      </c>
      <c r="B37" s="879" t="s">
        <v>619</v>
      </c>
    </row>
    <row r="38" spans="1:2" x14ac:dyDescent="0.25">
      <c r="A38" s="870">
        <v>36</v>
      </c>
      <c r="B38" s="879" t="s">
        <v>620</v>
      </c>
    </row>
    <row r="39" spans="1:2" ht="30" customHeight="1" x14ac:dyDescent="0.25">
      <c r="A39" s="870">
        <v>37</v>
      </c>
      <c r="B39" s="879" t="s">
        <v>621</v>
      </c>
    </row>
    <row r="40" spans="1:2" x14ac:dyDescent="0.25">
      <c r="A40" s="870">
        <v>38</v>
      </c>
      <c r="B40" s="879" t="s">
        <v>622</v>
      </c>
    </row>
    <row r="41" spans="1:2" x14ac:dyDescent="0.25">
      <c r="A41" s="870">
        <v>39</v>
      </c>
      <c r="B41" s="879" t="s">
        <v>623</v>
      </c>
    </row>
    <row r="42" spans="1:2" ht="15" customHeight="1" x14ac:dyDescent="0.25">
      <c r="A42" s="870">
        <v>40</v>
      </c>
      <c r="B42" s="879" t="s">
        <v>624</v>
      </c>
    </row>
    <row r="43" spans="1:2" ht="15" customHeight="1" x14ac:dyDescent="0.25">
      <c r="A43" s="870">
        <v>41</v>
      </c>
      <c r="B43" s="879" t="s">
        <v>625</v>
      </c>
    </row>
    <row r="44" spans="1:2" ht="25.5" x14ac:dyDescent="0.25">
      <c r="A44" s="870">
        <v>42</v>
      </c>
      <c r="B44" s="879" t="s">
        <v>626</v>
      </c>
    </row>
    <row r="45" spans="1:2" x14ac:dyDescent="0.25">
      <c r="A45" s="870">
        <v>43</v>
      </c>
      <c r="B45" s="879" t="s">
        <v>627</v>
      </c>
    </row>
    <row r="46" spans="1:2" ht="25.5" x14ac:dyDescent="0.25">
      <c r="A46" s="870">
        <v>44</v>
      </c>
      <c r="B46" s="879" t="s">
        <v>628</v>
      </c>
    </row>
    <row r="47" spans="1:2" ht="25.5" x14ac:dyDescent="0.25">
      <c r="A47" s="870">
        <v>45</v>
      </c>
      <c r="B47" s="879" t="s">
        <v>629</v>
      </c>
    </row>
    <row r="48" spans="1:2" x14ac:dyDescent="0.25">
      <c r="A48" s="870">
        <v>46</v>
      </c>
      <c r="B48" s="879" t="s">
        <v>630</v>
      </c>
    </row>
    <row r="49" spans="1:2" ht="42" customHeight="1" x14ac:dyDescent="0.25">
      <c r="A49" s="870">
        <v>47</v>
      </c>
      <c r="B49" s="879" t="s">
        <v>631</v>
      </c>
    </row>
    <row r="50" spans="1:2" ht="15" customHeight="1" x14ac:dyDescent="0.25">
      <c r="A50" s="870">
        <v>48</v>
      </c>
      <c r="B50" s="879" t="s">
        <v>632</v>
      </c>
    </row>
    <row r="51" spans="1:2" x14ac:dyDescent="0.25">
      <c r="A51" s="870">
        <v>49</v>
      </c>
      <c r="B51" s="879" t="s">
        <v>633</v>
      </c>
    </row>
    <row r="52" spans="1:2" x14ac:dyDescent="0.25">
      <c r="A52" s="870">
        <v>50</v>
      </c>
      <c r="B52" s="879" t="s">
        <v>634</v>
      </c>
    </row>
    <row r="53" spans="1:2" ht="25.5" x14ac:dyDescent="0.25">
      <c r="A53" s="870">
        <v>51</v>
      </c>
      <c r="B53" s="879" t="s">
        <v>635</v>
      </c>
    </row>
    <row r="54" spans="1:2" x14ac:dyDescent="0.25">
      <c r="A54" s="870">
        <v>52</v>
      </c>
      <c r="B54" s="879" t="s">
        <v>636</v>
      </c>
    </row>
    <row r="55" spans="1:2" ht="25.5" x14ac:dyDescent="0.25">
      <c r="A55" s="870">
        <v>53</v>
      </c>
      <c r="B55" s="879" t="s">
        <v>637</v>
      </c>
    </row>
    <row r="56" spans="1:2" ht="25.5" x14ac:dyDescent="0.25">
      <c r="A56" s="870">
        <v>54</v>
      </c>
      <c r="B56" s="879" t="s">
        <v>638</v>
      </c>
    </row>
    <row r="57" spans="1:2" ht="30" customHeight="1" x14ac:dyDescent="0.25">
      <c r="A57" s="870">
        <v>55</v>
      </c>
      <c r="B57" s="879" t="s">
        <v>639</v>
      </c>
    </row>
    <row r="58" spans="1:2" ht="30" customHeight="1" x14ac:dyDescent="0.25">
      <c r="A58" s="870">
        <v>56</v>
      </c>
      <c r="B58" s="879" t="s">
        <v>640</v>
      </c>
    </row>
    <row r="59" spans="1:2" ht="30" customHeight="1" x14ac:dyDescent="0.25">
      <c r="A59" s="870">
        <v>57</v>
      </c>
      <c r="B59" s="879" t="s">
        <v>641</v>
      </c>
    </row>
    <row r="60" spans="1:2" ht="30" customHeight="1" x14ac:dyDescent="0.25">
      <c r="A60" s="870">
        <v>58</v>
      </c>
      <c r="B60" s="879" t="s">
        <v>642</v>
      </c>
    </row>
    <row r="61" spans="1:2" ht="30" customHeight="1" x14ac:dyDescent="0.25">
      <c r="A61" s="870">
        <v>59</v>
      </c>
      <c r="B61" s="879" t="s">
        <v>643</v>
      </c>
    </row>
    <row r="62" spans="1:2" ht="30" customHeight="1" x14ac:dyDescent="0.25">
      <c r="A62" s="870">
        <v>60</v>
      </c>
      <c r="B62" s="879" t="s">
        <v>644</v>
      </c>
    </row>
    <row r="63" spans="1:2" ht="30" customHeight="1" x14ac:dyDescent="0.25">
      <c r="A63" s="870">
        <v>61</v>
      </c>
      <c r="B63" s="879" t="s">
        <v>645</v>
      </c>
    </row>
    <row r="64" spans="1:2" ht="15" customHeight="1" x14ac:dyDescent="0.25">
      <c r="A64" s="870">
        <v>62</v>
      </c>
      <c r="B64" s="879" t="s">
        <v>646</v>
      </c>
    </row>
    <row r="65" spans="1:2" ht="30" customHeight="1" x14ac:dyDescent="0.25">
      <c r="A65" s="870">
        <v>63</v>
      </c>
      <c r="B65" s="879" t="s">
        <v>647</v>
      </c>
    </row>
    <row r="66" spans="1:2" ht="30" customHeight="1" x14ac:dyDescent="0.25">
      <c r="A66" s="870">
        <v>64</v>
      </c>
      <c r="B66" s="879" t="s">
        <v>648</v>
      </c>
    </row>
    <row r="67" spans="1:2" ht="30" customHeight="1" x14ac:dyDescent="0.25">
      <c r="A67" s="870">
        <v>65</v>
      </c>
      <c r="B67" s="879" t="s">
        <v>649</v>
      </c>
    </row>
    <row r="68" spans="1:2" ht="15" customHeight="1" x14ac:dyDescent="0.25">
      <c r="A68" s="870">
        <v>66</v>
      </c>
      <c r="B68" s="879" t="s">
        <v>650</v>
      </c>
    </row>
    <row r="69" spans="1:2" ht="15" customHeight="1" x14ac:dyDescent="0.25">
      <c r="A69" s="870">
        <v>67</v>
      </c>
      <c r="B69" s="879" t="s">
        <v>651</v>
      </c>
    </row>
    <row r="70" spans="1:2" ht="30" customHeight="1" x14ac:dyDescent="0.25">
      <c r="A70" s="870">
        <v>68</v>
      </c>
      <c r="B70" s="879" t="s">
        <v>652</v>
      </c>
    </row>
    <row r="71" spans="1:2" ht="15" customHeight="1" x14ac:dyDescent="0.25">
      <c r="A71" s="870">
        <v>69</v>
      </c>
      <c r="B71" s="879" t="s">
        <v>653</v>
      </c>
    </row>
    <row r="72" spans="1:2" ht="30" customHeight="1" x14ac:dyDescent="0.25">
      <c r="A72" s="870">
        <v>70</v>
      </c>
      <c r="B72" s="879" t="s">
        <v>654</v>
      </c>
    </row>
    <row r="73" spans="1:2" ht="30" customHeight="1" x14ac:dyDescent="0.25">
      <c r="A73" s="870">
        <v>71</v>
      </c>
      <c r="B73" s="879" t="s">
        <v>655</v>
      </c>
    </row>
    <row r="74" spans="1:2" ht="30" customHeight="1" x14ac:dyDescent="0.25">
      <c r="A74" s="870">
        <v>72</v>
      </c>
      <c r="B74" s="879" t="s">
        <v>656</v>
      </c>
    </row>
    <row r="75" spans="1:2" ht="30" customHeight="1" x14ac:dyDescent="0.25">
      <c r="A75" s="870">
        <v>73</v>
      </c>
      <c r="B75" s="879" t="s">
        <v>657</v>
      </c>
    </row>
    <row r="76" spans="1:2" ht="30" customHeight="1" x14ac:dyDescent="0.25">
      <c r="A76" s="870">
        <v>74</v>
      </c>
      <c r="B76" s="879" t="s">
        <v>658</v>
      </c>
    </row>
    <row r="77" spans="1:2" ht="43.5" customHeight="1" x14ac:dyDescent="0.25">
      <c r="A77" s="870">
        <v>75</v>
      </c>
      <c r="B77" s="879" t="s">
        <v>659</v>
      </c>
    </row>
    <row r="78" spans="1:2" ht="30" customHeight="1" x14ac:dyDescent="0.25">
      <c r="A78" s="870">
        <v>76</v>
      </c>
      <c r="B78" s="879" t="s">
        <v>660</v>
      </c>
    </row>
    <row r="79" spans="1:2" ht="15" customHeight="1" x14ac:dyDescent="0.25">
      <c r="A79" s="870">
        <v>77</v>
      </c>
      <c r="B79" s="879" t="s">
        <v>661</v>
      </c>
    </row>
    <row r="80" spans="1:2" ht="15" customHeight="1" x14ac:dyDescent="0.25">
      <c r="A80" s="870">
        <v>78</v>
      </c>
      <c r="B80" s="879" t="s">
        <v>662</v>
      </c>
    </row>
    <row r="81" spans="1:2" ht="15" customHeight="1" x14ac:dyDescent="0.25">
      <c r="A81" s="870">
        <v>79</v>
      </c>
      <c r="B81" s="879" t="s">
        <v>663</v>
      </c>
    </row>
    <row r="82" spans="1:2" ht="30" customHeight="1" x14ac:dyDescent="0.25">
      <c r="A82" s="870">
        <v>80</v>
      </c>
      <c r="B82" s="879" t="s">
        <v>664</v>
      </c>
    </row>
    <row r="83" spans="1:2" ht="15" customHeight="1" x14ac:dyDescent="0.25">
      <c r="A83" s="870">
        <v>81</v>
      </c>
      <c r="B83" s="879" t="s">
        <v>665</v>
      </c>
    </row>
    <row r="84" spans="1:2" ht="30" customHeight="1" x14ac:dyDescent="0.25">
      <c r="A84" s="870">
        <v>82</v>
      </c>
      <c r="B84" s="879" t="s">
        <v>666</v>
      </c>
    </row>
    <row r="85" spans="1:2" ht="30" customHeight="1" x14ac:dyDescent="0.25">
      <c r="A85" s="870">
        <v>83</v>
      </c>
      <c r="B85" s="879" t="s">
        <v>667</v>
      </c>
    </row>
    <row r="86" spans="1:2" ht="15" customHeight="1" x14ac:dyDescent="0.25">
      <c r="A86" s="870">
        <v>84</v>
      </c>
      <c r="B86" s="879" t="s">
        <v>668</v>
      </c>
    </row>
    <row r="89" spans="1:2" x14ac:dyDescent="0.25">
      <c r="B89" s="878"/>
    </row>
  </sheetData>
  <mergeCells count="1">
    <mergeCell ref="A1:B1"/>
  </mergeCells>
  <hyperlinks>
    <hyperlink ref="B3" location="'1'!A1" display="Prisutvecklingen för spritdrycker, vin, starköl och folköl för detaljhandel och servering. 1980–2013. Basår 2011=100."/>
    <hyperlink ref="B4" location="'2'!A1" display="Antal serveringstillstånd vid slutet av respektive år med tillstånd att servera spritdrycker, vin och starköl till allmänheten samt antal serveringstillstånd till slutna sällskap. 1977–2013."/>
    <hyperlink ref="B5" location="'3'!A1" display="Försäljning av sprit, vin och öl i liter alkohol 100 % per invånare 15 år och äldre samt dryckernas andel av totala försäljningen. 1861–2013."/>
    <hyperlink ref="B6" location="'4'!A1" display="Restaurangserveringens andel av den totala försäljningen av liter spritdrycker, vin och starköl. 1977–2013."/>
    <hyperlink ref="B7" location="'5'!A1" display="Alkoholkonsumtionens olika delmängder i Sverige i liter alkohol 100 % per invånare 15 år och äldre under perioden 2001–2013."/>
    <hyperlink ref="B8" location="'6'!A1" display="Oregistrerad, registrerad och total alkoholanskaffning, per alkoholdryck och totalt i liter alkohol 100 %. 2001–2013."/>
    <hyperlink ref="B9" location="'7'!A1" display="Genomsnittlig total årskonsumtion mätt i liter ren alkohol (100 %) samt olika dryckers andel av den totala alkoholkonsumtionen efter kön. Årskurs 9. 1977–2014."/>
    <hyperlink ref="B10" location="'8'!A1" display="Genomsnittlig total årskonsumtion mätt i liter ren alkohol (100 %) samt olika dryckers andel av den totala alkoholkonsumtionen efter kön. Gymnasiets år 2. 2004–2014."/>
    <hyperlink ref="B11" location="'9'!A1" display="Självrapporterad alkoholkonsumtion i liter alkohol 100 %, efter kön och ålder. 2004–2012."/>
    <hyperlink ref="B12" location="'10'!A1" display="Andelen elever som vid ett och samma tillfälle druckit alkohol motsvarande minst fyra stora burkar starköl/starkcider eller 18 cl (en halv kvarting) sprit eller en helflaska vin eller sex burkar folköl, efter kön. Årskurs 9. 1972–2012A."/>
    <hyperlink ref="B13" location="'11'!A1" display="Andelen elever som, under de senaste 12 månaderna, vid ett och samma tillfälle druckit alkohol motsvarande minst fyra stora burkar starköl/starkcider eller 25 cl sprit eller en helflaska vin eller sex burkar folköl (s.k. &quot;intensivkonsumtion&quot;), efter kön. "/>
    <hyperlink ref="B14" location="'12'!A1" display="Andelen elever som vid ett och samma tillfälle druckit alkohol motsvarande minst 18 cl sprit (en halv kvarting) eller en helflaska vin eller fyra stora flaskor stark cider/alkoläsk eller fyra burkar starköl eller sex burkar folköl, efter kön. Gymnasiets å"/>
    <hyperlink ref="B15" location="'13'!A1" display="Andelen elever som, under de senaste 12 månaderna, vid ett och samma tillfälle druckit alkohol motsvarande minst fyra stora burkar starköl/starkcider eller 25 cl sprit eller en helflaska vin eller sex burkar folköl (sk &quot;intensivkonsumtion&quot;), efter kön. Gy"/>
    <hyperlink ref="B16" location="'14'!A1" display="Andelen 16-84 åringar med riskkonsumtion, efter kön och ålder. 2004–2013."/>
    <hyperlink ref="B17" location="'15'!A1" display="Olika alkoholvanor och erfarenhet av att ha druckit hemtillverkad respektive smugglad alkohol fördelat på (grupper av) län. Tvåårsmedelvärden. Procentuell fördelning samt medelvärde liter. Årskurs 9. 1989–2013."/>
    <hyperlink ref="B18" location="'16'!A1" display="Elevernas alkoholvanor fördelade på (grupper av) län. Tvåårsmedelvärden. Procentuell fördelning samt medelvärde liter. Gymnasiets år 2. 2004–2013."/>
    <hyperlink ref="B19" location="'17'!A1" display="Drogvanor bland elever i årskurs 9 samt gymnasiets årskurs 2 i olika regioner efter kön. Procent. Genomsnittsvärden för åren 2012–2014."/>
    <hyperlink ref="B20" location="'18'!A1" display="Ingripanden i antal och per 1 000 invånare 15 och däröver enligt brottsbalken för fylleri eller (från 1977) enligt lagen (1976:511) om omhändertagande av berusade personer m.m. (LOB), efter kön. 1963–2013."/>
    <hyperlink ref="B21" location="'19'!A1" display="Anmälda trafiknykterhetsbrott. Antal och per 100 000 invånare, 1950–2013."/>
    <hyperlink ref="B22" location="'20'!A1" display="Andel (18–74 år) som svarat att de någon gång under de senaste 12 månaderna kört bil i samband med att de druckit alkohol (utöver lättöl), samt andel  (15–74 år) som åkt med förare påverkad av alkohol. 1981–2013."/>
    <hyperlink ref="B23" location="'21'!A1" display="Anmälda misshandelsbrott (15 år och äldre) utomhus, obekant gärningsperson per 100 000 invånare 15 år och äldre. 2000–2012."/>
    <hyperlink ref="B24" location="'22'!A1" display="Antal slutenvårdstillfällen, antal vårdade personer och antal personer vårdade för första gången sedan 1987 i slutenvård med alkoholrelaterad bi- eller huvuddiagnos. 1987–2013."/>
    <hyperlink ref="B25" location="'23'!A1" display="Andel personer vårdade i slutenvård med alkoholrelaterad bi- eller huvuddiagnos, efter ålder. 1987–2013."/>
    <hyperlink ref="B26" location="'24'!A1" display="Antal slutenvårdstillfällen med alkoholrelaterad bi- eller huvuddiagnos i Stockholm, Västra Götaland, Skåne län samt övriga landet. 1987–2013."/>
    <hyperlink ref="B27" location="'25'!A1" display="Antal dödsfall med alkoholdiagnos som underliggande eller bidragande dödsorsak. Ålder, kön och åldersstandardiserade dödstal per 100 000 invånare. 1969–2013."/>
    <hyperlink ref="B28" location="'26'!A1" display="Dödlighet i alkoholdiagnos länsvis som underliggande eller bidragande dödsorsak. Åldersstandardiserade dödstal per 100 000 invånare. 1988–2013."/>
    <hyperlink ref="B29" location="'27'!A1" display="Alkoholrelaterad dödlighet (antal): Levercirrhos m.fl. kroniska leversjukdomar (K70.0–K70.4, K70.9, K74.0–K74.6, K76.0–K76.1, K76.6). 1956–2013."/>
    <hyperlink ref="B30" location="'28'!A1" display="Alkoholrelaterad dödlighet (antal): Alkoholberoende (F10.2). 1956–2013."/>
    <hyperlink ref="B31" location="'29'!A1" display="Alkoholrelaterad dödlighet (antal): Alkoholpsykos (F10.3–F10.9). 1956–2013."/>
    <hyperlink ref="B32" location="'30'!A1" display="Alkoholrelaterad dödlighet (antal): Alkoholförgiftning (T51.0–T51.9). 1956–2013."/>
    <hyperlink ref="B33" location="'31'!A1" display="Antal dödsfall i alkoholpsykos, alkoholberoende, levercirrhos och alkoholförgiftning per 100 000 invånare (underliggande dödsorsaker). 1956–2013."/>
    <hyperlink ref="B34" location="'32'!A1" display="Antal beslag av tull och polis av olika narkotiska preparat. 1965–2013."/>
    <hyperlink ref="B35" location="'33'!A1" display="Polisens och tullens beslag av cannabis. 1970–2013."/>
    <hyperlink ref="B36" location="'34'!A1" display="Polisens och tullens beslag av amfetamin. 1970–2013."/>
    <hyperlink ref="B37" location="'35'!A1" display="Polisens och tullens beslag av kokain. 1974–2013."/>
    <hyperlink ref="B38" location="'36'!A1" display="Polisens och tullens beslag av heroin. 1970–2013."/>
    <hyperlink ref="B39" location="'37'!A1" display="Realprisjusterade gatupriser i 2013 års penningvärde för hasch, marijuana, amfetamin, kokain och brunt heroin. Kronor per gram, medianvärden. Index 1988=100. 1988–2013."/>
    <hyperlink ref="B40" location="'38'!A1" display="Andelen elever som använt narkotika, efter kön. Årskurs 9. 1971–2014."/>
    <hyperlink ref="B41" location="'39'!A1" display="Andelen elever som använt narkotika, efter kön. Gymnasiets år 2. 2004–2014."/>
    <hyperlink ref="B42" location="'40'!A1" display="Använda narkotikasorter bland elever i årskurs 9. Procentuell fördelning. 1989–2014."/>
    <hyperlink ref="B43" location="'41'!A1" display="Använda narkotikasorter bland elever i gymnasiets år 2. Procentuell fördelning. 2004–2014."/>
    <hyperlink ref="B44" location="'42'!A1" display="Andelen mönstrande som erbjudits narkotika samt använt narkotika någon gång respektive senaste månaden. Procent. 1970–2006."/>
    <hyperlink ref="B45" location="'43'!A1" display="Andelen 16–84 åringar som någon gång prövat cannabis, efter kön och ålder. 2004–2013."/>
    <hyperlink ref="B46" location="'44'!A1" display="Andelen 16–84 åringar som använt cannabis senaste 12 månaderna, efter kön och ålder.  2004–2013."/>
    <hyperlink ref="B47" location="'45'!A1" display="Andelen 16–84-åringar som använt cannabis senaste 30 dagarna, efter kön och ålder.  2004–2013."/>
    <hyperlink ref="B48" location="'46'!A1" display="Beräknad åldersfördelning bland personer med tungt narkotikamissbruk 1979, 1992 och 1998."/>
    <hyperlink ref="B49" location="'47'!A1" display="Antalet resurstimmar omräknat till ungefärligt antal polisårsarbetskrafter nedlagda på narkotikaärenden samt antalet anmälda brott enligt varusmugglingslagen gällande narkotika (VSL)  respektive narkotikastrafflagen (NSL). Index 1987=100. 1965–2013."/>
    <hyperlink ref="B50" location="'48'!A1" display="Antal personer som misstänkts för narkotikabrott eller varusmuggling (narkotika). 1970–2013."/>
    <hyperlink ref="B51" location="'49'!A1" display="Personer misstänka för brott mot varusmugglingslagen (narkotika) fördelat på län. 1977–2013."/>
    <hyperlink ref="B52" location="'50'!A1" display="Personer misstänka för brott mot narkotikastrafflagen fördelat på län. 1977–2013."/>
    <hyperlink ref="B53" location="'51'!A1" display="Personer misstänkta för brott mot narkotikastrafflagen (NSL) fördelat på ålder och kön. 1975–2013."/>
    <hyperlink ref="B54" location="'52'!A1" display="Brott mot narkotikastrafflagen. Lagföringsbeslut efter huvudbrott och huvudpåföljd. 1993–2012."/>
    <hyperlink ref="B55" location="'53'!A1" display="Antal godkända strafförelägganden och domslut där narkotikabrott med ett eller flera preparat ingått. 1975–2009."/>
    <hyperlink ref="B56" location="'54'!A1" display="Antal godkända strafförelägganden och domslut där narkotikabrott med cannabis ingått. 1975–2009."/>
    <hyperlink ref="B57" location="'55'!A1" display="Antal godkända strafförelägganden och domslut där narkotikabrott med centralstimulantia ingått. 1975–2009."/>
    <hyperlink ref="B58" location="'56'!A1" display="Antal godkända strafförelägganden och domslut där narkotikabrott med opiater ingått. 1975–2009."/>
    <hyperlink ref="B59" location="'57'!A1" display="Antal godkända strafförelägganden och domslut där narkotikabrott med olika preparat ingått. 1975–2009."/>
    <hyperlink ref="B60" location="'58'!A1" display="Antal slutenvårdstillfällen, antal vårdade personer och antal personer vårdade för första gången sedan 1987 i slutenvård med narkotikarelaterad bi- eller huvuddiagnos. 1987–2013."/>
    <hyperlink ref="B61" location="'59'!A1" display="Personer vårdade inom slutenvården med narkotikarelaterad bi- eller huvuddiagnos fördelat på ålder. 1987–2013."/>
    <hyperlink ref="B62" location="'60'!A1" display="Antal slutenvårdstillfällen med narkotikarelaterad bi- eller huvuddiagnos i Stockholm, Västra Götaland, Skåne län samt övriga landet. 1987–2013."/>
    <hyperlink ref="B63" location="'61'!A1" display="Antal kliniskt anmälda fall av hepatit C med intravenös smittväg per landsting respektive samtliga anmälda fall. 1990–2013."/>
    <hyperlink ref="B64" location="'62'!A1" display="Totalt antal HIV-positiva personer kliniskt anmälda resp. per intravenös smittväg. 1983–2013."/>
    <hyperlink ref="B65" location="'63'!A1" display="Geografisk fördelning av antalet kliniskt anmälda fall av hiv med intravenös smittväg per landsting. 1985–2013."/>
    <hyperlink ref="B66" location="'64'!A1" display="Antal narkotikarelaterade dödsfall som underliggande eller bidragande dödsorsak. Kön, ålder och åldersstandardiserade dödstal per 100 000 invånare. 1969–2013."/>
    <hyperlink ref="B67" location="'65'!A1" display="Antal narkotikarelaterade dödsfall som underliggande eller bidragande dödsorsak i Stockholm, Västra Götaland, Skåne län samt övriga landet. 1987–2013."/>
    <hyperlink ref="B68" location="'66'!A1" display="Andelen elever som sniffat/boffat, efter kön. Årskurs 9. 1971–2014."/>
    <hyperlink ref="B69" location="'67'!A1" display="Andelen elever som sniffat/boffat, efter kön. Gymnasiets år 2. 2004–2014."/>
    <hyperlink ref="B70" location="'68'!A1" display="Samband mellan sniffningserfarenhet och vissa andra variabler. Andelen elever i årskurs 9 samt år 2 på gymnasiet med eller utan erfarenhet av att ha sniffat. 2012–2014."/>
    <hyperlink ref="B71" location="'69'!A1" display="Polisens och tullens beslag av dopningspreparat. 1993–2013."/>
    <hyperlink ref="B72" location="'70'!A1" display="Antal anmälda brott, antal misstänkta personer och antal lagföringsbeslut (huvudbrott) gällande lagen om förbud av vissa dopningsmedel. 1993–2013."/>
    <hyperlink ref="B73" location="'71'!A1" display="Personer misstänkta för brott mot lagen om förbud av vissa dopningsmedel, fördelat efter ålder. 1993–2013."/>
    <hyperlink ref="B74" location="'72'!A1" display="Personer misstänkta för brott mot lagen om förbud av vissa dopningsmedel, fördelat efter region. 1997–2013."/>
    <hyperlink ref="B75" location="'73'!A1" display="Andelen elever som använt anabola androgena steroider (AAS), efter kön. Årskurs 9. 1993–2014."/>
    <hyperlink ref="B76" location="'74'!A1" display="Andelen elever som använt anabola androgena steroider (AAS), efter kön. Gymnasiets år 2. 2004–2014."/>
    <hyperlink ref="B77" location="'75'!A1" display="Den årliga försäljningen av cigaretter (st) respektive andra tobaksvaror för rökning (cigarrer/cigariller och röktobak) och snus i vikt (g) per person 15 år och äldre samt Tullverkets beslag av cigaretter. 1970–2013."/>
    <hyperlink ref="B78" location="'76'!A1" display="Skattning av den totala cigarettkonsumtionen i antal miljoner cigaretter samt andelsstorlek för registrerad- och oregistrerad konsumtion. 2003–2012."/>
    <hyperlink ref="B79" location="'77'!A1" display="Andelen elever i årskurs 9 som uppgett att de röker eller snusar. 1971–2014."/>
    <hyperlink ref="B80" location="'78'!A1" display="Andelen elever som uppgett att de röker eller snusar. Gymnasiets år 2. 2004–2014."/>
    <hyperlink ref="B81" location="'79'!A1" display="Andelen rökare i befolkningen (16–84 år). Tvåårsmedelvärden åren 1980–2013."/>
    <hyperlink ref="B82" location="'80'!A1" display="Andelen dagligrökare i olika åldergrupper i befolkningen (16–84 år). Tvåårsmedelvärden mellan åren 1980–2013."/>
    <hyperlink ref="B83" location="'81'!A1" display="Andelen snusare i befolkningen (16–84 år). Tvåårsmedelvärden åren 1988–2013."/>
    <hyperlink ref="B84" location="'82'!A1" display="Andelen dagligrsnusare i olika åldergrupper i befolkningen (16–84 år). Tvåårsmedelvärden åren 1988–2013."/>
    <hyperlink ref="B85" location="'83'!A1" display="Andelen tobaksanvändare (röker och/eller snusar) i befolkningen (16–84 år). Tvåårsmedelvärden åren 1988–2013."/>
    <hyperlink ref="B86" location="'84'!A1" display="Antal döda i lungcancer per 100 000 invånare och år. Åldersstandardiserat. 1955–2013."/>
  </hyperlinks>
  <printOptions gridLines="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zoomScaleNormal="100" workbookViewId="0">
      <pane ySplit="4" topLeftCell="A5" activePane="bottomLeft" state="frozen"/>
      <selection sqref="A1:B86"/>
      <selection pane="bottomLeft" activeCell="M15" sqref="M15"/>
    </sheetView>
  </sheetViews>
  <sheetFormatPr defaultColWidth="8.85546875" defaultRowHeight="12.75" x14ac:dyDescent="0.2"/>
  <cols>
    <col min="1" max="1" width="6.7109375" style="697" customWidth="1"/>
    <col min="2" max="6" width="10.7109375" style="174" customWidth="1"/>
    <col min="7" max="16384" width="8.85546875" style="174"/>
  </cols>
  <sheetData>
    <row r="1" spans="1:6" s="798" customFormat="1" ht="30" customHeight="1" x14ac:dyDescent="0.25">
      <c r="A1" s="966"/>
      <c r="B1" s="967"/>
      <c r="D1" s="962" t="s">
        <v>673</v>
      </c>
      <c r="E1" s="963"/>
      <c r="F1" s="963"/>
    </row>
    <row r="2" spans="1:6" s="798" customFormat="1" ht="6" customHeight="1" x14ac:dyDescent="0.2">
      <c r="A2" s="966"/>
      <c r="B2" s="967"/>
    </row>
    <row r="3" spans="1:6" ht="42.75" customHeight="1" x14ac:dyDescent="0.2">
      <c r="A3" s="1078" t="s">
        <v>443</v>
      </c>
      <c r="B3" s="1079"/>
      <c r="C3" s="1079"/>
      <c r="D3" s="1079"/>
      <c r="E3" s="1079"/>
      <c r="F3" s="1079"/>
    </row>
    <row r="4" spans="1:6" ht="42.75" customHeight="1" x14ac:dyDescent="0.2">
      <c r="A4" s="701" t="s">
        <v>127</v>
      </c>
      <c r="B4" s="709" t="s">
        <v>701</v>
      </c>
      <c r="C4" s="709" t="s">
        <v>134</v>
      </c>
      <c r="D4" s="702" t="s">
        <v>22</v>
      </c>
      <c r="E4" s="702" t="s">
        <v>23</v>
      </c>
      <c r="F4" s="702" t="s">
        <v>132</v>
      </c>
    </row>
    <row r="5" spans="1:6" ht="6" customHeight="1" x14ac:dyDescent="0.2">
      <c r="B5" s="698"/>
      <c r="C5" s="698"/>
      <c r="D5" s="690"/>
      <c r="E5" s="690"/>
      <c r="F5" s="690"/>
    </row>
    <row r="6" spans="1:6" x14ac:dyDescent="0.2">
      <c r="A6" s="697">
        <v>1956</v>
      </c>
      <c r="B6" s="156">
        <v>380</v>
      </c>
      <c r="C6" s="87" t="s">
        <v>67</v>
      </c>
      <c r="D6" s="156">
        <v>246</v>
      </c>
      <c r="E6" s="156">
        <v>134</v>
      </c>
      <c r="F6" s="87" t="s">
        <v>67</v>
      </c>
    </row>
    <row r="7" spans="1:6" x14ac:dyDescent="0.2">
      <c r="A7" s="697">
        <v>1957</v>
      </c>
      <c r="B7" s="156">
        <v>391</v>
      </c>
      <c r="C7" s="87" t="s">
        <v>67</v>
      </c>
      <c r="D7" s="156">
        <v>232</v>
      </c>
      <c r="E7" s="156">
        <v>159</v>
      </c>
      <c r="F7" s="87" t="s">
        <v>67</v>
      </c>
    </row>
    <row r="8" spans="1:6" x14ac:dyDescent="0.2">
      <c r="A8" s="697">
        <v>1958</v>
      </c>
      <c r="B8" s="156">
        <v>386</v>
      </c>
      <c r="C8" s="87" t="s">
        <v>67</v>
      </c>
      <c r="D8" s="156">
        <v>233</v>
      </c>
      <c r="E8" s="156">
        <v>153</v>
      </c>
      <c r="F8" s="87" t="s">
        <v>67</v>
      </c>
    </row>
    <row r="9" spans="1:6" x14ac:dyDescent="0.2">
      <c r="A9" s="697">
        <v>1959</v>
      </c>
      <c r="B9" s="156">
        <v>358</v>
      </c>
      <c r="C9" s="87" t="s">
        <v>67</v>
      </c>
      <c r="D9" s="156">
        <v>202</v>
      </c>
      <c r="E9" s="156">
        <v>156</v>
      </c>
      <c r="F9" s="87" t="s">
        <v>67</v>
      </c>
    </row>
    <row r="10" spans="1:6" x14ac:dyDescent="0.2">
      <c r="A10" s="697">
        <v>1960</v>
      </c>
      <c r="B10" s="156">
        <v>378</v>
      </c>
      <c r="C10" s="87" t="s">
        <v>67</v>
      </c>
      <c r="D10" s="156">
        <v>218</v>
      </c>
      <c r="E10" s="156">
        <v>160</v>
      </c>
      <c r="F10" s="87" t="s">
        <v>67</v>
      </c>
    </row>
    <row r="11" spans="1:6" x14ac:dyDescent="0.2">
      <c r="A11" s="697">
        <v>1961</v>
      </c>
      <c r="B11" s="156">
        <v>449</v>
      </c>
      <c r="C11" s="87" t="s">
        <v>67</v>
      </c>
      <c r="D11" s="156">
        <v>281</v>
      </c>
      <c r="E11" s="156">
        <v>168</v>
      </c>
      <c r="F11" s="87" t="s">
        <v>67</v>
      </c>
    </row>
    <row r="12" spans="1:6" x14ac:dyDescent="0.2">
      <c r="A12" s="697">
        <v>1962</v>
      </c>
      <c r="B12" s="156">
        <v>456</v>
      </c>
      <c r="C12" s="87" t="s">
        <v>67</v>
      </c>
      <c r="D12" s="156">
        <v>291</v>
      </c>
      <c r="E12" s="156">
        <v>165</v>
      </c>
      <c r="F12" s="87" t="s">
        <v>67</v>
      </c>
    </row>
    <row r="13" spans="1:6" x14ac:dyDescent="0.2">
      <c r="A13" s="697">
        <v>1963</v>
      </c>
      <c r="B13" s="156">
        <v>430</v>
      </c>
      <c r="C13" s="87" t="s">
        <v>67</v>
      </c>
      <c r="D13" s="156">
        <v>265</v>
      </c>
      <c r="E13" s="156">
        <v>165</v>
      </c>
      <c r="F13" s="87" t="s">
        <v>67</v>
      </c>
    </row>
    <row r="14" spans="1:6" x14ac:dyDescent="0.2">
      <c r="A14" s="697">
        <v>1964</v>
      </c>
      <c r="B14" s="156">
        <v>436</v>
      </c>
      <c r="C14" s="87" t="s">
        <v>67</v>
      </c>
      <c r="D14" s="156">
        <v>282</v>
      </c>
      <c r="E14" s="156">
        <v>154</v>
      </c>
      <c r="F14" s="87" t="s">
        <v>67</v>
      </c>
    </row>
    <row r="15" spans="1:6" x14ac:dyDescent="0.2">
      <c r="A15" s="697">
        <v>1965</v>
      </c>
      <c r="B15" s="156">
        <v>487</v>
      </c>
      <c r="C15" s="156">
        <v>432</v>
      </c>
      <c r="D15" s="156">
        <v>556</v>
      </c>
      <c r="E15" s="156">
        <v>363</v>
      </c>
      <c r="F15" s="156">
        <f>B15+C15</f>
        <v>919</v>
      </c>
    </row>
    <row r="16" spans="1:6" x14ac:dyDescent="0.2">
      <c r="A16" s="697">
        <v>1966</v>
      </c>
      <c r="B16" s="156">
        <v>534</v>
      </c>
      <c r="C16" s="156">
        <v>492</v>
      </c>
      <c r="D16" s="156">
        <v>651</v>
      </c>
      <c r="E16" s="156">
        <v>375</v>
      </c>
      <c r="F16" s="156">
        <f t="shared" ref="F16:F46" si="0">B16+C16</f>
        <v>1026</v>
      </c>
    </row>
    <row r="17" spans="1:6" x14ac:dyDescent="0.2">
      <c r="A17" s="697">
        <v>1967</v>
      </c>
      <c r="B17" s="156">
        <v>582</v>
      </c>
      <c r="C17" s="156">
        <v>462</v>
      </c>
      <c r="D17" s="156">
        <v>649</v>
      </c>
      <c r="E17" s="156">
        <v>395</v>
      </c>
      <c r="F17" s="156">
        <f t="shared" si="0"/>
        <v>1044</v>
      </c>
    </row>
    <row r="18" spans="1:6" x14ac:dyDescent="0.2">
      <c r="A18" s="697">
        <v>1968</v>
      </c>
      <c r="B18" s="156">
        <v>576</v>
      </c>
      <c r="C18" s="156">
        <v>582</v>
      </c>
      <c r="D18" s="156">
        <v>753</v>
      </c>
      <c r="E18" s="156">
        <v>405</v>
      </c>
      <c r="F18" s="156">
        <f t="shared" si="0"/>
        <v>1158</v>
      </c>
    </row>
    <row r="19" spans="1:6" x14ac:dyDescent="0.2">
      <c r="A19" s="697">
        <v>1969</v>
      </c>
      <c r="B19" s="156">
        <v>637</v>
      </c>
      <c r="C19" s="156">
        <v>592</v>
      </c>
      <c r="D19" s="156">
        <v>781</v>
      </c>
      <c r="E19" s="156">
        <v>448</v>
      </c>
      <c r="F19" s="156">
        <f t="shared" si="0"/>
        <v>1229</v>
      </c>
    </row>
    <row r="20" spans="1:6" x14ac:dyDescent="0.2">
      <c r="A20" s="697">
        <v>1970</v>
      </c>
      <c r="B20" s="156">
        <v>653</v>
      </c>
      <c r="C20" s="156">
        <v>597</v>
      </c>
      <c r="D20" s="156">
        <v>793</v>
      </c>
      <c r="E20" s="156">
        <v>457</v>
      </c>
      <c r="F20" s="156">
        <f t="shared" si="0"/>
        <v>1250</v>
      </c>
    </row>
    <row r="21" spans="1:6" x14ac:dyDescent="0.2">
      <c r="A21" s="697">
        <v>1971</v>
      </c>
      <c r="B21" s="156">
        <v>751</v>
      </c>
      <c r="C21" s="156">
        <v>575</v>
      </c>
      <c r="D21" s="156">
        <v>870</v>
      </c>
      <c r="E21" s="156">
        <v>456</v>
      </c>
      <c r="F21" s="156">
        <f t="shared" si="0"/>
        <v>1326</v>
      </c>
    </row>
    <row r="22" spans="1:6" x14ac:dyDescent="0.2">
      <c r="A22" s="697">
        <v>1972</v>
      </c>
      <c r="B22" s="156">
        <v>825</v>
      </c>
      <c r="C22" s="156">
        <v>556</v>
      </c>
      <c r="D22" s="156">
        <v>949</v>
      </c>
      <c r="E22" s="156">
        <v>432</v>
      </c>
      <c r="F22" s="156">
        <f t="shared" si="0"/>
        <v>1381</v>
      </c>
    </row>
    <row r="23" spans="1:6" x14ac:dyDescent="0.2">
      <c r="A23" s="697">
        <v>1973</v>
      </c>
      <c r="B23" s="156">
        <v>843</v>
      </c>
      <c r="C23" s="156">
        <v>613</v>
      </c>
      <c r="D23" s="156">
        <v>975</v>
      </c>
      <c r="E23" s="156">
        <v>481</v>
      </c>
      <c r="F23" s="156">
        <f t="shared" si="0"/>
        <v>1456</v>
      </c>
    </row>
    <row r="24" spans="1:6" x14ac:dyDescent="0.2">
      <c r="A24" s="697">
        <v>1974</v>
      </c>
      <c r="B24" s="156">
        <v>859</v>
      </c>
      <c r="C24" s="156">
        <v>611</v>
      </c>
      <c r="D24" s="156">
        <v>1022</v>
      </c>
      <c r="E24" s="156">
        <v>448</v>
      </c>
      <c r="F24" s="156">
        <f t="shared" si="0"/>
        <v>1470</v>
      </c>
    </row>
    <row r="25" spans="1:6" x14ac:dyDescent="0.2">
      <c r="A25" s="697">
        <v>1975</v>
      </c>
      <c r="B25" s="156">
        <v>998</v>
      </c>
      <c r="C25" s="156">
        <v>579</v>
      </c>
      <c r="D25" s="156">
        <v>1095</v>
      </c>
      <c r="E25" s="156">
        <v>482</v>
      </c>
      <c r="F25" s="156">
        <f t="shared" si="0"/>
        <v>1577</v>
      </c>
    </row>
    <row r="26" spans="1:6" x14ac:dyDescent="0.2">
      <c r="A26" s="697">
        <v>1976</v>
      </c>
      <c r="B26" s="156">
        <v>1062</v>
      </c>
      <c r="C26" s="156">
        <v>566</v>
      </c>
      <c r="D26" s="156">
        <v>1093</v>
      </c>
      <c r="E26" s="156">
        <v>535</v>
      </c>
      <c r="F26" s="156">
        <f t="shared" si="0"/>
        <v>1628</v>
      </c>
    </row>
    <row r="27" spans="1:6" x14ac:dyDescent="0.2">
      <c r="A27" s="697">
        <v>1977</v>
      </c>
      <c r="B27" s="156">
        <v>1022</v>
      </c>
      <c r="C27" s="156">
        <v>560</v>
      </c>
      <c r="D27" s="156">
        <v>1103</v>
      </c>
      <c r="E27" s="156">
        <v>479</v>
      </c>
      <c r="F27" s="156">
        <f t="shared" si="0"/>
        <v>1582</v>
      </c>
    </row>
    <row r="28" spans="1:6" x14ac:dyDescent="0.2">
      <c r="A28" s="697">
        <v>1978</v>
      </c>
      <c r="B28" s="156">
        <v>1031</v>
      </c>
      <c r="C28" s="156">
        <v>572</v>
      </c>
      <c r="D28" s="156">
        <v>1122</v>
      </c>
      <c r="E28" s="156">
        <v>481</v>
      </c>
      <c r="F28" s="156">
        <f t="shared" si="0"/>
        <v>1603</v>
      </c>
    </row>
    <row r="29" spans="1:6" x14ac:dyDescent="0.2">
      <c r="A29" s="697">
        <v>1979</v>
      </c>
      <c r="B29" s="156">
        <v>1013</v>
      </c>
      <c r="C29" s="156">
        <v>569</v>
      </c>
      <c r="D29" s="156">
        <v>1102</v>
      </c>
      <c r="E29" s="156">
        <v>480</v>
      </c>
      <c r="F29" s="156">
        <f t="shared" si="0"/>
        <v>1582</v>
      </c>
    </row>
    <row r="30" spans="1:6" x14ac:dyDescent="0.2">
      <c r="A30" s="697">
        <v>1980</v>
      </c>
      <c r="B30" s="156">
        <v>1013</v>
      </c>
      <c r="C30" s="156">
        <v>557</v>
      </c>
      <c r="D30" s="156">
        <v>1053</v>
      </c>
      <c r="E30" s="156">
        <v>517</v>
      </c>
      <c r="F30" s="156">
        <f t="shared" si="0"/>
        <v>1570</v>
      </c>
    </row>
    <row r="31" spans="1:6" x14ac:dyDescent="0.2">
      <c r="A31" s="697">
        <v>1981</v>
      </c>
      <c r="B31" s="156">
        <v>873</v>
      </c>
      <c r="C31" s="156">
        <v>550</v>
      </c>
      <c r="D31" s="156">
        <v>942</v>
      </c>
      <c r="E31" s="156">
        <v>481</v>
      </c>
      <c r="F31" s="156">
        <f t="shared" si="0"/>
        <v>1423</v>
      </c>
    </row>
    <row r="32" spans="1:6" x14ac:dyDescent="0.2">
      <c r="A32" s="697">
        <v>1982</v>
      </c>
      <c r="B32" s="156">
        <v>726</v>
      </c>
      <c r="C32" s="156">
        <v>623</v>
      </c>
      <c r="D32" s="156">
        <v>945</v>
      </c>
      <c r="E32" s="156">
        <v>404</v>
      </c>
      <c r="F32" s="156">
        <f t="shared" si="0"/>
        <v>1349</v>
      </c>
    </row>
    <row r="33" spans="1:6" x14ac:dyDescent="0.2">
      <c r="A33" s="697">
        <v>1983</v>
      </c>
      <c r="B33" s="156">
        <v>687</v>
      </c>
      <c r="C33" s="156">
        <v>594</v>
      </c>
      <c r="D33" s="156">
        <v>860</v>
      </c>
      <c r="E33" s="156">
        <v>421</v>
      </c>
      <c r="F33" s="156">
        <f t="shared" si="0"/>
        <v>1281</v>
      </c>
    </row>
    <row r="34" spans="1:6" x14ac:dyDescent="0.2">
      <c r="A34" s="697">
        <v>1984</v>
      </c>
      <c r="B34" s="156">
        <v>680</v>
      </c>
      <c r="C34" s="156">
        <v>568</v>
      </c>
      <c r="D34" s="156">
        <v>826</v>
      </c>
      <c r="E34" s="156">
        <v>422</v>
      </c>
      <c r="F34" s="156">
        <f t="shared" si="0"/>
        <v>1248</v>
      </c>
    </row>
    <row r="35" spans="1:6" x14ac:dyDescent="0.2">
      <c r="A35" s="697">
        <v>1985</v>
      </c>
      <c r="B35" s="156">
        <v>621</v>
      </c>
      <c r="C35" s="156">
        <v>539</v>
      </c>
      <c r="D35" s="156">
        <v>756</v>
      </c>
      <c r="E35" s="156">
        <v>404</v>
      </c>
      <c r="F35" s="156">
        <f t="shared" si="0"/>
        <v>1160</v>
      </c>
    </row>
    <row r="36" spans="1:6" x14ac:dyDescent="0.2">
      <c r="A36" s="697">
        <v>1986</v>
      </c>
      <c r="B36" s="156">
        <v>665</v>
      </c>
      <c r="C36" s="156">
        <v>568</v>
      </c>
      <c r="D36" s="156">
        <v>843</v>
      </c>
      <c r="E36" s="156">
        <v>390</v>
      </c>
      <c r="F36" s="156">
        <f t="shared" si="0"/>
        <v>1233</v>
      </c>
    </row>
    <row r="37" spans="1:6" x14ac:dyDescent="0.2">
      <c r="A37" s="697">
        <v>1987</v>
      </c>
      <c r="B37" s="156">
        <v>599</v>
      </c>
      <c r="C37" s="156">
        <v>534</v>
      </c>
      <c r="D37" s="156">
        <v>718</v>
      </c>
      <c r="E37" s="156">
        <v>415</v>
      </c>
      <c r="F37" s="156">
        <f t="shared" si="0"/>
        <v>1133</v>
      </c>
    </row>
    <row r="38" spans="1:6" x14ac:dyDescent="0.2">
      <c r="A38" s="697">
        <v>1988</v>
      </c>
      <c r="B38" s="156">
        <v>604</v>
      </c>
      <c r="C38" s="156">
        <v>530</v>
      </c>
      <c r="D38" s="156">
        <v>720</v>
      </c>
      <c r="E38" s="156">
        <v>414</v>
      </c>
      <c r="F38" s="156">
        <f t="shared" si="0"/>
        <v>1134</v>
      </c>
    </row>
    <row r="39" spans="1:6" x14ac:dyDescent="0.2">
      <c r="A39" s="697">
        <v>1989</v>
      </c>
      <c r="B39" s="156">
        <v>643</v>
      </c>
      <c r="C39" s="156">
        <v>520</v>
      </c>
      <c r="D39" s="156">
        <v>769</v>
      </c>
      <c r="E39" s="156">
        <v>394</v>
      </c>
      <c r="F39" s="156">
        <f t="shared" si="0"/>
        <v>1163</v>
      </c>
    </row>
    <row r="40" spans="1:6" x14ac:dyDescent="0.2">
      <c r="A40" s="697">
        <v>1990</v>
      </c>
      <c r="B40" s="156">
        <v>649</v>
      </c>
      <c r="C40" s="156">
        <v>513</v>
      </c>
      <c r="D40" s="156">
        <v>775</v>
      </c>
      <c r="E40" s="156">
        <v>387</v>
      </c>
      <c r="F40" s="156">
        <f t="shared" si="0"/>
        <v>1162</v>
      </c>
    </row>
    <row r="41" spans="1:6" x14ac:dyDescent="0.2">
      <c r="A41" s="697">
        <v>1991</v>
      </c>
      <c r="B41" s="156">
        <v>593</v>
      </c>
      <c r="C41" s="156">
        <v>545</v>
      </c>
      <c r="D41" s="156">
        <v>759</v>
      </c>
      <c r="E41" s="156">
        <v>379</v>
      </c>
      <c r="F41" s="156">
        <f t="shared" si="0"/>
        <v>1138</v>
      </c>
    </row>
    <row r="42" spans="1:6" x14ac:dyDescent="0.2">
      <c r="A42" s="697">
        <v>1992</v>
      </c>
      <c r="B42" s="156">
        <v>632</v>
      </c>
      <c r="C42" s="156">
        <v>487</v>
      </c>
      <c r="D42" s="156">
        <v>734</v>
      </c>
      <c r="E42" s="156">
        <v>385</v>
      </c>
      <c r="F42" s="156">
        <f t="shared" si="0"/>
        <v>1119</v>
      </c>
    </row>
    <row r="43" spans="1:6" x14ac:dyDescent="0.2">
      <c r="A43" s="697">
        <v>1993</v>
      </c>
      <c r="B43" s="156">
        <v>569</v>
      </c>
      <c r="C43" s="156">
        <v>586</v>
      </c>
      <c r="D43" s="156">
        <v>771</v>
      </c>
      <c r="E43" s="156">
        <v>384</v>
      </c>
      <c r="F43" s="156">
        <f t="shared" si="0"/>
        <v>1155</v>
      </c>
    </row>
    <row r="44" spans="1:6" x14ac:dyDescent="0.2">
      <c r="A44" s="697">
        <v>1994</v>
      </c>
      <c r="B44" s="156">
        <v>550</v>
      </c>
      <c r="C44" s="156">
        <v>587</v>
      </c>
      <c r="D44" s="156">
        <v>751</v>
      </c>
      <c r="E44" s="156">
        <v>386</v>
      </c>
      <c r="F44" s="156">
        <f t="shared" si="0"/>
        <v>1137</v>
      </c>
    </row>
    <row r="45" spans="1:6" x14ac:dyDescent="0.2">
      <c r="A45" s="697">
        <v>1995</v>
      </c>
      <c r="B45" s="156">
        <v>589</v>
      </c>
      <c r="C45" s="156">
        <v>576</v>
      </c>
      <c r="D45" s="156">
        <v>727</v>
      </c>
      <c r="E45" s="156">
        <v>438</v>
      </c>
      <c r="F45" s="156">
        <f t="shared" si="0"/>
        <v>1165</v>
      </c>
    </row>
    <row r="46" spans="1:6" x14ac:dyDescent="0.2">
      <c r="A46" s="697">
        <v>1996</v>
      </c>
      <c r="B46" s="156">
        <v>501</v>
      </c>
      <c r="C46" s="156">
        <v>588</v>
      </c>
      <c r="D46" s="156">
        <v>731</v>
      </c>
      <c r="E46" s="156">
        <v>358</v>
      </c>
      <c r="F46" s="156">
        <f t="shared" si="0"/>
        <v>1089</v>
      </c>
    </row>
    <row r="47" spans="1:6" x14ac:dyDescent="0.2">
      <c r="A47" s="697">
        <v>1997</v>
      </c>
      <c r="B47" s="690">
        <v>450</v>
      </c>
      <c r="C47" s="690">
        <v>461</v>
      </c>
      <c r="D47" s="690">
        <v>622</v>
      </c>
      <c r="E47" s="690">
        <v>289</v>
      </c>
      <c r="F47" s="690">
        <v>911</v>
      </c>
    </row>
    <row r="48" spans="1:6" x14ac:dyDescent="0.2">
      <c r="A48" s="697">
        <v>1998</v>
      </c>
      <c r="B48" s="690">
        <v>548</v>
      </c>
      <c r="C48" s="690">
        <v>467</v>
      </c>
      <c r="D48" s="690">
        <v>674</v>
      </c>
      <c r="E48" s="690">
        <v>341</v>
      </c>
      <c r="F48" s="156">
        <v>1015</v>
      </c>
    </row>
    <row r="49" spans="1:6" s="64" customFormat="1" x14ac:dyDescent="0.2">
      <c r="A49" s="697">
        <v>1999</v>
      </c>
      <c r="B49" s="690">
        <v>539</v>
      </c>
      <c r="C49" s="690">
        <v>403</v>
      </c>
      <c r="D49" s="690">
        <v>632</v>
      </c>
      <c r="E49" s="690">
        <v>310</v>
      </c>
      <c r="F49" s="156">
        <v>942</v>
      </c>
    </row>
    <row r="50" spans="1:6" ht="12.75" customHeight="1" x14ac:dyDescent="0.2">
      <c r="A50" s="697">
        <v>2000</v>
      </c>
      <c r="B50" s="690">
        <v>518</v>
      </c>
      <c r="C50" s="690">
        <v>406</v>
      </c>
      <c r="D50" s="690">
        <v>594</v>
      </c>
      <c r="E50" s="690">
        <v>330</v>
      </c>
      <c r="F50" s="156">
        <v>924</v>
      </c>
    </row>
    <row r="51" spans="1:6" s="64" customFormat="1" ht="12.75" customHeight="1" x14ac:dyDescent="0.2">
      <c r="A51" s="697">
        <v>2001</v>
      </c>
      <c r="B51" s="690">
        <v>580</v>
      </c>
      <c r="C51" s="690">
        <v>413</v>
      </c>
      <c r="D51" s="690">
        <v>651</v>
      </c>
      <c r="E51" s="690">
        <v>342</v>
      </c>
      <c r="F51" s="156">
        <v>993</v>
      </c>
    </row>
    <row r="52" spans="1:6" s="64" customFormat="1" ht="12.75" customHeight="1" x14ac:dyDescent="0.2">
      <c r="A52" s="697">
        <v>2002</v>
      </c>
      <c r="B52" s="690">
        <v>590</v>
      </c>
      <c r="C52" s="690">
        <v>477</v>
      </c>
      <c r="D52" s="690">
        <v>685</v>
      </c>
      <c r="E52" s="690">
        <v>382</v>
      </c>
      <c r="F52" s="156">
        <v>1067</v>
      </c>
    </row>
    <row r="53" spans="1:6" s="64" customFormat="1" ht="12.75" customHeight="1" x14ac:dyDescent="0.2">
      <c r="A53" s="697">
        <v>2003</v>
      </c>
      <c r="B53" s="690">
        <v>628</v>
      </c>
      <c r="C53" s="690">
        <v>494</v>
      </c>
      <c r="D53" s="690">
        <v>731</v>
      </c>
      <c r="E53" s="690">
        <v>391</v>
      </c>
      <c r="F53" s="156">
        <v>1122</v>
      </c>
    </row>
    <row r="54" spans="1:6" s="64" customFormat="1" ht="12.75" customHeight="1" x14ac:dyDescent="0.2">
      <c r="A54" s="697">
        <v>2004</v>
      </c>
      <c r="B54" s="690">
        <v>609</v>
      </c>
      <c r="C54" s="690">
        <v>485</v>
      </c>
      <c r="D54" s="690">
        <v>702</v>
      </c>
      <c r="E54" s="690">
        <v>392</v>
      </c>
      <c r="F54" s="156">
        <v>1094</v>
      </c>
    </row>
    <row r="55" spans="1:6" s="64" customFormat="1" ht="12.75" customHeight="1" x14ac:dyDescent="0.2">
      <c r="A55" s="697">
        <v>2005</v>
      </c>
      <c r="B55" s="690">
        <v>639</v>
      </c>
      <c r="C55" s="690">
        <v>540</v>
      </c>
      <c r="D55" s="690">
        <v>799</v>
      </c>
      <c r="E55" s="690">
        <v>380</v>
      </c>
      <c r="F55" s="156">
        <v>1179</v>
      </c>
    </row>
    <row r="56" spans="1:6" s="64" customFormat="1" ht="12.75" customHeight="1" x14ac:dyDescent="0.2">
      <c r="A56" s="697">
        <v>2006</v>
      </c>
      <c r="B56" s="690">
        <v>642</v>
      </c>
      <c r="C56" s="690">
        <v>510</v>
      </c>
      <c r="D56" s="690">
        <v>750</v>
      </c>
      <c r="E56" s="690">
        <v>402</v>
      </c>
      <c r="F56" s="156">
        <v>1152</v>
      </c>
    </row>
    <row r="57" spans="1:6" x14ac:dyDescent="0.2">
      <c r="A57" s="697">
        <v>2007</v>
      </c>
      <c r="B57" s="690">
        <v>624</v>
      </c>
      <c r="C57" s="690">
        <v>561</v>
      </c>
      <c r="D57" s="690">
        <v>792</v>
      </c>
      <c r="E57" s="690">
        <v>393</v>
      </c>
      <c r="F57" s="156">
        <v>1185</v>
      </c>
    </row>
    <row r="58" spans="1:6" s="521" customFormat="1" x14ac:dyDescent="0.2">
      <c r="A58" s="697">
        <v>2008</v>
      </c>
      <c r="B58" s="690">
        <v>644</v>
      </c>
      <c r="C58" s="690">
        <v>492</v>
      </c>
      <c r="D58" s="690">
        <v>780</v>
      </c>
      <c r="E58" s="690">
        <v>356</v>
      </c>
      <c r="F58" s="690">
        <v>1136</v>
      </c>
    </row>
    <row r="59" spans="1:6" s="521" customFormat="1" x14ac:dyDescent="0.2">
      <c r="A59" s="697">
        <v>2009</v>
      </c>
      <c r="B59" s="690">
        <v>612</v>
      </c>
      <c r="C59" s="690">
        <v>592</v>
      </c>
      <c r="D59" s="690">
        <v>811</v>
      </c>
      <c r="E59" s="690">
        <v>393</v>
      </c>
      <c r="F59" s="690">
        <v>1204</v>
      </c>
    </row>
    <row r="60" spans="1:6" s="521" customFormat="1" x14ac:dyDescent="0.2">
      <c r="A60" s="697">
        <v>2010</v>
      </c>
      <c r="B60" s="690">
        <v>601</v>
      </c>
      <c r="C60" s="690">
        <v>498</v>
      </c>
      <c r="D60" s="690">
        <v>762</v>
      </c>
      <c r="E60" s="690">
        <v>337</v>
      </c>
      <c r="F60" s="690">
        <v>1099</v>
      </c>
    </row>
    <row r="61" spans="1:6" s="521" customFormat="1" x14ac:dyDescent="0.2">
      <c r="A61" s="697">
        <v>2011</v>
      </c>
      <c r="B61" s="690">
        <v>596</v>
      </c>
      <c r="C61" s="690">
        <v>546</v>
      </c>
      <c r="D61" s="690">
        <v>768</v>
      </c>
      <c r="E61" s="690">
        <v>374</v>
      </c>
      <c r="F61" s="690">
        <v>1142</v>
      </c>
    </row>
    <row r="62" spans="1:6" s="521" customFormat="1" x14ac:dyDescent="0.2">
      <c r="A62" s="697">
        <v>2012</v>
      </c>
      <c r="B62" s="690">
        <v>668</v>
      </c>
      <c r="C62" s="690">
        <v>564</v>
      </c>
      <c r="D62" s="690">
        <v>829</v>
      </c>
      <c r="E62" s="690">
        <v>403</v>
      </c>
      <c r="F62" s="690">
        <v>1232</v>
      </c>
    </row>
    <row r="63" spans="1:6" s="521" customFormat="1" x14ac:dyDescent="0.2">
      <c r="A63" s="699">
        <v>2013</v>
      </c>
      <c r="B63" s="700">
        <v>604</v>
      </c>
      <c r="C63" s="700">
        <v>554</v>
      </c>
      <c r="D63" s="700">
        <v>763</v>
      </c>
      <c r="E63" s="700">
        <v>395</v>
      </c>
      <c r="F63" s="700">
        <v>1158</v>
      </c>
    </row>
    <row r="64" spans="1:6" s="521" customFormat="1" ht="6" customHeight="1" x14ac:dyDescent="0.2">
      <c r="A64" s="697"/>
      <c r="B64" s="690"/>
      <c r="C64" s="690"/>
      <c r="D64" s="690"/>
      <c r="E64" s="690"/>
      <c r="F64" s="156"/>
    </row>
    <row r="65" spans="1:6" ht="15" customHeight="1" x14ac:dyDescent="0.2">
      <c r="A65" s="1080" t="s">
        <v>198</v>
      </c>
      <c r="B65" s="1080"/>
      <c r="C65" s="1080"/>
      <c r="D65" s="1080"/>
      <c r="E65" s="1080"/>
      <c r="F65" s="1080"/>
    </row>
    <row r="66" spans="1:6" s="846" customFormat="1" ht="6" customHeight="1" x14ac:dyDescent="0.2">
      <c r="A66" s="845"/>
      <c r="B66" s="845"/>
      <c r="C66" s="845"/>
      <c r="D66" s="845"/>
      <c r="E66" s="845"/>
      <c r="F66" s="845"/>
    </row>
    <row r="67" spans="1:6" ht="43.5" customHeight="1" x14ac:dyDescent="0.2">
      <c r="A67" s="1045" t="s">
        <v>192</v>
      </c>
      <c r="B67" s="1081"/>
      <c r="C67" s="1081"/>
      <c r="D67" s="1081"/>
      <c r="E67" s="1081"/>
      <c r="F67" s="1081"/>
    </row>
  </sheetData>
  <mergeCells count="6">
    <mergeCell ref="A3:F3"/>
    <mergeCell ref="A65:F65"/>
    <mergeCell ref="A67:F67"/>
    <mergeCell ref="A1:B1"/>
    <mergeCell ref="A2:B2"/>
    <mergeCell ref="D1:F1"/>
  </mergeCells>
  <hyperlinks>
    <hyperlink ref="D1:F1" location="Tabellförteckning!A1" display="Tillbaka till innehållsföreckningen "/>
  </hyperlinks>
  <pageMargins left="0.75" right="0.75" top="1" bottom="1" header="0.5" footer="0.5"/>
  <pageSetup paperSize="9" scale="76"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9"/>
  <sheetViews>
    <sheetView zoomScaleNormal="100" workbookViewId="0">
      <pane ySplit="4" topLeftCell="A32" activePane="bottomLeft" state="frozen"/>
      <selection sqref="A1:B86"/>
      <selection pane="bottomLeft" activeCell="K41" sqref="K41:K42"/>
    </sheetView>
  </sheetViews>
  <sheetFormatPr defaultColWidth="8.85546875" defaultRowHeight="12.75" x14ac:dyDescent="0.2"/>
  <cols>
    <col min="1" max="1" width="6.7109375" style="534" customWidth="1"/>
    <col min="2" max="6" width="10.7109375" style="533" customWidth="1"/>
    <col min="7" max="16384" width="8.85546875" style="533"/>
  </cols>
  <sheetData>
    <row r="1" spans="1:6" s="693" customFormat="1" ht="30" customHeight="1" x14ac:dyDescent="0.25">
      <c r="A1" s="972"/>
      <c r="B1" s="967"/>
      <c r="C1" s="962" t="s">
        <v>673</v>
      </c>
      <c r="D1" s="963"/>
      <c r="E1" s="963"/>
    </row>
    <row r="2" spans="1:6" s="693" customFormat="1" ht="6" customHeight="1" x14ac:dyDescent="0.2">
      <c r="A2" s="972"/>
      <c r="B2" s="967"/>
    </row>
    <row r="3" spans="1:6" s="398" customFormat="1" ht="30" customHeight="1" x14ac:dyDescent="0.2">
      <c r="A3" s="1038" t="s">
        <v>441</v>
      </c>
      <c r="B3" s="1039"/>
      <c r="C3" s="1039"/>
      <c r="D3" s="1039"/>
      <c r="E3" s="1039"/>
      <c r="F3" s="1039"/>
    </row>
    <row r="4" spans="1:6" ht="42.75" customHeight="1" x14ac:dyDescent="0.2">
      <c r="A4" s="740" t="s">
        <v>127</v>
      </c>
      <c r="B4" s="742" t="s">
        <v>701</v>
      </c>
      <c r="C4" s="742" t="s">
        <v>134</v>
      </c>
      <c r="D4" s="738" t="s">
        <v>22</v>
      </c>
      <c r="E4" s="738" t="s">
        <v>23</v>
      </c>
      <c r="F4" s="738" t="s">
        <v>132</v>
      </c>
    </row>
    <row r="5" spans="1:6" s="693" customFormat="1" ht="6" customHeight="1" x14ac:dyDescent="0.2">
      <c r="A5" s="215"/>
      <c r="B5" s="689"/>
      <c r="C5" s="689"/>
      <c r="D5" s="549"/>
      <c r="E5" s="549"/>
      <c r="F5" s="549"/>
    </row>
    <row r="6" spans="1:6" x14ac:dyDescent="0.2">
      <c r="A6" s="771">
        <v>1956</v>
      </c>
      <c r="B6" s="775">
        <v>73</v>
      </c>
      <c r="C6" s="18" t="s">
        <v>67</v>
      </c>
      <c r="D6" s="775">
        <v>72</v>
      </c>
      <c r="E6" s="775">
        <v>1</v>
      </c>
      <c r="F6" s="18" t="s">
        <v>67</v>
      </c>
    </row>
    <row r="7" spans="1:6" x14ac:dyDescent="0.2">
      <c r="A7" s="771">
        <v>1957</v>
      </c>
      <c r="B7" s="775">
        <v>84</v>
      </c>
      <c r="C7" s="18" t="s">
        <v>67</v>
      </c>
      <c r="D7" s="775">
        <v>82</v>
      </c>
      <c r="E7" s="775">
        <v>2</v>
      </c>
      <c r="F7" s="18" t="s">
        <v>67</v>
      </c>
    </row>
    <row r="8" spans="1:6" x14ac:dyDescent="0.2">
      <c r="A8" s="771">
        <v>1958</v>
      </c>
      <c r="B8" s="775">
        <v>60</v>
      </c>
      <c r="C8" s="18" t="s">
        <v>67</v>
      </c>
      <c r="D8" s="775">
        <v>55</v>
      </c>
      <c r="E8" s="775">
        <v>5</v>
      </c>
      <c r="F8" s="18" t="s">
        <v>67</v>
      </c>
    </row>
    <row r="9" spans="1:6" x14ac:dyDescent="0.2">
      <c r="A9" s="771">
        <v>1959</v>
      </c>
      <c r="B9" s="775">
        <v>48</v>
      </c>
      <c r="C9" s="18" t="s">
        <v>67</v>
      </c>
      <c r="D9" s="775">
        <v>46</v>
      </c>
      <c r="E9" s="775">
        <v>2</v>
      </c>
      <c r="F9" s="18" t="s">
        <v>67</v>
      </c>
    </row>
    <row r="10" spans="1:6" x14ac:dyDescent="0.2">
      <c r="A10" s="771">
        <v>1960</v>
      </c>
      <c r="B10" s="775">
        <v>44</v>
      </c>
      <c r="C10" s="18" t="s">
        <v>67</v>
      </c>
      <c r="D10" s="775">
        <v>38</v>
      </c>
      <c r="E10" s="775">
        <v>6</v>
      </c>
      <c r="F10" s="18" t="s">
        <v>67</v>
      </c>
    </row>
    <row r="11" spans="1:6" x14ac:dyDescent="0.2">
      <c r="A11" s="771">
        <v>1961</v>
      </c>
      <c r="B11" s="775">
        <v>34</v>
      </c>
      <c r="C11" s="18" t="s">
        <v>67</v>
      </c>
      <c r="D11" s="775">
        <v>28</v>
      </c>
      <c r="E11" s="775">
        <v>6</v>
      </c>
      <c r="F11" s="18" t="s">
        <v>67</v>
      </c>
    </row>
    <row r="12" spans="1:6" x14ac:dyDescent="0.2">
      <c r="A12" s="528">
        <v>1962</v>
      </c>
      <c r="B12" s="536">
        <v>34</v>
      </c>
      <c r="C12" s="18" t="s">
        <v>67</v>
      </c>
      <c r="D12" s="536">
        <v>33</v>
      </c>
      <c r="E12" s="536">
        <v>1</v>
      </c>
      <c r="F12" s="18" t="s">
        <v>67</v>
      </c>
    </row>
    <row r="13" spans="1:6" x14ac:dyDescent="0.2">
      <c r="A13" s="528">
        <v>1963</v>
      </c>
      <c r="B13" s="536">
        <v>52</v>
      </c>
      <c r="C13" s="18" t="s">
        <v>67</v>
      </c>
      <c r="D13" s="536">
        <v>48</v>
      </c>
      <c r="E13" s="536">
        <v>4</v>
      </c>
      <c r="F13" s="18" t="s">
        <v>67</v>
      </c>
    </row>
    <row r="14" spans="1:6" x14ac:dyDescent="0.2">
      <c r="A14" s="528">
        <v>1964</v>
      </c>
      <c r="B14" s="536">
        <v>50</v>
      </c>
      <c r="C14" s="18" t="s">
        <v>67</v>
      </c>
      <c r="D14" s="536">
        <v>43</v>
      </c>
      <c r="E14" s="536">
        <v>7</v>
      </c>
      <c r="F14" s="18" t="s">
        <v>67</v>
      </c>
    </row>
    <row r="15" spans="1:6" x14ac:dyDescent="0.2">
      <c r="A15" s="528">
        <v>1965</v>
      </c>
      <c r="B15" s="536">
        <v>69</v>
      </c>
      <c r="C15" s="536">
        <v>174</v>
      </c>
      <c r="D15" s="536">
        <v>234</v>
      </c>
      <c r="E15" s="536">
        <v>19</v>
      </c>
      <c r="F15" s="536">
        <v>243</v>
      </c>
    </row>
    <row r="16" spans="1:6" x14ac:dyDescent="0.2">
      <c r="A16" s="528">
        <v>1966</v>
      </c>
      <c r="B16" s="536">
        <v>95</v>
      </c>
      <c r="C16" s="536">
        <v>187</v>
      </c>
      <c r="D16" s="536">
        <v>257</v>
      </c>
      <c r="E16" s="536">
        <v>25</v>
      </c>
      <c r="F16" s="536">
        <f t="shared" ref="F16:F46" si="0">B16+C16</f>
        <v>282</v>
      </c>
    </row>
    <row r="17" spans="1:6" x14ac:dyDescent="0.2">
      <c r="A17" s="528">
        <v>1967</v>
      </c>
      <c r="B17" s="536">
        <v>152</v>
      </c>
      <c r="C17" s="536">
        <v>190</v>
      </c>
      <c r="D17" s="536">
        <v>308</v>
      </c>
      <c r="E17" s="536">
        <v>34</v>
      </c>
      <c r="F17" s="536">
        <f t="shared" si="0"/>
        <v>342</v>
      </c>
    </row>
    <row r="18" spans="1:6" x14ac:dyDescent="0.2">
      <c r="A18" s="528">
        <v>1968</v>
      </c>
      <c r="B18" s="536">
        <v>145</v>
      </c>
      <c r="C18" s="536">
        <v>220</v>
      </c>
      <c r="D18" s="536">
        <v>345</v>
      </c>
      <c r="E18" s="536">
        <v>20</v>
      </c>
      <c r="F18" s="536">
        <f t="shared" si="0"/>
        <v>365</v>
      </c>
    </row>
    <row r="19" spans="1:6" x14ac:dyDescent="0.2">
      <c r="A19" s="528">
        <v>1969</v>
      </c>
      <c r="B19" s="536">
        <v>190</v>
      </c>
      <c r="C19" s="536">
        <v>238</v>
      </c>
      <c r="D19" s="536">
        <v>389</v>
      </c>
      <c r="E19" s="536">
        <v>39</v>
      </c>
      <c r="F19" s="536">
        <f t="shared" si="0"/>
        <v>428</v>
      </c>
    </row>
    <row r="20" spans="1:6" x14ac:dyDescent="0.2">
      <c r="A20" s="528">
        <v>1970</v>
      </c>
      <c r="B20" s="536">
        <v>224</v>
      </c>
      <c r="C20" s="536">
        <v>279</v>
      </c>
      <c r="D20" s="536">
        <v>445</v>
      </c>
      <c r="E20" s="536">
        <v>58</v>
      </c>
      <c r="F20" s="536">
        <f t="shared" si="0"/>
        <v>503</v>
      </c>
    </row>
    <row r="21" spans="1:6" x14ac:dyDescent="0.2">
      <c r="A21" s="528">
        <v>1971</v>
      </c>
      <c r="B21" s="536">
        <v>159</v>
      </c>
      <c r="C21" s="536">
        <v>509</v>
      </c>
      <c r="D21" s="536">
        <v>594</v>
      </c>
      <c r="E21" s="536">
        <v>74</v>
      </c>
      <c r="F21" s="536">
        <f t="shared" si="0"/>
        <v>668</v>
      </c>
    </row>
    <row r="22" spans="1:6" x14ac:dyDescent="0.2">
      <c r="A22" s="528">
        <v>1972</v>
      </c>
      <c r="B22" s="536">
        <v>159</v>
      </c>
      <c r="C22" s="536">
        <v>641</v>
      </c>
      <c r="D22" s="536">
        <v>717</v>
      </c>
      <c r="E22" s="536">
        <v>83</v>
      </c>
      <c r="F22" s="536">
        <f t="shared" si="0"/>
        <v>800</v>
      </c>
    </row>
    <row r="23" spans="1:6" x14ac:dyDescent="0.2">
      <c r="A23" s="528">
        <v>1973</v>
      </c>
      <c r="B23" s="536">
        <v>204</v>
      </c>
      <c r="C23" s="536">
        <v>650</v>
      </c>
      <c r="D23" s="536">
        <v>778</v>
      </c>
      <c r="E23" s="536">
        <v>76</v>
      </c>
      <c r="F23" s="536">
        <f t="shared" si="0"/>
        <v>854</v>
      </c>
    </row>
    <row r="24" spans="1:6" x14ac:dyDescent="0.2">
      <c r="A24" s="528">
        <v>1974</v>
      </c>
      <c r="B24" s="536">
        <v>213</v>
      </c>
      <c r="C24" s="536">
        <v>722</v>
      </c>
      <c r="D24" s="536">
        <v>840</v>
      </c>
      <c r="E24" s="536">
        <v>95</v>
      </c>
      <c r="F24" s="536">
        <f t="shared" si="0"/>
        <v>935</v>
      </c>
    </row>
    <row r="25" spans="1:6" x14ac:dyDescent="0.2">
      <c r="A25" s="528">
        <v>1975</v>
      </c>
      <c r="B25" s="536">
        <v>181</v>
      </c>
      <c r="C25" s="536">
        <v>694</v>
      </c>
      <c r="D25" s="536">
        <v>768</v>
      </c>
      <c r="E25" s="536">
        <v>107</v>
      </c>
      <c r="F25" s="536">
        <f t="shared" si="0"/>
        <v>875</v>
      </c>
    </row>
    <row r="26" spans="1:6" x14ac:dyDescent="0.2">
      <c r="A26" s="528">
        <v>1976</v>
      </c>
      <c r="B26" s="536">
        <v>237</v>
      </c>
      <c r="C26" s="536">
        <v>858</v>
      </c>
      <c r="D26" s="536">
        <v>936</v>
      </c>
      <c r="E26" s="536">
        <v>159</v>
      </c>
      <c r="F26" s="536">
        <f t="shared" si="0"/>
        <v>1095</v>
      </c>
    </row>
    <row r="27" spans="1:6" x14ac:dyDescent="0.2">
      <c r="A27" s="528">
        <v>1977</v>
      </c>
      <c r="B27" s="536">
        <v>254</v>
      </c>
      <c r="C27" s="536">
        <v>962</v>
      </c>
      <c r="D27" s="536">
        <v>1063</v>
      </c>
      <c r="E27" s="536">
        <v>153</v>
      </c>
      <c r="F27" s="536">
        <f t="shared" si="0"/>
        <v>1216</v>
      </c>
    </row>
    <row r="28" spans="1:6" x14ac:dyDescent="0.2">
      <c r="A28" s="534">
        <v>1978</v>
      </c>
      <c r="B28" s="15">
        <v>297</v>
      </c>
      <c r="C28" s="15">
        <v>1006</v>
      </c>
      <c r="D28" s="15">
        <v>1130</v>
      </c>
      <c r="E28" s="15">
        <v>173</v>
      </c>
      <c r="F28" s="15">
        <f t="shared" si="0"/>
        <v>1303</v>
      </c>
    </row>
    <row r="29" spans="1:6" x14ac:dyDescent="0.2">
      <c r="A29" s="534">
        <v>1979</v>
      </c>
      <c r="B29" s="15">
        <v>383</v>
      </c>
      <c r="C29" s="15">
        <v>1303</v>
      </c>
      <c r="D29" s="15">
        <v>1454</v>
      </c>
      <c r="E29" s="15">
        <v>232</v>
      </c>
      <c r="F29" s="15">
        <f t="shared" si="0"/>
        <v>1686</v>
      </c>
    </row>
    <row r="30" spans="1:6" x14ac:dyDescent="0.2">
      <c r="A30" s="534">
        <v>1980</v>
      </c>
      <c r="B30" s="15">
        <v>430</v>
      </c>
      <c r="C30" s="15">
        <v>1286</v>
      </c>
      <c r="D30" s="15">
        <v>1472</v>
      </c>
      <c r="E30" s="15">
        <v>244</v>
      </c>
      <c r="F30" s="15">
        <f t="shared" si="0"/>
        <v>1716</v>
      </c>
    </row>
    <row r="31" spans="1:6" x14ac:dyDescent="0.2">
      <c r="A31" s="534">
        <v>1981</v>
      </c>
      <c r="B31" s="15">
        <v>407</v>
      </c>
      <c r="C31" s="15">
        <v>1107</v>
      </c>
      <c r="D31" s="15">
        <v>1308</v>
      </c>
      <c r="E31" s="15">
        <v>206</v>
      </c>
      <c r="F31" s="15">
        <f t="shared" si="0"/>
        <v>1514</v>
      </c>
    </row>
    <row r="32" spans="1:6" x14ac:dyDescent="0.2">
      <c r="A32" s="534">
        <v>1982</v>
      </c>
      <c r="B32" s="15">
        <v>473</v>
      </c>
      <c r="C32" s="15">
        <v>1176</v>
      </c>
      <c r="D32" s="15">
        <v>1424</v>
      </c>
      <c r="E32" s="15">
        <v>225</v>
      </c>
      <c r="F32" s="15">
        <f t="shared" si="0"/>
        <v>1649</v>
      </c>
    </row>
    <row r="33" spans="1:6" x14ac:dyDescent="0.2">
      <c r="A33" s="534">
        <v>1983</v>
      </c>
      <c r="B33" s="15">
        <v>383</v>
      </c>
      <c r="C33" s="15">
        <v>1138</v>
      </c>
      <c r="D33" s="15">
        <v>1321</v>
      </c>
      <c r="E33" s="15">
        <v>200</v>
      </c>
      <c r="F33" s="15">
        <f t="shared" si="0"/>
        <v>1521</v>
      </c>
    </row>
    <row r="34" spans="1:6" x14ac:dyDescent="0.2">
      <c r="A34" s="534">
        <v>1984</v>
      </c>
      <c r="B34" s="15">
        <v>448</v>
      </c>
      <c r="C34" s="15">
        <v>1039</v>
      </c>
      <c r="D34" s="15">
        <v>1282</v>
      </c>
      <c r="E34" s="15">
        <v>205</v>
      </c>
      <c r="F34" s="15">
        <f t="shared" si="0"/>
        <v>1487</v>
      </c>
    </row>
    <row r="35" spans="1:6" x14ac:dyDescent="0.2">
      <c r="A35" s="534">
        <v>1985</v>
      </c>
      <c r="B35" s="15">
        <v>442</v>
      </c>
      <c r="C35" s="15">
        <v>1006</v>
      </c>
      <c r="D35" s="15">
        <v>1223</v>
      </c>
      <c r="E35" s="15">
        <v>225</v>
      </c>
      <c r="F35" s="15">
        <f t="shared" si="0"/>
        <v>1448</v>
      </c>
    </row>
    <row r="36" spans="1:6" x14ac:dyDescent="0.2">
      <c r="A36" s="534">
        <v>1986</v>
      </c>
      <c r="B36" s="15">
        <v>519</v>
      </c>
      <c r="C36" s="15">
        <v>1011</v>
      </c>
      <c r="D36" s="15">
        <v>1299</v>
      </c>
      <c r="E36" s="15">
        <v>231</v>
      </c>
      <c r="F36" s="15">
        <f t="shared" si="0"/>
        <v>1530</v>
      </c>
    </row>
    <row r="37" spans="1:6" x14ac:dyDescent="0.2">
      <c r="A37" s="534">
        <v>1987</v>
      </c>
      <c r="B37" s="15">
        <v>341</v>
      </c>
      <c r="C37" s="15">
        <v>1033</v>
      </c>
      <c r="D37" s="15">
        <v>1167</v>
      </c>
      <c r="E37" s="15">
        <v>207</v>
      </c>
      <c r="F37" s="15">
        <f t="shared" si="0"/>
        <v>1374</v>
      </c>
    </row>
    <row r="38" spans="1:6" x14ac:dyDescent="0.2">
      <c r="A38" s="534">
        <v>1988</v>
      </c>
      <c r="B38" s="15">
        <v>339</v>
      </c>
      <c r="C38" s="15">
        <v>1038</v>
      </c>
      <c r="D38" s="15">
        <v>1115</v>
      </c>
      <c r="E38" s="15">
        <v>222</v>
      </c>
      <c r="F38" s="15">
        <f t="shared" si="0"/>
        <v>1377</v>
      </c>
    </row>
    <row r="39" spans="1:6" x14ac:dyDescent="0.2">
      <c r="A39" s="534">
        <v>1989</v>
      </c>
      <c r="B39" s="15">
        <v>350</v>
      </c>
      <c r="C39" s="15">
        <v>999</v>
      </c>
      <c r="D39" s="15">
        <v>1171</v>
      </c>
      <c r="E39" s="15">
        <v>178</v>
      </c>
      <c r="F39" s="15">
        <f t="shared" si="0"/>
        <v>1349</v>
      </c>
    </row>
    <row r="40" spans="1:6" x14ac:dyDescent="0.2">
      <c r="A40" s="534">
        <v>1990</v>
      </c>
      <c r="B40" s="15">
        <v>388</v>
      </c>
      <c r="C40" s="15">
        <v>1025</v>
      </c>
      <c r="D40" s="15">
        <v>1204</v>
      </c>
      <c r="E40" s="15">
        <v>209</v>
      </c>
      <c r="F40" s="15">
        <f t="shared" si="0"/>
        <v>1413</v>
      </c>
    </row>
    <row r="41" spans="1:6" x14ac:dyDescent="0.2">
      <c r="A41" s="534">
        <v>1991</v>
      </c>
      <c r="B41" s="15">
        <v>376</v>
      </c>
      <c r="C41" s="15">
        <v>1139</v>
      </c>
      <c r="D41" s="15">
        <v>1271</v>
      </c>
      <c r="E41" s="15">
        <v>244</v>
      </c>
      <c r="F41" s="15">
        <f t="shared" si="0"/>
        <v>1515</v>
      </c>
    </row>
    <row r="42" spans="1:6" x14ac:dyDescent="0.2">
      <c r="A42" s="534">
        <v>1992</v>
      </c>
      <c r="B42" s="15">
        <v>301</v>
      </c>
      <c r="C42" s="15">
        <v>1230</v>
      </c>
      <c r="D42" s="15">
        <v>1295</v>
      </c>
      <c r="E42" s="15">
        <v>236</v>
      </c>
      <c r="F42" s="15">
        <f t="shared" si="0"/>
        <v>1531</v>
      </c>
    </row>
    <row r="43" spans="1:6" x14ac:dyDescent="0.2">
      <c r="A43" s="534">
        <v>1993</v>
      </c>
      <c r="B43" s="15">
        <v>320</v>
      </c>
      <c r="C43" s="15">
        <v>1175</v>
      </c>
      <c r="D43" s="15">
        <v>1288</v>
      </c>
      <c r="E43" s="15">
        <v>207</v>
      </c>
      <c r="F43" s="15">
        <f t="shared" si="0"/>
        <v>1495</v>
      </c>
    </row>
    <row r="44" spans="1:6" x14ac:dyDescent="0.2">
      <c r="A44" s="534">
        <v>1994</v>
      </c>
      <c r="B44" s="15">
        <v>319</v>
      </c>
      <c r="C44" s="15">
        <v>1161</v>
      </c>
      <c r="D44" s="15">
        <v>1237</v>
      </c>
      <c r="E44" s="15">
        <v>243</v>
      </c>
      <c r="F44" s="15">
        <f t="shared" si="0"/>
        <v>1480</v>
      </c>
    </row>
    <row r="45" spans="1:6" x14ac:dyDescent="0.2">
      <c r="A45" s="534">
        <v>1995</v>
      </c>
      <c r="B45" s="15">
        <v>289</v>
      </c>
      <c r="C45" s="15">
        <v>1155</v>
      </c>
      <c r="D45" s="15">
        <v>1188</v>
      </c>
      <c r="E45" s="15">
        <v>256</v>
      </c>
      <c r="F45" s="15">
        <f t="shared" si="0"/>
        <v>1444</v>
      </c>
    </row>
    <row r="46" spans="1:6" x14ac:dyDescent="0.2">
      <c r="A46" s="534">
        <v>1996</v>
      </c>
      <c r="B46" s="15">
        <v>260</v>
      </c>
      <c r="C46" s="67">
        <v>1179</v>
      </c>
      <c r="D46" s="67">
        <v>1200</v>
      </c>
      <c r="E46" s="67">
        <v>239</v>
      </c>
      <c r="F46" s="67">
        <f t="shared" si="0"/>
        <v>1439</v>
      </c>
    </row>
    <row r="47" spans="1:6" s="398" customFormat="1" ht="13.5" customHeight="1" x14ac:dyDescent="0.2">
      <c r="A47" s="528">
        <v>1997</v>
      </c>
      <c r="B47" s="531">
        <v>391</v>
      </c>
      <c r="C47" s="531">
        <v>628</v>
      </c>
      <c r="D47" s="531">
        <v>852</v>
      </c>
      <c r="E47" s="531">
        <v>167</v>
      </c>
      <c r="F47" s="156">
        <v>1019</v>
      </c>
    </row>
    <row r="48" spans="1:6" s="398" customFormat="1" x14ac:dyDescent="0.2">
      <c r="A48" s="528">
        <v>1998</v>
      </c>
      <c r="B48" s="531">
        <v>407</v>
      </c>
      <c r="C48" s="531">
        <v>628</v>
      </c>
      <c r="D48" s="531">
        <v>860</v>
      </c>
      <c r="E48" s="531">
        <v>175</v>
      </c>
      <c r="F48" s="156">
        <v>1035</v>
      </c>
    </row>
    <row r="49" spans="1:6" s="3" customFormat="1" x14ac:dyDescent="0.2">
      <c r="A49" s="528">
        <v>1999</v>
      </c>
      <c r="B49" s="531">
        <v>386</v>
      </c>
      <c r="C49" s="531">
        <v>587</v>
      </c>
      <c r="D49" s="531">
        <v>802</v>
      </c>
      <c r="E49" s="531">
        <v>171</v>
      </c>
      <c r="F49" s="156">
        <v>973</v>
      </c>
    </row>
    <row r="50" spans="1:6" ht="12.75" customHeight="1" x14ac:dyDescent="0.2">
      <c r="A50" s="528">
        <v>2000</v>
      </c>
      <c r="B50" s="531">
        <v>363</v>
      </c>
      <c r="C50" s="531">
        <v>619</v>
      </c>
      <c r="D50" s="531">
        <v>811</v>
      </c>
      <c r="E50" s="531">
        <v>171</v>
      </c>
      <c r="F50" s="156">
        <v>982</v>
      </c>
    </row>
    <row r="51" spans="1:6" s="3" customFormat="1" ht="12.75" customHeight="1" x14ac:dyDescent="0.2">
      <c r="A51" s="528">
        <v>2001</v>
      </c>
      <c r="B51" s="531">
        <v>256</v>
      </c>
      <c r="C51" s="531">
        <v>742</v>
      </c>
      <c r="D51" s="531">
        <v>830</v>
      </c>
      <c r="E51" s="531">
        <v>168</v>
      </c>
      <c r="F51" s="156">
        <v>998</v>
      </c>
    </row>
    <row r="52" spans="1:6" s="3" customFormat="1" ht="12.75" customHeight="1" x14ac:dyDescent="0.2">
      <c r="A52" s="528">
        <v>2002</v>
      </c>
      <c r="B52" s="531">
        <v>278</v>
      </c>
      <c r="C52" s="531">
        <v>679</v>
      </c>
      <c r="D52" s="531">
        <v>782</v>
      </c>
      <c r="E52" s="531">
        <v>175</v>
      </c>
      <c r="F52" s="156">
        <v>957</v>
      </c>
    </row>
    <row r="53" spans="1:6" s="3" customFormat="1" ht="12.75" customHeight="1" x14ac:dyDescent="0.2">
      <c r="A53" s="528">
        <v>2003</v>
      </c>
      <c r="B53" s="531">
        <v>301</v>
      </c>
      <c r="C53" s="531">
        <v>653</v>
      </c>
      <c r="D53" s="531">
        <v>791</v>
      </c>
      <c r="E53" s="531">
        <v>163</v>
      </c>
      <c r="F53" s="156">
        <v>954</v>
      </c>
    </row>
    <row r="54" spans="1:6" s="3" customFormat="1" ht="12.75" customHeight="1" x14ac:dyDescent="0.2">
      <c r="A54" s="528">
        <v>2004</v>
      </c>
      <c r="B54" s="531">
        <v>312</v>
      </c>
      <c r="C54" s="531">
        <v>615</v>
      </c>
      <c r="D54" s="531">
        <v>789</v>
      </c>
      <c r="E54" s="531">
        <v>138</v>
      </c>
      <c r="F54" s="156">
        <v>927</v>
      </c>
    </row>
    <row r="55" spans="1:6" s="3" customFormat="1" ht="12.75" customHeight="1" x14ac:dyDescent="0.2">
      <c r="A55" s="528">
        <v>2005</v>
      </c>
      <c r="B55" s="531">
        <v>248</v>
      </c>
      <c r="C55" s="531">
        <v>626</v>
      </c>
      <c r="D55" s="531">
        <v>712</v>
      </c>
      <c r="E55" s="531">
        <v>162</v>
      </c>
      <c r="F55" s="156">
        <v>874</v>
      </c>
    </row>
    <row r="56" spans="1:6" s="3" customFormat="1" ht="12.75" customHeight="1" x14ac:dyDescent="0.2">
      <c r="A56" s="528">
        <v>2006</v>
      </c>
      <c r="B56" s="531">
        <v>221</v>
      </c>
      <c r="C56" s="531">
        <v>591</v>
      </c>
      <c r="D56" s="531">
        <v>659</v>
      </c>
      <c r="E56" s="531">
        <v>153</v>
      </c>
      <c r="F56" s="156">
        <v>812</v>
      </c>
    </row>
    <row r="57" spans="1:6" s="3" customFormat="1" ht="12.75" customHeight="1" x14ac:dyDescent="0.2">
      <c r="A57" s="528">
        <v>2007</v>
      </c>
      <c r="B57" s="531">
        <v>235</v>
      </c>
      <c r="C57" s="531">
        <v>634</v>
      </c>
      <c r="D57" s="531">
        <v>698</v>
      </c>
      <c r="E57" s="531">
        <v>171</v>
      </c>
      <c r="F57" s="156">
        <v>869</v>
      </c>
    </row>
    <row r="58" spans="1:6" s="63" customFormat="1" x14ac:dyDescent="0.2">
      <c r="A58" s="86">
        <v>2008</v>
      </c>
      <c r="B58" s="535">
        <v>202</v>
      </c>
      <c r="C58" s="535">
        <v>539</v>
      </c>
      <c r="D58" s="535">
        <v>609</v>
      </c>
      <c r="E58" s="535">
        <v>132</v>
      </c>
      <c r="F58" s="535">
        <v>741</v>
      </c>
    </row>
    <row r="59" spans="1:6" s="63" customFormat="1" x14ac:dyDescent="0.2">
      <c r="A59" s="86">
        <v>2009</v>
      </c>
      <c r="B59" s="535">
        <v>182</v>
      </c>
      <c r="C59" s="535">
        <v>537</v>
      </c>
      <c r="D59" s="535">
        <v>588</v>
      </c>
      <c r="E59" s="535">
        <v>131</v>
      </c>
      <c r="F59" s="535">
        <v>719</v>
      </c>
    </row>
    <row r="60" spans="1:6" x14ac:dyDescent="0.2">
      <c r="A60" s="534">
        <v>2010</v>
      </c>
      <c r="B60" s="529">
        <v>185</v>
      </c>
      <c r="C60" s="529">
        <v>516</v>
      </c>
      <c r="D60" s="529">
        <v>599</v>
      </c>
      <c r="E60" s="529">
        <v>102</v>
      </c>
      <c r="F60" s="529">
        <v>701</v>
      </c>
    </row>
    <row r="61" spans="1:6" x14ac:dyDescent="0.2">
      <c r="A61" s="534">
        <v>2011</v>
      </c>
      <c r="B61" s="529">
        <v>146</v>
      </c>
      <c r="C61" s="529">
        <v>454</v>
      </c>
      <c r="D61" s="529">
        <v>503</v>
      </c>
      <c r="E61" s="529">
        <v>97</v>
      </c>
      <c r="F61" s="529">
        <v>600</v>
      </c>
    </row>
    <row r="62" spans="1:6" x14ac:dyDescent="0.2">
      <c r="A62" s="534">
        <v>2012</v>
      </c>
      <c r="B62" s="529">
        <v>90</v>
      </c>
      <c r="C62" s="529">
        <v>445</v>
      </c>
      <c r="D62" s="529">
        <v>431</v>
      </c>
      <c r="E62" s="529">
        <v>104</v>
      </c>
      <c r="F62" s="529">
        <v>535</v>
      </c>
    </row>
    <row r="63" spans="1:6" x14ac:dyDescent="0.2">
      <c r="A63" s="721">
        <v>2013</v>
      </c>
      <c r="B63" s="719">
        <v>89</v>
      </c>
      <c r="C63" s="719">
        <v>418</v>
      </c>
      <c r="D63" s="719">
        <v>414</v>
      </c>
      <c r="E63" s="719">
        <v>93</v>
      </c>
      <c r="F63" s="719">
        <v>507</v>
      </c>
    </row>
    <row r="64" spans="1:6" ht="6" customHeight="1" x14ac:dyDescent="0.2">
      <c r="A64" s="528"/>
      <c r="B64" s="531"/>
      <c r="C64" s="531"/>
      <c r="D64" s="531"/>
      <c r="E64" s="531"/>
      <c r="F64" s="156"/>
    </row>
    <row r="65" spans="1:6" s="41" customFormat="1" ht="15" customHeight="1" x14ac:dyDescent="0.2">
      <c r="A65" s="1037" t="s">
        <v>198</v>
      </c>
      <c r="B65" s="1037"/>
      <c r="C65" s="1037"/>
      <c r="D65" s="1037"/>
      <c r="E65" s="1037"/>
      <c r="F65" s="1037"/>
    </row>
    <row r="66" spans="1:6" s="41" customFormat="1" ht="6" customHeight="1" x14ac:dyDescent="0.2">
      <c r="A66" s="839"/>
      <c r="B66" s="839"/>
      <c r="C66" s="839"/>
      <c r="D66" s="839"/>
      <c r="E66" s="839"/>
      <c r="F66" s="839"/>
    </row>
    <row r="67" spans="1:6" s="3" customFormat="1" ht="43.5" customHeight="1" x14ac:dyDescent="0.2">
      <c r="A67" s="1082" t="s">
        <v>193</v>
      </c>
      <c r="B67" s="959"/>
      <c r="C67" s="959"/>
      <c r="D67" s="959"/>
      <c r="E67" s="959"/>
      <c r="F67" s="959"/>
    </row>
    <row r="69" spans="1:6" x14ac:dyDescent="0.2">
      <c r="A69" s="167"/>
      <c r="B69" s="136"/>
      <c r="C69" s="63"/>
    </row>
    <row r="72" spans="1:6" x14ac:dyDescent="0.2">
      <c r="A72" s="533"/>
    </row>
    <row r="73" spans="1:6" x14ac:dyDescent="0.2">
      <c r="A73" s="533"/>
    </row>
    <row r="74" spans="1:6" x14ac:dyDescent="0.2">
      <c r="A74" s="533"/>
    </row>
    <row r="75" spans="1:6" x14ac:dyDescent="0.2">
      <c r="A75" s="533"/>
    </row>
    <row r="76" spans="1:6" x14ac:dyDescent="0.2">
      <c r="A76" s="533"/>
    </row>
    <row r="77" spans="1:6" x14ac:dyDescent="0.2">
      <c r="A77" s="533"/>
    </row>
    <row r="78" spans="1:6" x14ac:dyDescent="0.2">
      <c r="A78" s="533"/>
    </row>
    <row r="79" spans="1:6" x14ac:dyDescent="0.2">
      <c r="A79" s="533"/>
    </row>
    <row r="80" spans="1:6" x14ac:dyDescent="0.2">
      <c r="A80" s="533"/>
    </row>
    <row r="81" spans="1:1" x14ac:dyDescent="0.2">
      <c r="A81" s="533"/>
    </row>
    <row r="82" spans="1:1" x14ac:dyDescent="0.2">
      <c r="A82" s="533"/>
    </row>
    <row r="83" spans="1:1" x14ac:dyDescent="0.2">
      <c r="A83" s="533"/>
    </row>
    <row r="84" spans="1:1" x14ac:dyDescent="0.2">
      <c r="A84" s="533"/>
    </row>
    <row r="85" spans="1:1" x14ac:dyDescent="0.2">
      <c r="A85" s="533"/>
    </row>
    <row r="86" spans="1:1" x14ac:dyDescent="0.2">
      <c r="A86" s="533"/>
    </row>
    <row r="87" spans="1:1" x14ac:dyDescent="0.2">
      <c r="A87" s="533"/>
    </row>
    <row r="88" spans="1:1" x14ac:dyDescent="0.2">
      <c r="A88" s="533"/>
    </row>
    <row r="89" spans="1:1" x14ac:dyDescent="0.2">
      <c r="A89" s="533"/>
    </row>
    <row r="90" spans="1:1" x14ac:dyDescent="0.2">
      <c r="A90" s="533"/>
    </row>
    <row r="91" spans="1:1" x14ac:dyDescent="0.2">
      <c r="A91" s="533"/>
    </row>
    <row r="92" spans="1:1" x14ac:dyDescent="0.2">
      <c r="A92" s="533"/>
    </row>
    <row r="93" spans="1:1" x14ac:dyDescent="0.2">
      <c r="A93" s="533"/>
    </row>
    <row r="94" spans="1:1" x14ac:dyDescent="0.2">
      <c r="A94" s="533"/>
    </row>
    <row r="95" spans="1:1" x14ac:dyDescent="0.2">
      <c r="A95" s="533"/>
    </row>
    <row r="96" spans="1:1" x14ac:dyDescent="0.2">
      <c r="A96" s="533"/>
    </row>
    <row r="97" spans="1:1" x14ac:dyDescent="0.2">
      <c r="A97" s="533"/>
    </row>
    <row r="98" spans="1:1" x14ac:dyDescent="0.2">
      <c r="A98" s="533"/>
    </row>
    <row r="99" spans="1:1" x14ac:dyDescent="0.2">
      <c r="A99" s="533"/>
    </row>
    <row r="100" spans="1:1" x14ac:dyDescent="0.2">
      <c r="A100" s="533"/>
    </row>
    <row r="101" spans="1:1" x14ac:dyDescent="0.2">
      <c r="A101" s="533"/>
    </row>
    <row r="102" spans="1:1" x14ac:dyDescent="0.2">
      <c r="A102" s="533"/>
    </row>
    <row r="103" spans="1:1" x14ac:dyDescent="0.2">
      <c r="A103" s="533"/>
    </row>
    <row r="104" spans="1:1" x14ac:dyDescent="0.2">
      <c r="A104" s="533"/>
    </row>
    <row r="105" spans="1:1" x14ac:dyDescent="0.2">
      <c r="A105" s="533"/>
    </row>
    <row r="106" spans="1:1" x14ac:dyDescent="0.2">
      <c r="A106" s="533"/>
    </row>
    <row r="107" spans="1:1" x14ac:dyDescent="0.2">
      <c r="A107" s="533"/>
    </row>
    <row r="108" spans="1:1" x14ac:dyDescent="0.2">
      <c r="A108" s="533"/>
    </row>
    <row r="109" spans="1:1" x14ac:dyDescent="0.2">
      <c r="A109" s="533"/>
    </row>
    <row r="110" spans="1:1" x14ac:dyDescent="0.2">
      <c r="A110" s="533"/>
    </row>
    <row r="111" spans="1:1" x14ac:dyDescent="0.2">
      <c r="A111" s="533"/>
    </row>
    <row r="112" spans="1:1" x14ac:dyDescent="0.2">
      <c r="A112" s="533"/>
    </row>
    <row r="113" spans="1:1" x14ac:dyDescent="0.2">
      <c r="A113" s="533"/>
    </row>
    <row r="114" spans="1:1" x14ac:dyDescent="0.2">
      <c r="A114" s="533"/>
    </row>
    <row r="115" spans="1:1" x14ac:dyDescent="0.2">
      <c r="A115" s="533"/>
    </row>
    <row r="116" spans="1:1" x14ac:dyDescent="0.2">
      <c r="A116" s="533"/>
    </row>
    <row r="117" spans="1:1" x14ac:dyDescent="0.2">
      <c r="A117" s="533"/>
    </row>
    <row r="118" spans="1:1" x14ac:dyDescent="0.2">
      <c r="A118" s="533"/>
    </row>
    <row r="119" spans="1:1" x14ac:dyDescent="0.2">
      <c r="A119" s="533"/>
    </row>
    <row r="120" spans="1:1" x14ac:dyDescent="0.2">
      <c r="A120" s="533"/>
    </row>
    <row r="121" spans="1:1" x14ac:dyDescent="0.2">
      <c r="A121" s="533"/>
    </row>
    <row r="122" spans="1:1" x14ac:dyDescent="0.2">
      <c r="A122" s="533"/>
    </row>
    <row r="123" spans="1:1" x14ac:dyDescent="0.2">
      <c r="A123" s="533"/>
    </row>
    <row r="124" spans="1:1" x14ac:dyDescent="0.2">
      <c r="A124" s="533"/>
    </row>
    <row r="125" spans="1:1" x14ac:dyDescent="0.2">
      <c r="A125" s="533"/>
    </row>
    <row r="126" spans="1:1" x14ac:dyDescent="0.2">
      <c r="A126" s="533"/>
    </row>
    <row r="127" spans="1:1" x14ac:dyDescent="0.2">
      <c r="A127" s="533"/>
    </row>
    <row r="128" spans="1:1" x14ac:dyDescent="0.2">
      <c r="A128" s="533"/>
    </row>
    <row r="129" spans="1:1" x14ac:dyDescent="0.2">
      <c r="A129" s="533"/>
    </row>
    <row r="130" spans="1:1" x14ac:dyDescent="0.2">
      <c r="A130" s="533"/>
    </row>
    <row r="131" spans="1:1" x14ac:dyDescent="0.2">
      <c r="A131" s="533"/>
    </row>
    <row r="132" spans="1:1" x14ac:dyDescent="0.2">
      <c r="A132" s="533"/>
    </row>
    <row r="133" spans="1:1" x14ac:dyDescent="0.2">
      <c r="A133" s="533"/>
    </row>
    <row r="134" spans="1:1" x14ac:dyDescent="0.2">
      <c r="A134" s="533"/>
    </row>
    <row r="135" spans="1:1" x14ac:dyDescent="0.2">
      <c r="A135" s="533"/>
    </row>
    <row r="136" spans="1:1" x14ac:dyDescent="0.2">
      <c r="A136" s="533"/>
    </row>
    <row r="137" spans="1:1" x14ac:dyDescent="0.2">
      <c r="A137" s="533"/>
    </row>
    <row r="138" spans="1:1" x14ac:dyDescent="0.2">
      <c r="A138" s="533"/>
    </row>
    <row r="139" spans="1:1" x14ac:dyDescent="0.2">
      <c r="A139" s="533"/>
    </row>
    <row r="140" spans="1:1" x14ac:dyDescent="0.2">
      <c r="A140" s="533"/>
    </row>
    <row r="141" spans="1:1" x14ac:dyDescent="0.2">
      <c r="A141" s="533"/>
    </row>
    <row r="142" spans="1:1" x14ac:dyDescent="0.2">
      <c r="A142" s="533"/>
    </row>
    <row r="143" spans="1:1" x14ac:dyDescent="0.2">
      <c r="A143" s="533"/>
    </row>
    <row r="144" spans="1:1" x14ac:dyDescent="0.2">
      <c r="A144" s="533"/>
    </row>
    <row r="145" spans="1:1" x14ac:dyDescent="0.2">
      <c r="A145" s="533"/>
    </row>
    <row r="146" spans="1:1" x14ac:dyDescent="0.2">
      <c r="A146" s="533"/>
    </row>
    <row r="147" spans="1:1" x14ac:dyDescent="0.2">
      <c r="A147" s="533"/>
    </row>
    <row r="148" spans="1:1" x14ac:dyDescent="0.2">
      <c r="A148" s="533"/>
    </row>
    <row r="149" spans="1:1" x14ac:dyDescent="0.2">
      <c r="A149" s="533"/>
    </row>
    <row r="150" spans="1:1" x14ac:dyDescent="0.2">
      <c r="A150" s="533"/>
    </row>
    <row r="151" spans="1:1" x14ac:dyDescent="0.2">
      <c r="A151" s="533"/>
    </row>
    <row r="152" spans="1:1" x14ac:dyDescent="0.2">
      <c r="A152" s="533"/>
    </row>
    <row r="153" spans="1:1" x14ac:dyDescent="0.2">
      <c r="A153" s="533"/>
    </row>
    <row r="154" spans="1:1" x14ac:dyDescent="0.2">
      <c r="A154" s="533"/>
    </row>
    <row r="155" spans="1:1" x14ac:dyDescent="0.2">
      <c r="A155" s="533"/>
    </row>
    <row r="156" spans="1:1" x14ac:dyDescent="0.2">
      <c r="A156" s="533"/>
    </row>
    <row r="157" spans="1:1" x14ac:dyDescent="0.2">
      <c r="A157" s="533"/>
    </row>
    <row r="158" spans="1:1" x14ac:dyDescent="0.2">
      <c r="A158" s="533"/>
    </row>
    <row r="159" spans="1:1" x14ac:dyDescent="0.2">
      <c r="A159" s="533"/>
    </row>
    <row r="160" spans="1:1" x14ac:dyDescent="0.2">
      <c r="A160" s="533"/>
    </row>
    <row r="161" spans="1:1" x14ac:dyDescent="0.2">
      <c r="A161" s="533"/>
    </row>
    <row r="162" spans="1:1" x14ac:dyDescent="0.2">
      <c r="A162" s="533"/>
    </row>
    <row r="163" spans="1:1" x14ac:dyDescent="0.2">
      <c r="A163" s="533"/>
    </row>
    <row r="164" spans="1:1" x14ac:dyDescent="0.2">
      <c r="A164" s="533"/>
    </row>
    <row r="165" spans="1:1" x14ac:dyDescent="0.2">
      <c r="A165" s="533"/>
    </row>
    <row r="166" spans="1:1" x14ac:dyDescent="0.2">
      <c r="A166" s="533"/>
    </row>
    <row r="167" spans="1:1" x14ac:dyDescent="0.2">
      <c r="A167" s="533"/>
    </row>
    <row r="168" spans="1:1" x14ac:dyDescent="0.2">
      <c r="A168" s="533"/>
    </row>
    <row r="169" spans="1:1" x14ac:dyDescent="0.2">
      <c r="A169" s="533"/>
    </row>
    <row r="170" spans="1:1" x14ac:dyDescent="0.2">
      <c r="A170" s="533"/>
    </row>
    <row r="171" spans="1:1" x14ac:dyDescent="0.2">
      <c r="A171" s="533"/>
    </row>
    <row r="172" spans="1:1" x14ac:dyDescent="0.2">
      <c r="A172" s="533"/>
    </row>
    <row r="173" spans="1:1" x14ac:dyDescent="0.2">
      <c r="A173" s="533"/>
    </row>
    <row r="174" spans="1:1" x14ac:dyDescent="0.2">
      <c r="A174" s="533"/>
    </row>
    <row r="175" spans="1:1" x14ac:dyDescent="0.2">
      <c r="A175" s="533"/>
    </row>
    <row r="176" spans="1:1" x14ac:dyDescent="0.2">
      <c r="A176" s="533"/>
    </row>
    <row r="177" spans="1:1" x14ac:dyDescent="0.2">
      <c r="A177" s="533"/>
    </row>
    <row r="178" spans="1:1" x14ac:dyDescent="0.2">
      <c r="A178" s="533"/>
    </row>
    <row r="179" spans="1:1" x14ac:dyDescent="0.2">
      <c r="A179" s="533"/>
    </row>
    <row r="180" spans="1:1" x14ac:dyDescent="0.2">
      <c r="A180" s="533"/>
    </row>
    <row r="181" spans="1:1" x14ac:dyDescent="0.2">
      <c r="A181" s="533"/>
    </row>
    <row r="182" spans="1:1" x14ac:dyDescent="0.2">
      <c r="A182" s="533"/>
    </row>
    <row r="183" spans="1:1" x14ac:dyDescent="0.2">
      <c r="A183" s="533"/>
    </row>
    <row r="184" spans="1:1" x14ac:dyDescent="0.2">
      <c r="A184" s="533"/>
    </row>
    <row r="185" spans="1:1" x14ac:dyDescent="0.2">
      <c r="A185" s="533"/>
    </row>
    <row r="186" spans="1:1" x14ac:dyDescent="0.2">
      <c r="A186" s="533"/>
    </row>
    <row r="187" spans="1:1" x14ac:dyDescent="0.2">
      <c r="A187" s="533"/>
    </row>
    <row r="188" spans="1:1" x14ac:dyDescent="0.2">
      <c r="A188" s="533"/>
    </row>
    <row r="189" spans="1:1" x14ac:dyDescent="0.2">
      <c r="A189" s="533"/>
    </row>
    <row r="190" spans="1:1" x14ac:dyDescent="0.2">
      <c r="A190" s="533"/>
    </row>
    <row r="191" spans="1:1" x14ac:dyDescent="0.2">
      <c r="A191" s="533"/>
    </row>
    <row r="192" spans="1:1" x14ac:dyDescent="0.2">
      <c r="A192" s="533"/>
    </row>
    <row r="193" spans="1:1" x14ac:dyDescent="0.2">
      <c r="A193" s="533"/>
    </row>
    <row r="194" spans="1:1" x14ac:dyDescent="0.2">
      <c r="A194" s="533"/>
    </row>
    <row r="195" spans="1:1" x14ac:dyDescent="0.2">
      <c r="A195" s="533"/>
    </row>
    <row r="196" spans="1:1" x14ac:dyDescent="0.2">
      <c r="A196" s="533"/>
    </row>
    <row r="197" spans="1:1" x14ac:dyDescent="0.2">
      <c r="A197" s="533"/>
    </row>
    <row r="198" spans="1:1" x14ac:dyDescent="0.2">
      <c r="A198" s="533"/>
    </row>
    <row r="199" spans="1:1" x14ac:dyDescent="0.2">
      <c r="A199" s="533"/>
    </row>
    <row r="200" spans="1:1" x14ac:dyDescent="0.2">
      <c r="A200" s="533"/>
    </row>
    <row r="201" spans="1:1" x14ac:dyDescent="0.2">
      <c r="A201" s="533"/>
    </row>
    <row r="202" spans="1:1" x14ac:dyDescent="0.2">
      <c r="A202" s="533"/>
    </row>
    <row r="203" spans="1:1" x14ac:dyDescent="0.2">
      <c r="A203" s="533"/>
    </row>
    <row r="204" spans="1:1" x14ac:dyDescent="0.2">
      <c r="A204" s="533"/>
    </row>
    <row r="205" spans="1:1" x14ac:dyDescent="0.2">
      <c r="A205" s="533"/>
    </row>
    <row r="206" spans="1:1" x14ac:dyDescent="0.2">
      <c r="A206" s="533"/>
    </row>
    <row r="207" spans="1:1" x14ac:dyDescent="0.2">
      <c r="A207" s="533"/>
    </row>
    <row r="208" spans="1:1" x14ac:dyDescent="0.2">
      <c r="A208" s="533"/>
    </row>
    <row r="209" spans="1:1" x14ac:dyDescent="0.2">
      <c r="A209" s="533"/>
    </row>
    <row r="210" spans="1:1" x14ac:dyDescent="0.2">
      <c r="A210" s="533"/>
    </row>
    <row r="211" spans="1:1" x14ac:dyDescent="0.2">
      <c r="A211" s="533"/>
    </row>
    <row r="212" spans="1:1" x14ac:dyDescent="0.2">
      <c r="A212" s="533"/>
    </row>
    <row r="213" spans="1:1" x14ac:dyDescent="0.2">
      <c r="A213" s="533"/>
    </row>
    <row r="214" spans="1:1" x14ac:dyDescent="0.2">
      <c r="A214" s="533"/>
    </row>
    <row r="215" spans="1:1" x14ac:dyDescent="0.2">
      <c r="A215" s="533"/>
    </row>
    <row r="216" spans="1:1" x14ac:dyDescent="0.2">
      <c r="A216" s="533"/>
    </row>
    <row r="217" spans="1:1" x14ac:dyDescent="0.2">
      <c r="A217" s="533"/>
    </row>
    <row r="218" spans="1:1" x14ac:dyDescent="0.2">
      <c r="A218" s="533"/>
    </row>
    <row r="219" spans="1:1" x14ac:dyDescent="0.2">
      <c r="A219" s="533"/>
    </row>
    <row r="220" spans="1:1" x14ac:dyDescent="0.2">
      <c r="A220" s="533"/>
    </row>
    <row r="221" spans="1:1" x14ac:dyDescent="0.2">
      <c r="A221" s="533"/>
    </row>
    <row r="222" spans="1:1" x14ac:dyDescent="0.2">
      <c r="A222" s="533"/>
    </row>
    <row r="223" spans="1:1" x14ac:dyDescent="0.2">
      <c r="A223" s="533"/>
    </row>
    <row r="224" spans="1:1" x14ac:dyDescent="0.2">
      <c r="A224" s="533"/>
    </row>
    <row r="225" spans="1:1" x14ac:dyDescent="0.2">
      <c r="A225" s="533"/>
    </row>
    <row r="226" spans="1:1" x14ac:dyDescent="0.2">
      <c r="A226" s="533"/>
    </row>
    <row r="227" spans="1:1" x14ac:dyDescent="0.2">
      <c r="A227" s="533"/>
    </row>
    <row r="228" spans="1:1" x14ac:dyDescent="0.2">
      <c r="A228" s="533"/>
    </row>
    <row r="229" spans="1:1" x14ac:dyDescent="0.2">
      <c r="A229" s="533"/>
    </row>
    <row r="230" spans="1:1" x14ac:dyDescent="0.2">
      <c r="A230" s="533"/>
    </row>
    <row r="231" spans="1:1" x14ac:dyDescent="0.2">
      <c r="A231" s="533"/>
    </row>
    <row r="232" spans="1:1" x14ac:dyDescent="0.2">
      <c r="A232" s="533"/>
    </row>
    <row r="233" spans="1:1" x14ac:dyDescent="0.2">
      <c r="A233" s="533"/>
    </row>
    <row r="234" spans="1:1" x14ac:dyDescent="0.2">
      <c r="A234" s="533"/>
    </row>
    <row r="235" spans="1:1" x14ac:dyDescent="0.2">
      <c r="A235" s="533"/>
    </row>
    <row r="236" spans="1:1" x14ac:dyDescent="0.2">
      <c r="A236" s="533"/>
    </row>
    <row r="237" spans="1:1" x14ac:dyDescent="0.2">
      <c r="A237" s="533"/>
    </row>
    <row r="238" spans="1:1" x14ac:dyDescent="0.2">
      <c r="A238" s="533"/>
    </row>
    <row r="239" spans="1:1" x14ac:dyDescent="0.2">
      <c r="A239" s="533"/>
    </row>
    <row r="240" spans="1:1" x14ac:dyDescent="0.2">
      <c r="A240" s="533"/>
    </row>
    <row r="241" spans="1:1" x14ac:dyDescent="0.2">
      <c r="A241" s="533"/>
    </row>
    <row r="242" spans="1:1" x14ac:dyDescent="0.2">
      <c r="A242" s="533"/>
    </row>
    <row r="243" spans="1:1" x14ac:dyDescent="0.2">
      <c r="A243" s="533"/>
    </row>
    <row r="244" spans="1:1" x14ac:dyDescent="0.2">
      <c r="A244" s="533"/>
    </row>
    <row r="245" spans="1:1" x14ac:dyDescent="0.2">
      <c r="A245" s="533"/>
    </row>
    <row r="246" spans="1:1" x14ac:dyDescent="0.2">
      <c r="A246" s="533"/>
    </row>
    <row r="247" spans="1:1" x14ac:dyDescent="0.2">
      <c r="A247" s="533"/>
    </row>
    <row r="248" spans="1:1" x14ac:dyDescent="0.2">
      <c r="A248" s="533"/>
    </row>
    <row r="249" spans="1:1" x14ac:dyDescent="0.2">
      <c r="A249" s="533"/>
    </row>
    <row r="250" spans="1:1" x14ac:dyDescent="0.2">
      <c r="A250" s="533"/>
    </row>
    <row r="251" spans="1:1" x14ac:dyDescent="0.2">
      <c r="A251" s="533"/>
    </row>
    <row r="252" spans="1:1" x14ac:dyDescent="0.2">
      <c r="A252" s="533"/>
    </row>
    <row r="253" spans="1:1" x14ac:dyDescent="0.2">
      <c r="A253" s="533"/>
    </row>
    <row r="254" spans="1:1" x14ac:dyDescent="0.2">
      <c r="A254" s="533"/>
    </row>
    <row r="255" spans="1:1" x14ac:dyDescent="0.2">
      <c r="A255" s="533"/>
    </row>
    <row r="256" spans="1:1" x14ac:dyDescent="0.2">
      <c r="A256" s="533"/>
    </row>
    <row r="257" spans="1:1" x14ac:dyDescent="0.2">
      <c r="A257" s="533"/>
    </row>
    <row r="258" spans="1:1" x14ac:dyDescent="0.2">
      <c r="A258" s="533"/>
    </row>
    <row r="259" spans="1:1" x14ac:dyDescent="0.2">
      <c r="A259" s="533"/>
    </row>
    <row r="260" spans="1:1" x14ac:dyDescent="0.2">
      <c r="A260" s="533"/>
    </row>
    <row r="261" spans="1:1" x14ac:dyDescent="0.2">
      <c r="A261" s="533"/>
    </row>
    <row r="262" spans="1:1" x14ac:dyDescent="0.2">
      <c r="A262" s="533"/>
    </row>
    <row r="263" spans="1:1" x14ac:dyDescent="0.2">
      <c r="A263" s="533"/>
    </row>
    <row r="264" spans="1:1" x14ac:dyDescent="0.2">
      <c r="A264" s="533"/>
    </row>
    <row r="265" spans="1:1" x14ac:dyDescent="0.2">
      <c r="A265" s="533"/>
    </row>
    <row r="266" spans="1:1" x14ac:dyDescent="0.2">
      <c r="A266" s="533"/>
    </row>
    <row r="267" spans="1:1" x14ac:dyDescent="0.2">
      <c r="A267" s="533"/>
    </row>
    <row r="268" spans="1:1" x14ac:dyDescent="0.2">
      <c r="A268" s="533"/>
    </row>
    <row r="269" spans="1:1" x14ac:dyDescent="0.2">
      <c r="A269" s="533"/>
    </row>
    <row r="270" spans="1:1" x14ac:dyDescent="0.2">
      <c r="A270" s="533"/>
    </row>
    <row r="271" spans="1:1" x14ac:dyDescent="0.2">
      <c r="A271" s="533"/>
    </row>
    <row r="272" spans="1:1" x14ac:dyDescent="0.2">
      <c r="A272" s="533"/>
    </row>
    <row r="273" spans="1:1" x14ac:dyDescent="0.2">
      <c r="A273" s="533"/>
    </row>
    <row r="274" spans="1:1" x14ac:dyDescent="0.2">
      <c r="A274" s="533"/>
    </row>
    <row r="275" spans="1:1" x14ac:dyDescent="0.2">
      <c r="A275" s="533"/>
    </row>
    <row r="276" spans="1:1" x14ac:dyDescent="0.2">
      <c r="A276" s="533"/>
    </row>
    <row r="277" spans="1:1" x14ac:dyDescent="0.2">
      <c r="A277" s="533"/>
    </row>
    <row r="278" spans="1:1" x14ac:dyDescent="0.2">
      <c r="A278" s="533"/>
    </row>
    <row r="279" spans="1:1" x14ac:dyDescent="0.2">
      <c r="A279" s="533"/>
    </row>
    <row r="280" spans="1:1" x14ac:dyDescent="0.2">
      <c r="A280" s="533"/>
    </row>
    <row r="281" spans="1:1" x14ac:dyDescent="0.2">
      <c r="A281" s="533"/>
    </row>
    <row r="282" spans="1:1" x14ac:dyDescent="0.2">
      <c r="A282" s="533"/>
    </row>
    <row r="283" spans="1:1" x14ac:dyDescent="0.2">
      <c r="A283" s="533"/>
    </row>
    <row r="284" spans="1:1" x14ac:dyDescent="0.2">
      <c r="A284" s="533"/>
    </row>
    <row r="285" spans="1:1" x14ac:dyDescent="0.2">
      <c r="A285" s="533"/>
    </row>
    <row r="286" spans="1:1" x14ac:dyDescent="0.2">
      <c r="A286" s="533"/>
    </row>
    <row r="287" spans="1:1" x14ac:dyDescent="0.2">
      <c r="A287" s="533"/>
    </row>
    <row r="288" spans="1:1" x14ac:dyDescent="0.2">
      <c r="A288" s="533"/>
    </row>
    <row r="289" spans="1:1" x14ac:dyDescent="0.2">
      <c r="A289" s="533"/>
    </row>
    <row r="290" spans="1:1" x14ac:dyDescent="0.2">
      <c r="A290" s="533"/>
    </row>
    <row r="291" spans="1:1" x14ac:dyDescent="0.2">
      <c r="A291" s="533"/>
    </row>
    <row r="292" spans="1:1" x14ac:dyDescent="0.2">
      <c r="A292" s="533"/>
    </row>
    <row r="293" spans="1:1" x14ac:dyDescent="0.2">
      <c r="A293" s="533"/>
    </row>
    <row r="294" spans="1:1" x14ac:dyDescent="0.2">
      <c r="A294" s="533"/>
    </row>
    <row r="295" spans="1:1" x14ac:dyDescent="0.2">
      <c r="A295" s="533"/>
    </row>
    <row r="296" spans="1:1" x14ac:dyDescent="0.2">
      <c r="A296" s="533"/>
    </row>
    <row r="297" spans="1:1" x14ac:dyDescent="0.2">
      <c r="A297" s="533"/>
    </row>
    <row r="298" spans="1:1" x14ac:dyDescent="0.2">
      <c r="A298" s="533"/>
    </row>
    <row r="299" spans="1:1" x14ac:dyDescent="0.2">
      <c r="A299" s="533"/>
    </row>
    <row r="300" spans="1:1" x14ac:dyDescent="0.2">
      <c r="A300" s="533"/>
    </row>
    <row r="301" spans="1:1" x14ac:dyDescent="0.2">
      <c r="A301" s="533"/>
    </row>
    <row r="302" spans="1:1" x14ac:dyDescent="0.2">
      <c r="A302" s="533"/>
    </row>
    <row r="303" spans="1:1" x14ac:dyDescent="0.2">
      <c r="A303" s="533"/>
    </row>
    <row r="304" spans="1:1" x14ac:dyDescent="0.2">
      <c r="A304" s="533"/>
    </row>
    <row r="305" spans="1:1" x14ac:dyDescent="0.2">
      <c r="A305" s="533"/>
    </row>
    <row r="306" spans="1:1" x14ac:dyDescent="0.2">
      <c r="A306" s="533"/>
    </row>
    <row r="307" spans="1:1" x14ac:dyDescent="0.2">
      <c r="A307" s="533"/>
    </row>
    <row r="308" spans="1:1" x14ac:dyDescent="0.2">
      <c r="A308" s="533"/>
    </row>
    <row r="309" spans="1:1" x14ac:dyDescent="0.2">
      <c r="A309" s="533"/>
    </row>
    <row r="310" spans="1:1" x14ac:dyDescent="0.2">
      <c r="A310" s="533"/>
    </row>
    <row r="311" spans="1:1" x14ac:dyDescent="0.2">
      <c r="A311" s="533"/>
    </row>
    <row r="312" spans="1:1" x14ac:dyDescent="0.2">
      <c r="A312" s="533"/>
    </row>
    <row r="313" spans="1:1" x14ac:dyDescent="0.2">
      <c r="A313" s="533"/>
    </row>
    <row r="314" spans="1:1" x14ac:dyDescent="0.2">
      <c r="A314" s="533"/>
    </row>
    <row r="315" spans="1:1" x14ac:dyDescent="0.2">
      <c r="A315" s="533"/>
    </row>
    <row r="316" spans="1:1" x14ac:dyDescent="0.2">
      <c r="A316" s="533"/>
    </row>
    <row r="317" spans="1:1" x14ac:dyDescent="0.2">
      <c r="A317" s="533"/>
    </row>
    <row r="318" spans="1:1" x14ac:dyDescent="0.2">
      <c r="A318" s="533"/>
    </row>
    <row r="319" spans="1:1" x14ac:dyDescent="0.2">
      <c r="A319" s="533"/>
    </row>
    <row r="320" spans="1:1" x14ac:dyDescent="0.2">
      <c r="A320" s="533"/>
    </row>
    <row r="321" spans="1:1" x14ac:dyDescent="0.2">
      <c r="A321" s="533"/>
    </row>
    <row r="322" spans="1:1" x14ac:dyDescent="0.2">
      <c r="A322" s="533"/>
    </row>
    <row r="323" spans="1:1" x14ac:dyDescent="0.2">
      <c r="A323" s="533"/>
    </row>
    <row r="324" spans="1:1" x14ac:dyDescent="0.2">
      <c r="A324" s="533"/>
    </row>
    <row r="325" spans="1:1" x14ac:dyDescent="0.2">
      <c r="A325" s="533"/>
    </row>
    <row r="326" spans="1:1" x14ac:dyDescent="0.2">
      <c r="A326" s="533"/>
    </row>
    <row r="327" spans="1:1" x14ac:dyDescent="0.2">
      <c r="A327" s="533"/>
    </row>
    <row r="328" spans="1:1" x14ac:dyDescent="0.2">
      <c r="A328" s="533"/>
    </row>
    <row r="329" spans="1:1" x14ac:dyDescent="0.2">
      <c r="A329" s="533"/>
    </row>
    <row r="330" spans="1:1" x14ac:dyDescent="0.2">
      <c r="A330" s="533"/>
    </row>
    <row r="331" spans="1:1" x14ac:dyDescent="0.2">
      <c r="A331" s="533"/>
    </row>
    <row r="332" spans="1:1" x14ac:dyDescent="0.2">
      <c r="A332" s="533"/>
    </row>
    <row r="333" spans="1:1" x14ac:dyDescent="0.2">
      <c r="A333" s="533"/>
    </row>
    <row r="334" spans="1:1" x14ac:dyDescent="0.2">
      <c r="A334" s="533"/>
    </row>
    <row r="335" spans="1:1" x14ac:dyDescent="0.2">
      <c r="A335" s="533"/>
    </row>
    <row r="336" spans="1:1" x14ac:dyDescent="0.2">
      <c r="A336" s="533"/>
    </row>
    <row r="337" spans="1:1" x14ac:dyDescent="0.2">
      <c r="A337" s="533"/>
    </row>
    <row r="338" spans="1:1" x14ac:dyDescent="0.2">
      <c r="A338" s="533"/>
    </row>
    <row r="339" spans="1:1" x14ac:dyDescent="0.2">
      <c r="A339" s="533"/>
    </row>
    <row r="340" spans="1:1" x14ac:dyDescent="0.2">
      <c r="A340" s="533"/>
    </row>
    <row r="341" spans="1:1" x14ac:dyDescent="0.2">
      <c r="A341" s="533"/>
    </row>
    <row r="342" spans="1:1" x14ac:dyDescent="0.2">
      <c r="A342" s="533"/>
    </row>
    <row r="343" spans="1:1" x14ac:dyDescent="0.2">
      <c r="A343" s="533"/>
    </row>
    <row r="344" spans="1:1" x14ac:dyDescent="0.2">
      <c r="A344" s="533"/>
    </row>
    <row r="345" spans="1:1" x14ac:dyDescent="0.2">
      <c r="A345" s="533"/>
    </row>
    <row r="346" spans="1:1" x14ac:dyDescent="0.2">
      <c r="A346" s="533"/>
    </row>
    <row r="347" spans="1:1" x14ac:dyDescent="0.2">
      <c r="A347" s="533"/>
    </row>
    <row r="348" spans="1:1" x14ac:dyDescent="0.2">
      <c r="A348" s="533"/>
    </row>
    <row r="349" spans="1:1" x14ac:dyDescent="0.2">
      <c r="A349" s="533"/>
    </row>
    <row r="350" spans="1:1" x14ac:dyDescent="0.2">
      <c r="A350" s="533"/>
    </row>
    <row r="351" spans="1:1" x14ac:dyDescent="0.2">
      <c r="A351" s="533"/>
    </row>
    <row r="352" spans="1:1" x14ac:dyDescent="0.2">
      <c r="A352" s="533"/>
    </row>
    <row r="353" spans="1:1" x14ac:dyDescent="0.2">
      <c r="A353" s="533"/>
    </row>
    <row r="354" spans="1:1" x14ac:dyDescent="0.2">
      <c r="A354" s="533"/>
    </row>
    <row r="355" spans="1:1" x14ac:dyDescent="0.2">
      <c r="A355" s="533"/>
    </row>
    <row r="356" spans="1:1" x14ac:dyDescent="0.2">
      <c r="A356" s="533"/>
    </row>
    <row r="357" spans="1:1" x14ac:dyDescent="0.2">
      <c r="A357" s="533"/>
    </row>
    <row r="358" spans="1:1" x14ac:dyDescent="0.2">
      <c r="A358" s="533"/>
    </row>
    <row r="359" spans="1:1" x14ac:dyDescent="0.2">
      <c r="A359" s="533"/>
    </row>
    <row r="360" spans="1:1" x14ac:dyDescent="0.2">
      <c r="A360" s="533"/>
    </row>
    <row r="361" spans="1:1" x14ac:dyDescent="0.2">
      <c r="A361" s="533"/>
    </row>
    <row r="362" spans="1:1" x14ac:dyDescent="0.2">
      <c r="A362" s="533"/>
    </row>
    <row r="363" spans="1:1" x14ac:dyDescent="0.2">
      <c r="A363" s="533"/>
    </row>
    <row r="364" spans="1:1" x14ac:dyDescent="0.2">
      <c r="A364" s="533"/>
    </row>
    <row r="365" spans="1:1" x14ac:dyDescent="0.2">
      <c r="A365" s="533"/>
    </row>
    <row r="366" spans="1:1" x14ac:dyDescent="0.2">
      <c r="A366" s="533"/>
    </row>
    <row r="367" spans="1:1" x14ac:dyDescent="0.2">
      <c r="A367" s="533"/>
    </row>
    <row r="368" spans="1:1" x14ac:dyDescent="0.2">
      <c r="A368" s="533"/>
    </row>
    <row r="369" spans="1:1" x14ac:dyDescent="0.2">
      <c r="A369" s="533"/>
    </row>
    <row r="370" spans="1:1" x14ac:dyDescent="0.2">
      <c r="A370" s="533"/>
    </row>
    <row r="371" spans="1:1" x14ac:dyDescent="0.2">
      <c r="A371" s="533"/>
    </row>
    <row r="372" spans="1:1" x14ac:dyDescent="0.2">
      <c r="A372" s="533"/>
    </row>
    <row r="373" spans="1:1" x14ac:dyDescent="0.2">
      <c r="A373" s="533"/>
    </row>
    <row r="374" spans="1:1" x14ac:dyDescent="0.2">
      <c r="A374" s="533"/>
    </row>
    <row r="375" spans="1:1" x14ac:dyDescent="0.2">
      <c r="A375" s="533"/>
    </row>
    <row r="376" spans="1:1" x14ac:dyDescent="0.2">
      <c r="A376" s="533"/>
    </row>
    <row r="377" spans="1:1" x14ac:dyDescent="0.2">
      <c r="A377" s="533"/>
    </row>
    <row r="378" spans="1:1" x14ac:dyDescent="0.2">
      <c r="A378" s="533"/>
    </row>
    <row r="379" spans="1:1" x14ac:dyDescent="0.2">
      <c r="A379" s="533"/>
    </row>
    <row r="380" spans="1:1" x14ac:dyDescent="0.2">
      <c r="A380" s="533"/>
    </row>
    <row r="381" spans="1:1" x14ac:dyDescent="0.2">
      <c r="A381" s="533"/>
    </row>
    <row r="382" spans="1:1" x14ac:dyDescent="0.2">
      <c r="A382" s="533"/>
    </row>
    <row r="383" spans="1:1" x14ac:dyDescent="0.2">
      <c r="A383" s="533"/>
    </row>
    <row r="384" spans="1:1" x14ac:dyDescent="0.2">
      <c r="A384" s="533"/>
    </row>
    <row r="385" spans="1:1" x14ac:dyDescent="0.2">
      <c r="A385" s="533"/>
    </row>
    <row r="386" spans="1:1" x14ac:dyDescent="0.2">
      <c r="A386" s="533"/>
    </row>
    <row r="387" spans="1:1" x14ac:dyDescent="0.2">
      <c r="A387" s="533"/>
    </row>
    <row r="388" spans="1:1" x14ac:dyDescent="0.2">
      <c r="A388" s="533"/>
    </row>
    <row r="389" spans="1:1" x14ac:dyDescent="0.2">
      <c r="A389" s="533"/>
    </row>
    <row r="390" spans="1:1" x14ac:dyDescent="0.2">
      <c r="A390" s="533"/>
    </row>
    <row r="391" spans="1:1" x14ac:dyDescent="0.2">
      <c r="A391" s="533"/>
    </row>
    <row r="392" spans="1:1" x14ac:dyDescent="0.2">
      <c r="A392" s="533"/>
    </row>
    <row r="393" spans="1:1" x14ac:dyDescent="0.2">
      <c r="A393" s="533"/>
    </row>
    <row r="394" spans="1:1" x14ac:dyDescent="0.2">
      <c r="A394" s="533"/>
    </row>
    <row r="395" spans="1:1" x14ac:dyDescent="0.2">
      <c r="A395" s="533"/>
    </row>
    <row r="396" spans="1:1" x14ac:dyDescent="0.2">
      <c r="A396" s="533"/>
    </row>
    <row r="397" spans="1:1" x14ac:dyDescent="0.2">
      <c r="A397" s="533"/>
    </row>
    <row r="398" spans="1:1" x14ac:dyDescent="0.2">
      <c r="A398" s="533"/>
    </row>
    <row r="399" spans="1:1" x14ac:dyDescent="0.2">
      <c r="A399" s="533"/>
    </row>
    <row r="400" spans="1:1" x14ac:dyDescent="0.2">
      <c r="A400" s="533"/>
    </row>
    <row r="401" spans="1:1" x14ac:dyDescent="0.2">
      <c r="A401" s="533"/>
    </row>
    <row r="402" spans="1:1" x14ac:dyDescent="0.2">
      <c r="A402" s="533"/>
    </row>
    <row r="403" spans="1:1" x14ac:dyDescent="0.2">
      <c r="A403" s="533"/>
    </row>
    <row r="404" spans="1:1" x14ac:dyDescent="0.2">
      <c r="A404" s="533"/>
    </row>
    <row r="405" spans="1:1" x14ac:dyDescent="0.2">
      <c r="A405" s="533"/>
    </row>
    <row r="406" spans="1:1" x14ac:dyDescent="0.2">
      <c r="A406" s="533"/>
    </row>
    <row r="407" spans="1:1" x14ac:dyDescent="0.2">
      <c r="A407" s="533"/>
    </row>
    <row r="408" spans="1:1" x14ac:dyDescent="0.2">
      <c r="A408" s="533"/>
    </row>
    <row r="409" spans="1:1" x14ac:dyDescent="0.2">
      <c r="A409" s="533"/>
    </row>
    <row r="410" spans="1:1" x14ac:dyDescent="0.2">
      <c r="A410" s="533"/>
    </row>
    <row r="411" spans="1:1" x14ac:dyDescent="0.2">
      <c r="A411" s="533"/>
    </row>
    <row r="412" spans="1:1" x14ac:dyDescent="0.2">
      <c r="A412" s="533"/>
    </row>
    <row r="413" spans="1:1" x14ac:dyDescent="0.2">
      <c r="A413" s="533"/>
    </row>
    <row r="414" spans="1:1" x14ac:dyDescent="0.2">
      <c r="A414" s="533"/>
    </row>
    <row r="415" spans="1:1" x14ac:dyDescent="0.2">
      <c r="A415" s="533"/>
    </row>
    <row r="416" spans="1:1" x14ac:dyDescent="0.2">
      <c r="A416" s="533"/>
    </row>
    <row r="417" spans="1:1" x14ac:dyDescent="0.2">
      <c r="A417" s="533"/>
    </row>
    <row r="418" spans="1:1" x14ac:dyDescent="0.2">
      <c r="A418" s="533"/>
    </row>
    <row r="419" spans="1:1" x14ac:dyDescent="0.2">
      <c r="A419" s="533"/>
    </row>
    <row r="420" spans="1:1" x14ac:dyDescent="0.2">
      <c r="A420" s="533"/>
    </row>
    <row r="421" spans="1:1" x14ac:dyDescent="0.2">
      <c r="A421" s="533"/>
    </row>
    <row r="422" spans="1:1" x14ac:dyDescent="0.2">
      <c r="A422" s="533"/>
    </row>
    <row r="423" spans="1:1" x14ac:dyDescent="0.2">
      <c r="A423" s="533"/>
    </row>
    <row r="424" spans="1:1" x14ac:dyDescent="0.2">
      <c r="A424" s="533"/>
    </row>
    <row r="425" spans="1:1" x14ac:dyDescent="0.2">
      <c r="A425" s="533"/>
    </row>
    <row r="426" spans="1:1" x14ac:dyDescent="0.2">
      <c r="A426" s="533"/>
    </row>
    <row r="427" spans="1:1" x14ac:dyDescent="0.2">
      <c r="A427" s="533"/>
    </row>
    <row r="428" spans="1:1" x14ac:dyDescent="0.2">
      <c r="A428" s="533"/>
    </row>
    <row r="429" spans="1:1" x14ac:dyDescent="0.2">
      <c r="A429" s="533"/>
    </row>
    <row r="430" spans="1:1" x14ac:dyDescent="0.2">
      <c r="A430" s="533"/>
    </row>
    <row r="431" spans="1:1" x14ac:dyDescent="0.2">
      <c r="A431" s="533"/>
    </row>
    <row r="432" spans="1:1" x14ac:dyDescent="0.2">
      <c r="A432" s="533"/>
    </row>
    <row r="433" spans="1:1" x14ac:dyDescent="0.2">
      <c r="A433" s="533"/>
    </row>
    <row r="434" spans="1:1" x14ac:dyDescent="0.2">
      <c r="A434" s="533"/>
    </row>
    <row r="435" spans="1:1" x14ac:dyDescent="0.2">
      <c r="A435" s="533"/>
    </row>
    <row r="436" spans="1:1" x14ac:dyDescent="0.2">
      <c r="A436" s="533"/>
    </row>
    <row r="437" spans="1:1" x14ac:dyDescent="0.2">
      <c r="A437" s="533"/>
    </row>
    <row r="438" spans="1:1" x14ac:dyDescent="0.2">
      <c r="A438" s="533"/>
    </row>
    <row r="439" spans="1:1" x14ac:dyDescent="0.2">
      <c r="A439" s="533"/>
    </row>
    <row r="440" spans="1:1" x14ac:dyDescent="0.2">
      <c r="A440" s="533"/>
    </row>
    <row r="441" spans="1:1" x14ac:dyDescent="0.2">
      <c r="A441" s="533"/>
    </row>
    <row r="442" spans="1:1" x14ac:dyDescent="0.2">
      <c r="A442" s="533"/>
    </row>
    <row r="443" spans="1:1" x14ac:dyDescent="0.2">
      <c r="A443" s="533"/>
    </row>
    <row r="444" spans="1:1" x14ac:dyDescent="0.2">
      <c r="A444" s="533"/>
    </row>
    <row r="445" spans="1:1" x14ac:dyDescent="0.2">
      <c r="A445" s="533"/>
    </row>
    <row r="446" spans="1:1" x14ac:dyDescent="0.2">
      <c r="A446" s="533"/>
    </row>
    <row r="447" spans="1:1" x14ac:dyDescent="0.2">
      <c r="A447" s="533"/>
    </row>
    <row r="448" spans="1:1" x14ac:dyDescent="0.2">
      <c r="A448" s="533"/>
    </row>
    <row r="449" spans="1:1" x14ac:dyDescent="0.2">
      <c r="A449" s="533"/>
    </row>
    <row r="450" spans="1:1" x14ac:dyDescent="0.2">
      <c r="A450" s="533"/>
    </row>
    <row r="451" spans="1:1" x14ac:dyDescent="0.2">
      <c r="A451" s="533"/>
    </row>
    <row r="452" spans="1:1" x14ac:dyDescent="0.2">
      <c r="A452" s="533"/>
    </row>
    <row r="453" spans="1:1" x14ac:dyDescent="0.2">
      <c r="A453" s="533"/>
    </row>
    <row r="454" spans="1:1" x14ac:dyDescent="0.2">
      <c r="A454" s="533"/>
    </row>
    <row r="455" spans="1:1" x14ac:dyDescent="0.2">
      <c r="A455" s="533"/>
    </row>
    <row r="456" spans="1:1" x14ac:dyDescent="0.2">
      <c r="A456" s="533"/>
    </row>
    <row r="457" spans="1:1" x14ac:dyDescent="0.2">
      <c r="A457" s="533"/>
    </row>
    <row r="458" spans="1:1" x14ac:dyDescent="0.2">
      <c r="A458" s="533"/>
    </row>
    <row r="459" spans="1:1" x14ac:dyDescent="0.2">
      <c r="A459" s="533"/>
    </row>
    <row r="460" spans="1:1" x14ac:dyDescent="0.2">
      <c r="A460" s="533"/>
    </row>
    <row r="461" spans="1:1" x14ac:dyDescent="0.2">
      <c r="A461" s="533"/>
    </row>
    <row r="462" spans="1:1" x14ac:dyDescent="0.2">
      <c r="A462" s="533"/>
    </row>
    <row r="463" spans="1:1" x14ac:dyDescent="0.2">
      <c r="A463" s="533"/>
    </row>
    <row r="464" spans="1:1" x14ac:dyDescent="0.2">
      <c r="A464" s="533"/>
    </row>
    <row r="465" spans="1:1" x14ac:dyDescent="0.2">
      <c r="A465" s="533"/>
    </row>
    <row r="466" spans="1:1" x14ac:dyDescent="0.2">
      <c r="A466" s="533"/>
    </row>
    <row r="467" spans="1:1" x14ac:dyDescent="0.2">
      <c r="A467" s="533"/>
    </row>
    <row r="468" spans="1:1" x14ac:dyDescent="0.2">
      <c r="A468" s="533"/>
    </row>
    <row r="469" spans="1:1" x14ac:dyDescent="0.2">
      <c r="A469" s="533"/>
    </row>
    <row r="470" spans="1:1" x14ac:dyDescent="0.2">
      <c r="A470" s="533"/>
    </row>
    <row r="471" spans="1:1" x14ac:dyDescent="0.2">
      <c r="A471" s="533"/>
    </row>
    <row r="472" spans="1:1" x14ac:dyDescent="0.2">
      <c r="A472" s="533"/>
    </row>
    <row r="473" spans="1:1" x14ac:dyDescent="0.2">
      <c r="A473" s="533"/>
    </row>
    <row r="474" spans="1:1" x14ac:dyDescent="0.2">
      <c r="A474" s="533"/>
    </row>
    <row r="475" spans="1:1" x14ac:dyDescent="0.2">
      <c r="A475" s="533"/>
    </row>
    <row r="476" spans="1:1" x14ac:dyDescent="0.2">
      <c r="A476" s="533"/>
    </row>
    <row r="477" spans="1:1" x14ac:dyDescent="0.2">
      <c r="A477" s="533"/>
    </row>
    <row r="478" spans="1:1" x14ac:dyDescent="0.2">
      <c r="A478" s="533"/>
    </row>
    <row r="479" spans="1:1" x14ac:dyDescent="0.2">
      <c r="A479" s="533"/>
    </row>
    <row r="480" spans="1:1" x14ac:dyDescent="0.2">
      <c r="A480" s="533"/>
    </row>
    <row r="481" spans="1:1" x14ac:dyDescent="0.2">
      <c r="A481" s="533"/>
    </row>
    <row r="482" spans="1:1" x14ac:dyDescent="0.2">
      <c r="A482" s="533"/>
    </row>
    <row r="483" spans="1:1" x14ac:dyDescent="0.2">
      <c r="A483" s="533"/>
    </row>
    <row r="484" spans="1:1" x14ac:dyDescent="0.2">
      <c r="A484" s="533"/>
    </row>
    <row r="485" spans="1:1" x14ac:dyDescent="0.2">
      <c r="A485" s="533"/>
    </row>
    <row r="486" spans="1:1" x14ac:dyDescent="0.2">
      <c r="A486" s="533"/>
    </row>
    <row r="487" spans="1:1" x14ac:dyDescent="0.2">
      <c r="A487" s="533"/>
    </row>
    <row r="488" spans="1:1" x14ac:dyDescent="0.2">
      <c r="A488" s="533"/>
    </row>
    <row r="489" spans="1:1" x14ac:dyDescent="0.2">
      <c r="A489" s="533"/>
    </row>
    <row r="490" spans="1:1" x14ac:dyDescent="0.2">
      <c r="A490" s="533"/>
    </row>
    <row r="491" spans="1:1" x14ac:dyDescent="0.2">
      <c r="A491" s="533"/>
    </row>
    <row r="492" spans="1:1" x14ac:dyDescent="0.2">
      <c r="A492" s="533"/>
    </row>
    <row r="493" spans="1:1" x14ac:dyDescent="0.2">
      <c r="A493" s="533"/>
    </row>
    <row r="494" spans="1:1" x14ac:dyDescent="0.2">
      <c r="A494" s="533"/>
    </row>
    <row r="495" spans="1:1" x14ac:dyDescent="0.2">
      <c r="A495" s="533"/>
    </row>
    <row r="496" spans="1:1" x14ac:dyDescent="0.2">
      <c r="A496" s="533"/>
    </row>
    <row r="497" spans="1:1" x14ac:dyDescent="0.2">
      <c r="A497" s="533"/>
    </row>
    <row r="498" spans="1:1" x14ac:dyDescent="0.2">
      <c r="A498" s="533"/>
    </row>
    <row r="499" spans="1:1" x14ac:dyDescent="0.2">
      <c r="A499" s="533"/>
    </row>
    <row r="500" spans="1:1" x14ac:dyDescent="0.2">
      <c r="A500" s="533"/>
    </row>
    <row r="501" spans="1:1" x14ac:dyDescent="0.2">
      <c r="A501" s="533"/>
    </row>
    <row r="502" spans="1:1" x14ac:dyDescent="0.2">
      <c r="A502" s="533"/>
    </row>
    <row r="503" spans="1:1" x14ac:dyDescent="0.2">
      <c r="A503" s="533"/>
    </row>
    <row r="504" spans="1:1" x14ac:dyDescent="0.2">
      <c r="A504" s="533"/>
    </row>
    <row r="505" spans="1:1" x14ac:dyDescent="0.2">
      <c r="A505" s="533"/>
    </row>
    <row r="506" spans="1:1" x14ac:dyDescent="0.2">
      <c r="A506" s="533"/>
    </row>
    <row r="507" spans="1:1" x14ac:dyDescent="0.2">
      <c r="A507" s="533"/>
    </row>
    <row r="508" spans="1:1" x14ac:dyDescent="0.2">
      <c r="A508" s="533"/>
    </row>
    <row r="509" spans="1:1" x14ac:dyDescent="0.2">
      <c r="A509" s="533"/>
    </row>
    <row r="510" spans="1:1" x14ac:dyDescent="0.2">
      <c r="A510" s="533"/>
    </row>
    <row r="511" spans="1:1" x14ac:dyDescent="0.2">
      <c r="A511" s="533"/>
    </row>
    <row r="512" spans="1:1" x14ac:dyDescent="0.2">
      <c r="A512" s="533"/>
    </row>
    <row r="513" spans="1:1" x14ac:dyDescent="0.2">
      <c r="A513" s="533"/>
    </row>
    <row r="514" spans="1:1" x14ac:dyDescent="0.2">
      <c r="A514" s="533"/>
    </row>
    <row r="515" spans="1:1" x14ac:dyDescent="0.2">
      <c r="A515" s="533"/>
    </row>
    <row r="516" spans="1:1" x14ac:dyDescent="0.2">
      <c r="A516" s="533"/>
    </row>
    <row r="517" spans="1:1" x14ac:dyDescent="0.2">
      <c r="A517" s="533"/>
    </row>
    <row r="518" spans="1:1" x14ac:dyDescent="0.2">
      <c r="A518" s="533"/>
    </row>
    <row r="519" spans="1:1" x14ac:dyDescent="0.2">
      <c r="A519" s="533"/>
    </row>
    <row r="520" spans="1:1" x14ac:dyDescent="0.2">
      <c r="A520" s="533"/>
    </row>
    <row r="521" spans="1:1" x14ac:dyDescent="0.2">
      <c r="A521" s="533"/>
    </row>
    <row r="522" spans="1:1" x14ac:dyDescent="0.2">
      <c r="A522" s="533"/>
    </row>
    <row r="523" spans="1:1" x14ac:dyDescent="0.2">
      <c r="A523" s="533"/>
    </row>
    <row r="524" spans="1:1" x14ac:dyDescent="0.2">
      <c r="A524" s="533"/>
    </row>
    <row r="525" spans="1:1" x14ac:dyDescent="0.2">
      <c r="A525" s="533"/>
    </row>
    <row r="526" spans="1:1" x14ac:dyDescent="0.2">
      <c r="A526" s="533"/>
    </row>
    <row r="527" spans="1:1" x14ac:dyDescent="0.2">
      <c r="A527" s="533"/>
    </row>
    <row r="528" spans="1:1" x14ac:dyDescent="0.2">
      <c r="A528" s="533"/>
    </row>
    <row r="529" spans="1:1" x14ac:dyDescent="0.2">
      <c r="A529" s="533"/>
    </row>
    <row r="530" spans="1:1" x14ac:dyDescent="0.2">
      <c r="A530" s="533"/>
    </row>
    <row r="531" spans="1:1" x14ac:dyDescent="0.2">
      <c r="A531" s="533"/>
    </row>
    <row r="532" spans="1:1" x14ac:dyDescent="0.2">
      <c r="A532" s="533"/>
    </row>
    <row r="533" spans="1:1" x14ac:dyDescent="0.2">
      <c r="A533" s="533"/>
    </row>
    <row r="534" spans="1:1" x14ac:dyDescent="0.2">
      <c r="A534" s="533"/>
    </row>
    <row r="535" spans="1:1" x14ac:dyDescent="0.2">
      <c r="A535" s="533"/>
    </row>
    <row r="536" spans="1:1" x14ac:dyDescent="0.2">
      <c r="A536" s="533"/>
    </row>
    <row r="537" spans="1:1" x14ac:dyDescent="0.2">
      <c r="A537" s="533"/>
    </row>
    <row r="538" spans="1:1" x14ac:dyDescent="0.2">
      <c r="A538" s="533"/>
    </row>
    <row r="539" spans="1:1" x14ac:dyDescent="0.2">
      <c r="A539" s="533"/>
    </row>
    <row r="540" spans="1:1" x14ac:dyDescent="0.2">
      <c r="A540" s="533"/>
    </row>
    <row r="541" spans="1:1" x14ac:dyDescent="0.2">
      <c r="A541" s="533"/>
    </row>
    <row r="542" spans="1:1" x14ac:dyDescent="0.2">
      <c r="A542" s="533"/>
    </row>
    <row r="543" spans="1:1" x14ac:dyDescent="0.2">
      <c r="A543" s="533"/>
    </row>
    <row r="544" spans="1:1" x14ac:dyDescent="0.2">
      <c r="A544" s="533"/>
    </row>
    <row r="545" spans="1:1" x14ac:dyDescent="0.2">
      <c r="A545" s="533"/>
    </row>
    <row r="546" spans="1:1" x14ac:dyDescent="0.2">
      <c r="A546" s="533"/>
    </row>
    <row r="547" spans="1:1" x14ac:dyDescent="0.2">
      <c r="A547" s="533"/>
    </row>
    <row r="548" spans="1:1" x14ac:dyDescent="0.2">
      <c r="A548" s="533"/>
    </row>
    <row r="549" spans="1:1" x14ac:dyDescent="0.2">
      <c r="A549" s="533"/>
    </row>
    <row r="550" spans="1:1" x14ac:dyDescent="0.2">
      <c r="A550" s="533"/>
    </row>
    <row r="551" spans="1:1" x14ac:dyDescent="0.2">
      <c r="A551" s="533"/>
    </row>
    <row r="552" spans="1:1" x14ac:dyDescent="0.2">
      <c r="A552" s="533"/>
    </row>
    <row r="553" spans="1:1" x14ac:dyDescent="0.2">
      <c r="A553" s="533"/>
    </row>
    <row r="554" spans="1:1" x14ac:dyDescent="0.2">
      <c r="A554" s="533"/>
    </row>
    <row r="555" spans="1:1" x14ac:dyDescent="0.2">
      <c r="A555" s="533"/>
    </row>
    <row r="556" spans="1:1" x14ac:dyDescent="0.2">
      <c r="A556" s="533"/>
    </row>
    <row r="557" spans="1:1" x14ac:dyDescent="0.2">
      <c r="A557" s="533"/>
    </row>
    <row r="558" spans="1:1" x14ac:dyDescent="0.2">
      <c r="A558" s="533"/>
    </row>
    <row r="559" spans="1:1" x14ac:dyDescent="0.2">
      <c r="A559" s="533"/>
    </row>
    <row r="560" spans="1:1" x14ac:dyDescent="0.2">
      <c r="A560" s="533"/>
    </row>
    <row r="561" spans="1:1" x14ac:dyDescent="0.2">
      <c r="A561" s="533"/>
    </row>
    <row r="562" spans="1:1" x14ac:dyDescent="0.2">
      <c r="A562" s="533"/>
    </row>
    <row r="563" spans="1:1" x14ac:dyDescent="0.2">
      <c r="A563" s="533"/>
    </row>
    <row r="564" spans="1:1" x14ac:dyDescent="0.2">
      <c r="A564" s="533"/>
    </row>
    <row r="565" spans="1:1" x14ac:dyDescent="0.2">
      <c r="A565" s="533"/>
    </row>
    <row r="566" spans="1:1" x14ac:dyDescent="0.2">
      <c r="A566" s="533"/>
    </row>
    <row r="567" spans="1:1" x14ac:dyDescent="0.2">
      <c r="A567" s="533"/>
    </row>
    <row r="568" spans="1:1" x14ac:dyDescent="0.2">
      <c r="A568" s="533"/>
    </row>
    <row r="569" spans="1:1" x14ac:dyDescent="0.2">
      <c r="A569" s="533"/>
    </row>
    <row r="570" spans="1:1" x14ac:dyDescent="0.2">
      <c r="A570" s="533"/>
    </row>
    <row r="571" spans="1:1" x14ac:dyDescent="0.2">
      <c r="A571" s="533"/>
    </row>
    <row r="572" spans="1:1" x14ac:dyDescent="0.2">
      <c r="A572" s="533"/>
    </row>
    <row r="573" spans="1:1" x14ac:dyDescent="0.2">
      <c r="A573" s="533"/>
    </row>
    <row r="574" spans="1:1" x14ac:dyDescent="0.2">
      <c r="A574" s="533"/>
    </row>
    <row r="575" spans="1:1" x14ac:dyDescent="0.2">
      <c r="A575" s="533"/>
    </row>
    <row r="576" spans="1:1" x14ac:dyDescent="0.2">
      <c r="A576" s="533"/>
    </row>
    <row r="577" spans="1:1" x14ac:dyDescent="0.2">
      <c r="A577" s="533"/>
    </row>
    <row r="578" spans="1:1" x14ac:dyDescent="0.2">
      <c r="A578" s="533"/>
    </row>
    <row r="579" spans="1:1" x14ac:dyDescent="0.2">
      <c r="A579" s="533"/>
    </row>
    <row r="580" spans="1:1" x14ac:dyDescent="0.2">
      <c r="A580" s="533"/>
    </row>
    <row r="581" spans="1:1" x14ac:dyDescent="0.2">
      <c r="A581" s="533"/>
    </row>
    <row r="582" spans="1:1" x14ac:dyDescent="0.2">
      <c r="A582" s="533"/>
    </row>
    <row r="583" spans="1:1" x14ac:dyDescent="0.2">
      <c r="A583" s="533"/>
    </row>
    <row r="584" spans="1:1" x14ac:dyDescent="0.2">
      <c r="A584" s="533"/>
    </row>
    <row r="585" spans="1:1" x14ac:dyDescent="0.2">
      <c r="A585" s="533"/>
    </row>
    <row r="586" spans="1:1" x14ac:dyDescent="0.2">
      <c r="A586" s="533"/>
    </row>
    <row r="587" spans="1:1" x14ac:dyDescent="0.2">
      <c r="A587" s="533"/>
    </row>
    <row r="588" spans="1:1" x14ac:dyDescent="0.2">
      <c r="A588" s="533"/>
    </row>
    <row r="589" spans="1:1" x14ac:dyDescent="0.2">
      <c r="A589" s="533"/>
    </row>
    <row r="590" spans="1:1" x14ac:dyDescent="0.2">
      <c r="A590" s="533"/>
    </row>
    <row r="591" spans="1:1" x14ac:dyDescent="0.2">
      <c r="A591" s="533"/>
    </row>
    <row r="592" spans="1:1" x14ac:dyDescent="0.2">
      <c r="A592" s="533"/>
    </row>
    <row r="593" spans="1:1" x14ac:dyDescent="0.2">
      <c r="A593" s="533"/>
    </row>
    <row r="594" spans="1:1" x14ac:dyDescent="0.2">
      <c r="A594" s="533"/>
    </row>
    <row r="595" spans="1:1" x14ac:dyDescent="0.2">
      <c r="A595" s="533"/>
    </row>
    <row r="596" spans="1:1" x14ac:dyDescent="0.2">
      <c r="A596" s="533"/>
    </row>
    <row r="597" spans="1:1" x14ac:dyDescent="0.2">
      <c r="A597" s="533"/>
    </row>
    <row r="598" spans="1:1" x14ac:dyDescent="0.2">
      <c r="A598" s="533"/>
    </row>
    <row r="599" spans="1:1" x14ac:dyDescent="0.2">
      <c r="A599" s="533"/>
    </row>
    <row r="600" spans="1:1" x14ac:dyDescent="0.2">
      <c r="A600" s="533"/>
    </row>
    <row r="601" spans="1:1" x14ac:dyDescent="0.2">
      <c r="A601" s="533"/>
    </row>
    <row r="602" spans="1:1" x14ac:dyDescent="0.2">
      <c r="A602" s="533"/>
    </row>
    <row r="603" spans="1:1" x14ac:dyDescent="0.2">
      <c r="A603" s="533"/>
    </row>
    <row r="604" spans="1:1" x14ac:dyDescent="0.2">
      <c r="A604" s="533"/>
    </row>
    <row r="605" spans="1:1" x14ac:dyDescent="0.2">
      <c r="A605" s="533"/>
    </row>
    <row r="606" spans="1:1" x14ac:dyDescent="0.2">
      <c r="A606" s="533"/>
    </row>
    <row r="607" spans="1:1" x14ac:dyDescent="0.2">
      <c r="A607" s="533"/>
    </row>
    <row r="608" spans="1:1" x14ac:dyDescent="0.2">
      <c r="A608" s="533"/>
    </row>
    <row r="609" spans="1:1" x14ac:dyDescent="0.2">
      <c r="A609" s="533"/>
    </row>
  </sheetData>
  <mergeCells count="6">
    <mergeCell ref="A3:F3"/>
    <mergeCell ref="A65:F65"/>
    <mergeCell ref="A67:F67"/>
    <mergeCell ref="A1:B1"/>
    <mergeCell ref="A2:B2"/>
    <mergeCell ref="C1:E1"/>
  </mergeCells>
  <hyperlinks>
    <hyperlink ref="C1:E1" location="Tabellförteckning!A1" display="Tillbaka till innehållsföreckningen "/>
  </hyperlinks>
  <pageMargins left="0.75" right="0.75" top="1" bottom="1" header="0.5" footer="0.5"/>
  <pageSetup paperSize="9" scale="77"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zoomScaleNormal="100" workbookViewId="0">
      <pane ySplit="4" topLeftCell="A5" activePane="bottomLeft" state="frozen"/>
      <selection sqref="A1:B86"/>
      <selection pane="bottomLeft" activeCell="K17" sqref="K17"/>
    </sheetView>
  </sheetViews>
  <sheetFormatPr defaultColWidth="8.85546875" defaultRowHeight="12.75" x14ac:dyDescent="0.2"/>
  <cols>
    <col min="1" max="1" width="6.7109375" style="534" customWidth="1"/>
    <col min="2" max="6" width="10.7109375" style="533" customWidth="1"/>
    <col min="7" max="16384" width="8.85546875" style="533"/>
  </cols>
  <sheetData>
    <row r="1" spans="1:6" s="693" customFormat="1" ht="30" customHeight="1" x14ac:dyDescent="0.25">
      <c r="A1" s="972"/>
      <c r="B1" s="967"/>
      <c r="D1" s="962" t="s">
        <v>673</v>
      </c>
      <c r="E1" s="963"/>
      <c r="F1" s="963"/>
    </row>
    <row r="2" spans="1:6" s="693" customFormat="1" ht="6" customHeight="1" x14ac:dyDescent="0.2">
      <c r="A2" s="972"/>
      <c r="B2" s="967"/>
    </row>
    <row r="3" spans="1:6" s="398" customFormat="1" ht="30" customHeight="1" x14ac:dyDescent="0.2">
      <c r="A3" s="1038" t="s">
        <v>444</v>
      </c>
      <c r="B3" s="1039"/>
      <c r="C3" s="1039"/>
      <c r="D3" s="1039"/>
      <c r="E3" s="1039"/>
      <c r="F3" s="1039"/>
    </row>
    <row r="4" spans="1:6" ht="42.75" customHeight="1" x14ac:dyDescent="0.2">
      <c r="A4" s="740" t="s">
        <v>127</v>
      </c>
      <c r="B4" s="742" t="s">
        <v>701</v>
      </c>
      <c r="C4" s="742" t="s">
        <v>134</v>
      </c>
      <c r="D4" s="738" t="s">
        <v>22</v>
      </c>
      <c r="E4" s="738" t="s">
        <v>23</v>
      </c>
      <c r="F4" s="738" t="s">
        <v>132</v>
      </c>
    </row>
    <row r="5" spans="1:6" s="693" customFormat="1" ht="6" customHeight="1" x14ac:dyDescent="0.2">
      <c r="A5" s="215"/>
      <c r="B5" s="689"/>
      <c r="C5" s="689"/>
      <c r="D5" s="549"/>
      <c r="E5" s="549"/>
      <c r="F5" s="549"/>
    </row>
    <row r="6" spans="1:6" x14ac:dyDescent="0.2">
      <c r="A6" s="771">
        <v>1956</v>
      </c>
      <c r="B6" s="775">
        <v>28</v>
      </c>
      <c r="C6" s="18" t="s">
        <v>67</v>
      </c>
      <c r="D6" s="18" t="s">
        <v>67</v>
      </c>
      <c r="E6" s="18" t="s">
        <v>67</v>
      </c>
      <c r="F6" s="18" t="s">
        <v>67</v>
      </c>
    </row>
    <row r="7" spans="1:6" x14ac:dyDescent="0.2">
      <c r="A7" s="771">
        <v>1957</v>
      </c>
      <c r="B7" s="775">
        <v>15</v>
      </c>
      <c r="C7" s="18" t="s">
        <v>67</v>
      </c>
      <c r="D7" s="18" t="s">
        <v>67</v>
      </c>
      <c r="E7" s="18" t="s">
        <v>67</v>
      </c>
      <c r="F7" s="18" t="s">
        <v>67</v>
      </c>
    </row>
    <row r="8" spans="1:6" x14ac:dyDescent="0.2">
      <c r="A8" s="771">
        <v>1958</v>
      </c>
      <c r="B8" s="775">
        <v>17</v>
      </c>
      <c r="C8" s="18" t="s">
        <v>67</v>
      </c>
      <c r="D8" s="18" t="s">
        <v>67</v>
      </c>
      <c r="E8" s="18" t="s">
        <v>67</v>
      </c>
      <c r="F8" s="18" t="s">
        <v>67</v>
      </c>
    </row>
    <row r="9" spans="1:6" x14ac:dyDescent="0.2">
      <c r="A9" s="771">
        <v>1959</v>
      </c>
      <c r="B9" s="775">
        <v>20</v>
      </c>
      <c r="C9" s="18" t="s">
        <v>67</v>
      </c>
      <c r="D9" s="18" t="s">
        <v>67</v>
      </c>
      <c r="E9" s="18" t="s">
        <v>67</v>
      </c>
      <c r="F9" s="18" t="s">
        <v>67</v>
      </c>
    </row>
    <row r="10" spans="1:6" x14ac:dyDescent="0.2">
      <c r="A10" s="771">
        <v>1960</v>
      </c>
      <c r="B10" s="775">
        <v>8</v>
      </c>
      <c r="C10" s="18" t="s">
        <v>67</v>
      </c>
      <c r="D10" s="18" t="s">
        <v>67</v>
      </c>
      <c r="E10" s="18" t="s">
        <v>67</v>
      </c>
      <c r="F10" s="18" t="s">
        <v>67</v>
      </c>
    </row>
    <row r="11" spans="1:6" x14ac:dyDescent="0.2">
      <c r="A11" s="771">
        <v>1961</v>
      </c>
      <c r="B11" s="775">
        <v>20</v>
      </c>
      <c r="C11" s="18" t="s">
        <v>67</v>
      </c>
      <c r="D11" s="18" t="s">
        <v>67</v>
      </c>
      <c r="E11" s="18" t="s">
        <v>67</v>
      </c>
      <c r="F11" s="18" t="s">
        <v>67</v>
      </c>
    </row>
    <row r="12" spans="1:6" x14ac:dyDescent="0.2">
      <c r="A12" s="528">
        <v>1962</v>
      </c>
      <c r="B12" s="775">
        <v>12</v>
      </c>
      <c r="C12" s="18" t="s">
        <v>67</v>
      </c>
      <c r="D12" s="18" t="s">
        <v>67</v>
      </c>
      <c r="E12" s="18" t="s">
        <v>67</v>
      </c>
      <c r="F12" s="18" t="s">
        <v>67</v>
      </c>
    </row>
    <row r="13" spans="1:6" x14ac:dyDescent="0.2">
      <c r="A13" s="528">
        <v>1963</v>
      </c>
      <c r="B13" s="536">
        <v>16</v>
      </c>
      <c r="C13" s="18" t="s">
        <v>67</v>
      </c>
      <c r="D13" s="18" t="s">
        <v>67</v>
      </c>
      <c r="E13" s="18" t="s">
        <v>67</v>
      </c>
      <c r="F13" s="18" t="s">
        <v>67</v>
      </c>
    </row>
    <row r="14" spans="1:6" x14ac:dyDescent="0.2">
      <c r="A14" s="528">
        <v>1964</v>
      </c>
      <c r="B14" s="536">
        <v>17</v>
      </c>
      <c r="C14" s="18" t="s">
        <v>67</v>
      </c>
      <c r="D14" s="18" t="s">
        <v>67</v>
      </c>
      <c r="E14" s="18" t="s">
        <v>67</v>
      </c>
      <c r="F14" s="18" t="s">
        <v>67</v>
      </c>
    </row>
    <row r="15" spans="1:6" x14ac:dyDescent="0.2">
      <c r="A15" s="528">
        <v>1965</v>
      </c>
      <c r="B15" s="536">
        <v>10</v>
      </c>
      <c r="C15" s="536">
        <v>19</v>
      </c>
      <c r="D15" s="536">
        <v>26</v>
      </c>
      <c r="E15" s="536">
        <v>3</v>
      </c>
      <c r="F15" s="536">
        <f t="shared" ref="F15:F46" si="0">B15+C15</f>
        <v>29</v>
      </c>
    </row>
    <row r="16" spans="1:6" x14ac:dyDescent="0.2">
      <c r="A16" s="528">
        <v>1966</v>
      </c>
      <c r="B16" s="536">
        <v>13</v>
      </c>
      <c r="C16" s="536">
        <v>23</v>
      </c>
      <c r="D16" s="536">
        <v>34</v>
      </c>
      <c r="E16" s="536">
        <v>2</v>
      </c>
      <c r="F16" s="536">
        <f t="shared" si="0"/>
        <v>36</v>
      </c>
    </row>
    <row r="17" spans="1:6" x14ac:dyDescent="0.2">
      <c r="A17" s="528">
        <v>1967</v>
      </c>
      <c r="B17" s="536">
        <v>17</v>
      </c>
      <c r="C17" s="536">
        <v>14</v>
      </c>
      <c r="D17" s="536">
        <v>29</v>
      </c>
      <c r="E17" s="536">
        <v>2</v>
      </c>
      <c r="F17" s="536">
        <f t="shared" si="0"/>
        <v>31</v>
      </c>
    </row>
    <row r="18" spans="1:6" x14ac:dyDescent="0.2">
      <c r="A18" s="528">
        <v>1968</v>
      </c>
      <c r="B18" s="536">
        <v>11</v>
      </c>
      <c r="C18" s="536">
        <v>20</v>
      </c>
      <c r="D18" s="536">
        <v>28</v>
      </c>
      <c r="E18" s="536">
        <v>3</v>
      </c>
      <c r="F18" s="536">
        <f t="shared" si="0"/>
        <v>31</v>
      </c>
    </row>
    <row r="19" spans="1:6" x14ac:dyDescent="0.2">
      <c r="A19" s="528">
        <v>1969</v>
      </c>
      <c r="B19" s="536">
        <v>15</v>
      </c>
      <c r="C19" s="536">
        <v>19</v>
      </c>
      <c r="D19" s="536">
        <v>29</v>
      </c>
      <c r="E19" s="536">
        <v>5</v>
      </c>
      <c r="F19" s="536">
        <f t="shared" si="0"/>
        <v>34</v>
      </c>
    </row>
    <row r="20" spans="1:6" x14ac:dyDescent="0.2">
      <c r="A20" s="528">
        <v>1970</v>
      </c>
      <c r="B20" s="536">
        <v>9</v>
      </c>
      <c r="C20" s="536">
        <v>17</v>
      </c>
      <c r="D20" s="536">
        <v>24</v>
      </c>
      <c r="E20" s="536">
        <v>2</v>
      </c>
      <c r="F20" s="536">
        <f t="shared" si="0"/>
        <v>26</v>
      </c>
    </row>
    <row r="21" spans="1:6" x14ac:dyDescent="0.2">
      <c r="A21" s="528">
        <v>1971</v>
      </c>
      <c r="B21" s="536">
        <v>12</v>
      </c>
      <c r="C21" s="536">
        <v>25</v>
      </c>
      <c r="D21" s="536">
        <v>35</v>
      </c>
      <c r="E21" s="536">
        <v>2</v>
      </c>
      <c r="F21" s="536">
        <f t="shared" si="0"/>
        <v>37</v>
      </c>
    </row>
    <row r="22" spans="1:6" x14ac:dyDescent="0.2">
      <c r="A22" s="528">
        <v>1972</v>
      </c>
      <c r="B22" s="536">
        <v>16</v>
      </c>
      <c r="C22" s="536">
        <v>26</v>
      </c>
      <c r="D22" s="536">
        <v>39</v>
      </c>
      <c r="E22" s="536">
        <v>3</v>
      </c>
      <c r="F22" s="536">
        <f t="shared" si="0"/>
        <v>42</v>
      </c>
    </row>
    <row r="23" spans="1:6" x14ac:dyDescent="0.2">
      <c r="A23" s="528">
        <v>1973</v>
      </c>
      <c r="B23" s="536">
        <v>10</v>
      </c>
      <c r="C23" s="536">
        <v>30</v>
      </c>
      <c r="D23" s="536">
        <v>38</v>
      </c>
      <c r="E23" s="536">
        <v>2</v>
      </c>
      <c r="F23" s="536">
        <f t="shared" si="0"/>
        <v>40</v>
      </c>
    </row>
    <row r="24" spans="1:6" x14ac:dyDescent="0.2">
      <c r="A24" s="528">
        <v>1974</v>
      </c>
      <c r="B24" s="536">
        <v>18</v>
      </c>
      <c r="C24" s="536">
        <v>26</v>
      </c>
      <c r="D24" s="536">
        <v>41</v>
      </c>
      <c r="E24" s="536">
        <v>3</v>
      </c>
      <c r="F24" s="536">
        <f t="shared" si="0"/>
        <v>44</v>
      </c>
    </row>
    <row r="25" spans="1:6" x14ac:dyDescent="0.2">
      <c r="A25" s="528">
        <v>1975</v>
      </c>
      <c r="B25" s="536">
        <v>11</v>
      </c>
      <c r="C25" s="536">
        <v>27</v>
      </c>
      <c r="D25" s="536">
        <v>35</v>
      </c>
      <c r="E25" s="536">
        <v>3</v>
      </c>
      <c r="F25" s="536">
        <f t="shared" si="0"/>
        <v>38</v>
      </c>
    </row>
    <row r="26" spans="1:6" x14ac:dyDescent="0.2">
      <c r="A26" s="528">
        <v>1976</v>
      </c>
      <c r="B26" s="536">
        <v>31</v>
      </c>
      <c r="C26" s="536">
        <v>19</v>
      </c>
      <c r="D26" s="536">
        <v>42</v>
      </c>
      <c r="E26" s="536">
        <v>8</v>
      </c>
      <c r="F26" s="536">
        <f t="shared" si="0"/>
        <v>50</v>
      </c>
    </row>
    <row r="27" spans="1:6" x14ac:dyDescent="0.2">
      <c r="A27" s="528">
        <v>1977</v>
      </c>
      <c r="B27" s="536">
        <v>8</v>
      </c>
      <c r="C27" s="536">
        <v>45</v>
      </c>
      <c r="D27" s="536">
        <v>48</v>
      </c>
      <c r="E27" s="536">
        <v>5</v>
      </c>
      <c r="F27" s="536">
        <f t="shared" si="0"/>
        <v>53</v>
      </c>
    </row>
    <row r="28" spans="1:6" x14ac:dyDescent="0.2">
      <c r="A28" s="534">
        <v>1978</v>
      </c>
      <c r="B28" s="15">
        <v>9</v>
      </c>
      <c r="C28" s="15">
        <v>34</v>
      </c>
      <c r="D28" s="15">
        <v>39</v>
      </c>
      <c r="E28" s="15">
        <v>4</v>
      </c>
      <c r="F28" s="15">
        <f t="shared" si="0"/>
        <v>43</v>
      </c>
    </row>
    <row r="29" spans="1:6" x14ac:dyDescent="0.2">
      <c r="A29" s="534">
        <v>1979</v>
      </c>
      <c r="B29" s="15">
        <v>11</v>
      </c>
      <c r="C29" s="15">
        <v>25</v>
      </c>
      <c r="D29" s="15">
        <v>35</v>
      </c>
      <c r="E29" s="15">
        <v>1</v>
      </c>
      <c r="F29" s="15">
        <f t="shared" si="0"/>
        <v>36</v>
      </c>
    </row>
    <row r="30" spans="1:6" x14ac:dyDescent="0.2">
      <c r="A30" s="534">
        <v>1980</v>
      </c>
      <c r="B30" s="15">
        <v>14</v>
      </c>
      <c r="C30" s="15">
        <v>27</v>
      </c>
      <c r="D30" s="15">
        <v>34</v>
      </c>
      <c r="E30" s="15">
        <v>7</v>
      </c>
      <c r="F30" s="15">
        <f t="shared" si="0"/>
        <v>41</v>
      </c>
    </row>
    <row r="31" spans="1:6" x14ac:dyDescent="0.2">
      <c r="A31" s="534">
        <v>1981</v>
      </c>
      <c r="B31" s="15">
        <v>10</v>
      </c>
      <c r="C31" s="15">
        <v>24</v>
      </c>
      <c r="D31" s="15">
        <v>29</v>
      </c>
      <c r="E31" s="15">
        <v>5</v>
      </c>
      <c r="F31" s="15">
        <f t="shared" si="0"/>
        <v>34</v>
      </c>
    </row>
    <row r="32" spans="1:6" x14ac:dyDescent="0.2">
      <c r="A32" s="534">
        <v>1982</v>
      </c>
      <c r="B32" s="15">
        <v>7</v>
      </c>
      <c r="C32" s="15">
        <v>32</v>
      </c>
      <c r="D32" s="15">
        <v>35</v>
      </c>
      <c r="E32" s="15">
        <v>4</v>
      </c>
      <c r="F32" s="15">
        <f t="shared" si="0"/>
        <v>39</v>
      </c>
    </row>
    <row r="33" spans="1:6" x14ac:dyDescent="0.2">
      <c r="A33" s="534">
        <v>1983</v>
      </c>
      <c r="B33" s="15">
        <v>11</v>
      </c>
      <c r="C33" s="15">
        <v>35</v>
      </c>
      <c r="D33" s="15">
        <v>36</v>
      </c>
      <c r="E33" s="15">
        <v>10</v>
      </c>
      <c r="F33" s="15">
        <f t="shared" si="0"/>
        <v>46</v>
      </c>
    </row>
    <row r="34" spans="1:6" x14ac:dyDescent="0.2">
      <c r="A34" s="534">
        <v>1984</v>
      </c>
      <c r="B34" s="15">
        <v>10</v>
      </c>
      <c r="C34" s="15">
        <v>35</v>
      </c>
      <c r="D34" s="15">
        <v>39</v>
      </c>
      <c r="E34" s="15">
        <v>6</v>
      </c>
      <c r="F34" s="15">
        <f t="shared" si="0"/>
        <v>45</v>
      </c>
    </row>
    <row r="35" spans="1:6" x14ac:dyDescent="0.2">
      <c r="A35" s="534">
        <v>1985</v>
      </c>
      <c r="B35" s="15">
        <v>14</v>
      </c>
      <c r="C35" s="15">
        <v>38</v>
      </c>
      <c r="D35" s="15">
        <v>48</v>
      </c>
      <c r="E35" s="15">
        <v>4</v>
      </c>
      <c r="F35" s="15">
        <f t="shared" si="0"/>
        <v>52</v>
      </c>
    </row>
    <row r="36" spans="1:6" x14ac:dyDescent="0.2">
      <c r="A36" s="534">
        <v>1986</v>
      </c>
      <c r="B36" s="15">
        <v>14</v>
      </c>
      <c r="C36" s="15">
        <v>36</v>
      </c>
      <c r="D36" s="15">
        <v>42</v>
      </c>
      <c r="E36" s="15">
        <v>8</v>
      </c>
      <c r="F36" s="15">
        <f t="shared" si="0"/>
        <v>50</v>
      </c>
    </row>
    <row r="37" spans="1:6" x14ac:dyDescent="0.2">
      <c r="A37" s="534">
        <v>1987</v>
      </c>
      <c r="B37" s="15">
        <v>11</v>
      </c>
      <c r="C37" s="15">
        <v>25</v>
      </c>
      <c r="D37" s="15">
        <v>36</v>
      </c>
      <c r="E37" s="15">
        <v>0</v>
      </c>
      <c r="F37" s="15">
        <f t="shared" si="0"/>
        <v>36</v>
      </c>
    </row>
    <row r="38" spans="1:6" x14ac:dyDescent="0.2">
      <c r="A38" s="534">
        <v>1988</v>
      </c>
      <c r="B38" s="15">
        <v>14</v>
      </c>
      <c r="C38" s="15">
        <v>38</v>
      </c>
      <c r="D38" s="15">
        <v>48</v>
      </c>
      <c r="E38" s="15">
        <v>4</v>
      </c>
      <c r="F38" s="15">
        <f t="shared" si="0"/>
        <v>52</v>
      </c>
    </row>
    <row r="39" spans="1:6" x14ac:dyDescent="0.2">
      <c r="A39" s="534">
        <v>1989</v>
      </c>
      <c r="B39" s="15">
        <v>17</v>
      </c>
      <c r="C39" s="15">
        <v>34</v>
      </c>
      <c r="D39" s="15">
        <v>44</v>
      </c>
      <c r="E39" s="15">
        <v>7</v>
      </c>
      <c r="F39" s="15">
        <f t="shared" si="0"/>
        <v>51</v>
      </c>
    </row>
    <row r="40" spans="1:6" x14ac:dyDescent="0.2">
      <c r="A40" s="534">
        <v>1990</v>
      </c>
      <c r="B40" s="15">
        <v>27</v>
      </c>
      <c r="C40" s="15">
        <v>35</v>
      </c>
      <c r="D40" s="15">
        <v>53</v>
      </c>
      <c r="E40" s="15">
        <v>9</v>
      </c>
      <c r="F40" s="15">
        <f t="shared" si="0"/>
        <v>62</v>
      </c>
    </row>
    <row r="41" spans="1:6" x14ac:dyDescent="0.2">
      <c r="A41" s="534">
        <v>1991</v>
      </c>
      <c r="B41" s="15">
        <v>18</v>
      </c>
      <c r="C41" s="15">
        <v>28</v>
      </c>
      <c r="D41" s="15">
        <v>38</v>
      </c>
      <c r="E41" s="15">
        <v>8</v>
      </c>
      <c r="F41" s="15">
        <f t="shared" si="0"/>
        <v>46</v>
      </c>
    </row>
    <row r="42" spans="1:6" x14ac:dyDescent="0.2">
      <c r="A42" s="534">
        <v>1992</v>
      </c>
      <c r="B42" s="15">
        <v>23</v>
      </c>
      <c r="C42" s="15">
        <v>37</v>
      </c>
      <c r="D42" s="15">
        <v>55</v>
      </c>
      <c r="E42" s="15">
        <v>5</v>
      </c>
      <c r="F42" s="15">
        <f t="shared" si="0"/>
        <v>60</v>
      </c>
    </row>
    <row r="43" spans="1:6" x14ac:dyDescent="0.2">
      <c r="A43" s="534">
        <v>1993</v>
      </c>
      <c r="B43" s="15">
        <v>29</v>
      </c>
      <c r="C43" s="15">
        <v>46</v>
      </c>
      <c r="D43" s="15">
        <v>66</v>
      </c>
      <c r="E43" s="15">
        <v>9</v>
      </c>
      <c r="F43" s="15">
        <f t="shared" si="0"/>
        <v>75</v>
      </c>
    </row>
    <row r="44" spans="1:6" x14ac:dyDescent="0.2">
      <c r="A44" s="534">
        <v>1994</v>
      </c>
      <c r="B44" s="15">
        <v>23</v>
      </c>
      <c r="C44" s="15">
        <v>34</v>
      </c>
      <c r="D44" s="15">
        <v>42</v>
      </c>
      <c r="E44" s="15">
        <v>15</v>
      </c>
      <c r="F44" s="15">
        <f t="shared" si="0"/>
        <v>57</v>
      </c>
    </row>
    <row r="45" spans="1:6" x14ac:dyDescent="0.2">
      <c r="A45" s="534">
        <v>1995</v>
      </c>
      <c r="B45" s="15">
        <v>19</v>
      </c>
      <c r="C45" s="15">
        <v>45</v>
      </c>
      <c r="D45" s="15">
        <v>48</v>
      </c>
      <c r="E45" s="15">
        <v>16</v>
      </c>
      <c r="F45" s="15">
        <f t="shared" si="0"/>
        <v>64</v>
      </c>
    </row>
    <row r="46" spans="1:6" x14ac:dyDescent="0.2">
      <c r="A46" s="534">
        <v>1996</v>
      </c>
      <c r="B46" s="15">
        <v>24</v>
      </c>
      <c r="C46" s="15">
        <v>42</v>
      </c>
      <c r="D46" s="15">
        <v>55</v>
      </c>
      <c r="E46" s="15">
        <v>11</v>
      </c>
      <c r="F46" s="15">
        <f t="shared" si="0"/>
        <v>66</v>
      </c>
    </row>
    <row r="47" spans="1:6" s="398" customFormat="1" x14ac:dyDescent="0.2">
      <c r="A47" s="528">
        <v>1997</v>
      </c>
      <c r="B47" s="526">
        <v>20</v>
      </c>
      <c r="C47" s="526">
        <v>41</v>
      </c>
      <c r="D47" s="526">
        <v>49</v>
      </c>
      <c r="E47" s="526">
        <v>12</v>
      </c>
      <c r="F47" s="526">
        <v>61</v>
      </c>
    </row>
    <row r="48" spans="1:6" s="398" customFormat="1" x14ac:dyDescent="0.2">
      <c r="A48" s="528">
        <v>1998</v>
      </c>
      <c r="B48" s="526">
        <v>23</v>
      </c>
      <c r="C48" s="526">
        <v>40</v>
      </c>
      <c r="D48" s="526">
        <v>45</v>
      </c>
      <c r="E48" s="526">
        <v>18</v>
      </c>
      <c r="F48" s="526">
        <v>63</v>
      </c>
    </row>
    <row r="49" spans="1:6" s="3" customFormat="1" x14ac:dyDescent="0.2">
      <c r="A49" s="528">
        <v>1999</v>
      </c>
      <c r="B49" s="526">
        <v>19</v>
      </c>
      <c r="C49" s="526">
        <v>55</v>
      </c>
      <c r="D49" s="526">
        <v>59</v>
      </c>
      <c r="E49" s="526">
        <v>15</v>
      </c>
      <c r="F49" s="526">
        <v>74</v>
      </c>
    </row>
    <row r="50" spans="1:6" s="3" customFormat="1" x14ac:dyDescent="0.2">
      <c r="A50" s="528">
        <v>2000</v>
      </c>
      <c r="B50" s="526">
        <v>11</v>
      </c>
      <c r="C50" s="526">
        <v>44</v>
      </c>
      <c r="D50" s="526">
        <v>44</v>
      </c>
      <c r="E50" s="526">
        <v>11</v>
      </c>
      <c r="F50" s="526">
        <v>55</v>
      </c>
    </row>
    <row r="51" spans="1:6" s="3" customFormat="1" x14ac:dyDescent="0.2">
      <c r="A51" s="528">
        <v>2001</v>
      </c>
      <c r="B51" s="526">
        <v>19</v>
      </c>
      <c r="C51" s="526">
        <v>52</v>
      </c>
      <c r="D51" s="526">
        <v>62</v>
      </c>
      <c r="E51" s="526">
        <v>9</v>
      </c>
      <c r="F51" s="526">
        <v>71</v>
      </c>
    </row>
    <row r="52" spans="1:6" s="3" customFormat="1" x14ac:dyDescent="0.2">
      <c r="A52" s="528">
        <v>2002</v>
      </c>
      <c r="B52" s="526">
        <v>23</v>
      </c>
      <c r="C52" s="526">
        <v>43</v>
      </c>
      <c r="D52" s="526">
        <v>58</v>
      </c>
      <c r="E52" s="526">
        <v>8</v>
      </c>
      <c r="F52" s="526">
        <v>66</v>
      </c>
    </row>
    <row r="53" spans="1:6" s="3" customFormat="1" x14ac:dyDescent="0.2">
      <c r="A53" s="528">
        <v>2003</v>
      </c>
      <c r="B53" s="526">
        <v>26</v>
      </c>
      <c r="C53" s="526">
        <v>46</v>
      </c>
      <c r="D53" s="526">
        <v>59</v>
      </c>
      <c r="E53" s="526">
        <v>13</v>
      </c>
      <c r="F53" s="526">
        <v>72</v>
      </c>
    </row>
    <row r="54" spans="1:6" s="3" customFormat="1" x14ac:dyDescent="0.2">
      <c r="A54" s="528">
        <v>2004</v>
      </c>
      <c r="B54" s="526">
        <v>20</v>
      </c>
      <c r="C54" s="526">
        <v>46</v>
      </c>
      <c r="D54" s="526">
        <v>47</v>
      </c>
      <c r="E54" s="526">
        <v>19</v>
      </c>
      <c r="F54" s="526">
        <v>66</v>
      </c>
    </row>
    <row r="55" spans="1:6" s="3" customFormat="1" x14ac:dyDescent="0.2">
      <c r="A55" s="528">
        <v>2005</v>
      </c>
      <c r="B55" s="526">
        <v>17</v>
      </c>
      <c r="C55" s="526">
        <v>54</v>
      </c>
      <c r="D55" s="526">
        <v>52</v>
      </c>
      <c r="E55" s="526">
        <v>19</v>
      </c>
      <c r="F55" s="526">
        <v>71</v>
      </c>
    </row>
    <row r="56" spans="1:6" s="3" customFormat="1" x14ac:dyDescent="0.2">
      <c r="A56" s="528">
        <v>2006</v>
      </c>
      <c r="B56" s="526">
        <v>18</v>
      </c>
      <c r="C56" s="526">
        <v>52</v>
      </c>
      <c r="D56" s="526">
        <v>53</v>
      </c>
      <c r="E56" s="526">
        <v>17</v>
      </c>
      <c r="F56" s="526">
        <v>70</v>
      </c>
    </row>
    <row r="57" spans="1:6" s="3" customFormat="1" x14ac:dyDescent="0.2">
      <c r="A57" s="528">
        <v>2007</v>
      </c>
      <c r="B57" s="526">
        <v>16</v>
      </c>
      <c r="C57" s="526">
        <v>64</v>
      </c>
      <c r="D57" s="526">
        <v>60</v>
      </c>
      <c r="E57" s="526">
        <v>20</v>
      </c>
      <c r="F57" s="526">
        <v>80</v>
      </c>
    </row>
    <row r="58" spans="1:6" s="63" customFormat="1" x14ac:dyDescent="0.2">
      <c r="A58" s="86">
        <v>2008</v>
      </c>
      <c r="B58" s="535">
        <v>23</v>
      </c>
      <c r="C58" s="535">
        <v>72</v>
      </c>
      <c r="D58" s="535">
        <v>76</v>
      </c>
      <c r="E58" s="535">
        <v>19</v>
      </c>
      <c r="F58" s="535">
        <v>95</v>
      </c>
    </row>
    <row r="59" spans="1:6" s="63" customFormat="1" x14ac:dyDescent="0.2">
      <c r="A59" s="86">
        <v>2009</v>
      </c>
      <c r="B59" s="535">
        <v>35</v>
      </c>
      <c r="C59" s="535">
        <v>65</v>
      </c>
      <c r="D59" s="535">
        <v>77</v>
      </c>
      <c r="E59" s="535">
        <v>23</v>
      </c>
      <c r="F59" s="535">
        <v>100</v>
      </c>
    </row>
    <row r="60" spans="1:6" x14ac:dyDescent="0.2">
      <c r="A60" s="534">
        <v>2010</v>
      </c>
      <c r="B60" s="529">
        <v>24</v>
      </c>
      <c r="C60" s="529">
        <v>64</v>
      </c>
      <c r="D60" s="529">
        <v>69</v>
      </c>
      <c r="E60" s="529">
        <v>19</v>
      </c>
      <c r="F60" s="529">
        <v>88</v>
      </c>
    </row>
    <row r="61" spans="1:6" x14ac:dyDescent="0.2">
      <c r="A61" s="534">
        <v>2011</v>
      </c>
      <c r="B61" s="529">
        <v>29</v>
      </c>
      <c r="C61" s="529">
        <v>76</v>
      </c>
      <c r="D61" s="529">
        <v>81</v>
      </c>
      <c r="E61" s="529">
        <v>24</v>
      </c>
      <c r="F61" s="529">
        <v>105</v>
      </c>
    </row>
    <row r="62" spans="1:6" x14ac:dyDescent="0.2">
      <c r="A62" s="534">
        <v>2012</v>
      </c>
      <c r="B62" s="529">
        <v>39</v>
      </c>
      <c r="C62" s="529">
        <v>90</v>
      </c>
      <c r="D62" s="529">
        <v>91</v>
      </c>
      <c r="E62" s="529">
        <v>38</v>
      </c>
      <c r="F62" s="529">
        <v>129</v>
      </c>
    </row>
    <row r="63" spans="1:6" x14ac:dyDescent="0.2">
      <c r="A63" s="721">
        <v>2013</v>
      </c>
      <c r="B63" s="719">
        <v>36</v>
      </c>
      <c r="C63" s="719">
        <v>191</v>
      </c>
      <c r="D63" s="719">
        <v>183</v>
      </c>
      <c r="E63" s="719">
        <v>44</v>
      </c>
      <c r="F63" s="719">
        <v>227</v>
      </c>
    </row>
    <row r="64" spans="1:6" ht="6" customHeight="1" x14ac:dyDescent="0.2">
      <c r="A64" s="528"/>
      <c r="B64" s="526"/>
      <c r="C64" s="526"/>
      <c r="D64" s="526"/>
      <c r="E64" s="526"/>
      <c r="F64" s="526"/>
    </row>
    <row r="65" spans="1:6" s="30" customFormat="1" ht="15" customHeight="1" x14ac:dyDescent="0.2">
      <c r="A65" s="1037" t="s">
        <v>198</v>
      </c>
      <c r="B65" s="1037"/>
      <c r="C65" s="1037"/>
      <c r="D65" s="1037"/>
      <c r="E65" s="1037"/>
      <c r="F65" s="1037"/>
    </row>
    <row r="66" spans="1:6" s="840" customFormat="1" ht="6" customHeight="1" x14ac:dyDescent="0.2">
      <c r="A66" s="839"/>
      <c r="B66" s="839"/>
      <c r="C66" s="839"/>
      <c r="D66" s="839"/>
      <c r="E66" s="839"/>
      <c r="F66" s="839"/>
    </row>
    <row r="67" spans="1:6" s="3" customFormat="1" ht="42.75" customHeight="1" x14ac:dyDescent="0.2">
      <c r="A67" s="1082" t="s">
        <v>193</v>
      </c>
      <c r="B67" s="959"/>
      <c r="C67" s="959"/>
      <c r="D67" s="959"/>
      <c r="E67" s="959"/>
      <c r="F67" s="959"/>
    </row>
  </sheetData>
  <mergeCells count="6">
    <mergeCell ref="A3:F3"/>
    <mergeCell ref="A65:F65"/>
    <mergeCell ref="A67:F67"/>
    <mergeCell ref="A1:B1"/>
    <mergeCell ref="A2:B2"/>
    <mergeCell ref="D1:F1"/>
  </mergeCells>
  <hyperlinks>
    <hyperlink ref="D1:F1" location="Tabellförteckning!A1" display="Tillbaka till innehållsföreckningen "/>
  </hyperlinks>
  <pageMargins left="0.75" right="0.75" top="1" bottom="1" header="0.5" footer="0.5"/>
  <pageSetup paperSize="9" scale="78"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zoomScaleNormal="100" workbookViewId="0">
      <pane ySplit="4" topLeftCell="A5" activePane="bottomLeft" state="frozen"/>
      <selection sqref="A1:B86"/>
      <selection pane="bottomLeft" activeCell="J12" sqref="J12"/>
    </sheetView>
  </sheetViews>
  <sheetFormatPr defaultColWidth="8.85546875" defaultRowHeight="12.75" x14ac:dyDescent="0.2"/>
  <cols>
    <col min="1" max="1" width="6.7109375" style="534" customWidth="1"/>
    <col min="2" max="6" width="10.7109375" style="533" customWidth="1"/>
    <col min="7" max="16384" width="8.85546875" style="533"/>
  </cols>
  <sheetData>
    <row r="1" spans="1:6" s="693" customFormat="1" ht="30" customHeight="1" x14ac:dyDescent="0.25">
      <c r="A1" s="972"/>
      <c r="B1" s="967"/>
      <c r="D1" s="962" t="s">
        <v>673</v>
      </c>
      <c r="E1" s="963"/>
      <c r="F1" s="963"/>
    </row>
    <row r="2" spans="1:6" s="693" customFormat="1" ht="6" customHeight="1" x14ac:dyDescent="0.2">
      <c r="A2" s="972"/>
      <c r="B2" s="967"/>
    </row>
    <row r="3" spans="1:6" s="398" customFormat="1" ht="30" customHeight="1" x14ac:dyDescent="0.2">
      <c r="A3" s="1038" t="s">
        <v>442</v>
      </c>
      <c r="B3" s="1039"/>
      <c r="C3" s="1039"/>
      <c r="D3" s="1039"/>
      <c r="E3" s="1039"/>
      <c r="F3" s="1039"/>
    </row>
    <row r="4" spans="1:6" s="408" customFormat="1" ht="42.75" customHeight="1" x14ac:dyDescent="0.2">
      <c r="A4" s="740" t="s">
        <v>127</v>
      </c>
      <c r="B4" s="742" t="s">
        <v>701</v>
      </c>
      <c r="C4" s="742" t="s">
        <v>134</v>
      </c>
      <c r="D4" s="738" t="s">
        <v>22</v>
      </c>
      <c r="E4" s="738" t="s">
        <v>23</v>
      </c>
      <c r="F4" s="738" t="s">
        <v>132</v>
      </c>
    </row>
    <row r="5" spans="1:6" s="408" customFormat="1" ht="6" customHeight="1" x14ac:dyDescent="0.2">
      <c r="A5" s="215"/>
      <c r="B5" s="689"/>
      <c r="C5" s="689"/>
      <c r="D5" s="549"/>
      <c r="E5" s="549"/>
      <c r="F5" s="549"/>
    </row>
    <row r="6" spans="1:6" x14ac:dyDescent="0.2">
      <c r="A6" s="771">
        <v>1956</v>
      </c>
      <c r="B6" s="775">
        <v>20</v>
      </c>
      <c r="C6" s="18" t="s">
        <v>67</v>
      </c>
      <c r="D6" s="775">
        <v>19</v>
      </c>
      <c r="E6" s="775">
        <v>1</v>
      </c>
      <c r="F6" s="18" t="s">
        <v>67</v>
      </c>
    </row>
    <row r="7" spans="1:6" x14ac:dyDescent="0.2">
      <c r="A7" s="771">
        <v>1957</v>
      </c>
      <c r="B7" s="775">
        <v>9</v>
      </c>
      <c r="C7" s="18" t="s">
        <v>67</v>
      </c>
      <c r="D7" s="775">
        <v>8</v>
      </c>
      <c r="E7" s="775">
        <v>1</v>
      </c>
      <c r="F7" s="18" t="s">
        <v>67</v>
      </c>
    </row>
    <row r="8" spans="1:6" x14ac:dyDescent="0.2">
      <c r="A8" s="771">
        <v>1958</v>
      </c>
      <c r="B8" s="775">
        <v>15</v>
      </c>
      <c r="C8" s="18" t="s">
        <v>67</v>
      </c>
      <c r="D8" s="775">
        <v>13</v>
      </c>
      <c r="E8" s="775">
        <v>2</v>
      </c>
      <c r="F8" s="18" t="s">
        <v>67</v>
      </c>
    </row>
    <row r="9" spans="1:6" x14ac:dyDescent="0.2">
      <c r="A9" s="771">
        <v>1959</v>
      </c>
      <c r="B9" s="775">
        <v>6</v>
      </c>
      <c r="C9" s="18" t="s">
        <v>67</v>
      </c>
      <c r="D9" s="775">
        <v>5</v>
      </c>
      <c r="E9" s="775">
        <v>1</v>
      </c>
      <c r="F9" s="18" t="s">
        <v>67</v>
      </c>
    </row>
    <row r="10" spans="1:6" x14ac:dyDescent="0.2">
      <c r="A10" s="771">
        <v>1960</v>
      </c>
      <c r="B10" s="775">
        <v>17</v>
      </c>
      <c r="C10" s="18" t="s">
        <v>67</v>
      </c>
      <c r="D10" s="775">
        <v>17</v>
      </c>
      <c r="E10" s="775"/>
      <c r="F10" s="18" t="s">
        <v>67</v>
      </c>
    </row>
    <row r="11" spans="1:6" x14ac:dyDescent="0.2">
      <c r="A11" s="771">
        <v>1961</v>
      </c>
      <c r="B11" s="775">
        <v>19</v>
      </c>
      <c r="C11" s="18" t="s">
        <v>67</v>
      </c>
      <c r="D11" s="775">
        <v>16</v>
      </c>
      <c r="E11" s="775">
        <v>3</v>
      </c>
      <c r="F11" s="18" t="s">
        <v>67</v>
      </c>
    </row>
    <row r="12" spans="1:6" x14ac:dyDescent="0.2">
      <c r="A12" s="771">
        <v>1962</v>
      </c>
      <c r="B12" s="775">
        <v>15</v>
      </c>
      <c r="C12" s="18" t="s">
        <v>67</v>
      </c>
      <c r="D12" s="775">
        <v>13</v>
      </c>
      <c r="E12" s="775">
        <v>2</v>
      </c>
      <c r="F12" s="18" t="s">
        <v>67</v>
      </c>
    </row>
    <row r="13" spans="1:6" x14ac:dyDescent="0.2">
      <c r="A13" s="771">
        <v>1963</v>
      </c>
      <c r="B13" s="775">
        <v>33</v>
      </c>
      <c r="C13" s="18" t="s">
        <v>67</v>
      </c>
      <c r="D13" s="775">
        <v>31</v>
      </c>
      <c r="E13" s="775">
        <v>2</v>
      </c>
      <c r="F13" s="18" t="s">
        <v>67</v>
      </c>
    </row>
    <row r="14" spans="1:6" x14ac:dyDescent="0.2">
      <c r="A14" s="528">
        <v>1964</v>
      </c>
      <c r="B14" s="536">
        <v>31</v>
      </c>
      <c r="C14" s="18" t="s">
        <v>67</v>
      </c>
      <c r="D14" s="536">
        <v>26</v>
      </c>
      <c r="E14" s="536">
        <v>5</v>
      </c>
      <c r="F14" s="18" t="s">
        <v>67</v>
      </c>
    </row>
    <row r="15" spans="1:6" x14ac:dyDescent="0.2">
      <c r="A15" s="528">
        <v>1965</v>
      </c>
      <c r="B15" s="536">
        <v>50</v>
      </c>
      <c r="C15" s="536">
        <v>15</v>
      </c>
      <c r="D15" s="536">
        <v>58</v>
      </c>
      <c r="E15" s="536">
        <v>7</v>
      </c>
      <c r="F15" s="536">
        <f>B15+C15</f>
        <v>65</v>
      </c>
    </row>
    <row r="16" spans="1:6" x14ac:dyDescent="0.2">
      <c r="A16" s="528">
        <v>1966</v>
      </c>
      <c r="B16" s="536">
        <v>52</v>
      </c>
      <c r="C16" s="536">
        <v>21</v>
      </c>
      <c r="D16" s="536">
        <v>66</v>
      </c>
      <c r="E16" s="536">
        <v>7</v>
      </c>
      <c r="F16" s="536">
        <f t="shared" ref="F16:F46" si="0">B16+C16</f>
        <v>73</v>
      </c>
    </row>
    <row r="17" spans="1:6" x14ac:dyDescent="0.2">
      <c r="A17" s="528">
        <v>1967</v>
      </c>
      <c r="B17" s="536">
        <v>86</v>
      </c>
      <c r="C17" s="536">
        <v>30</v>
      </c>
      <c r="D17" s="536">
        <v>109</v>
      </c>
      <c r="E17" s="536">
        <v>7</v>
      </c>
      <c r="F17" s="536">
        <f t="shared" si="0"/>
        <v>116</v>
      </c>
    </row>
    <row r="18" spans="1:6" x14ac:dyDescent="0.2">
      <c r="A18" s="528">
        <v>1968</v>
      </c>
      <c r="B18" s="536">
        <v>110</v>
      </c>
      <c r="C18" s="536">
        <v>54</v>
      </c>
      <c r="D18" s="536">
        <v>148</v>
      </c>
      <c r="E18" s="536">
        <v>16</v>
      </c>
      <c r="F18" s="536">
        <f t="shared" si="0"/>
        <v>164</v>
      </c>
    </row>
    <row r="19" spans="1:6" x14ac:dyDescent="0.2">
      <c r="A19" s="528">
        <v>1969</v>
      </c>
      <c r="B19" s="536">
        <v>19</v>
      </c>
      <c r="C19" s="536">
        <v>7</v>
      </c>
      <c r="D19" s="536">
        <v>23</v>
      </c>
      <c r="E19" s="536">
        <v>3</v>
      </c>
      <c r="F19" s="536">
        <f t="shared" si="0"/>
        <v>26</v>
      </c>
    </row>
    <row r="20" spans="1:6" x14ac:dyDescent="0.2">
      <c r="A20" s="528">
        <v>1970</v>
      </c>
      <c r="B20" s="536">
        <v>23</v>
      </c>
      <c r="C20" s="536">
        <v>12</v>
      </c>
      <c r="D20" s="536">
        <v>30</v>
      </c>
      <c r="E20" s="536">
        <v>5</v>
      </c>
      <c r="F20" s="536">
        <f t="shared" si="0"/>
        <v>35</v>
      </c>
    </row>
    <row r="21" spans="1:6" x14ac:dyDescent="0.2">
      <c r="A21" s="528">
        <v>1971</v>
      </c>
      <c r="B21" s="536">
        <v>157</v>
      </c>
      <c r="C21" s="536">
        <v>41</v>
      </c>
      <c r="D21" s="536">
        <v>178</v>
      </c>
      <c r="E21" s="536">
        <v>20</v>
      </c>
      <c r="F21" s="536">
        <f t="shared" si="0"/>
        <v>198</v>
      </c>
    </row>
    <row r="22" spans="1:6" x14ac:dyDescent="0.2">
      <c r="A22" s="528">
        <v>1972</v>
      </c>
      <c r="B22" s="536">
        <v>154</v>
      </c>
      <c r="C22" s="536">
        <v>96</v>
      </c>
      <c r="D22" s="536">
        <v>214</v>
      </c>
      <c r="E22" s="536">
        <v>36</v>
      </c>
      <c r="F22" s="536">
        <f t="shared" si="0"/>
        <v>250</v>
      </c>
    </row>
    <row r="23" spans="1:6" x14ac:dyDescent="0.2">
      <c r="A23" s="528">
        <v>1973</v>
      </c>
      <c r="B23" s="536">
        <v>206</v>
      </c>
      <c r="C23" s="536">
        <v>128</v>
      </c>
      <c r="D23" s="536">
        <v>288</v>
      </c>
      <c r="E23" s="536">
        <v>46</v>
      </c>
      <c r="F23" s="536">
        <f t="shared" si="0"/>
        <v>334</v>
      </c>
    </row>
    <row r="24" spans="1:6" x14ac:dyDescent="0.2">
      <c r="A24" s="528">
        <v>1974</v>
      </c>
      <c r="B24" s="536">
        <v>276</v>
      </c>
      <c r="C24" s="536">
        <v>215</v>
      </c>
      <c r="D24" s="536">
        <v>407</v>
      </c>
      <c r="E24" s="536">
        <v>84</v>
      </c>
      <c r="F24" s="536">
        <f t="shared" si="0"/>
        <v>491</v>
      </c>
    </row>
    <row r="25" spans="1:6" x14ac:dyDescent="0.2">
      <c r="A25" s="528">
        <v>1975</v>
      </c>
      <c r="B25" s="536">
        <v>268</v>
      </c>
      <c r="C25" s="536">
        <v>234</v>
      </c>
      <c r="D25" s="536">
        <v>403</v>
      </c>
      <c r="E25" s="536">
        <v>99</v>
      </c>
      <c r="F25" s="536">
        <f t="shared" si="0"/>
        <v>502</v>
      </c>
    </row>
    <row r="26" spans="1:6" x14ac:dyDescent="0.2">
      <c r="A26" s="528">
        <v>1976</v>
      </c>
      <c r="B26" s="536">
        <v>254</v>
      </c>
      <c r="C26" s="536">
        <v>235</v>
      </c>
      <c r="D26" s="536">
        <v>381</v>
      </c>
      <c r="E26" s="536">
        <v>108</v>
      </c>
      <c r="F26" s="536">
        <f t="shared" si="0"/>
        <v>489</v>
      </c>
    </row>
    <row r="27" spans="1:6" x14ac:dyDescent="0.2">
      <c r="A27" s="528">
        <v>1977</v>
      </c>
      <c r="B27" s="536">
        <v>320</v>
      </c>
      <c r="C27" s="536">
        <v>242</v>
      </c>
      <c r="D27" s="536">
        <v>454</v>
      </c>
      <c r="E27" s="536">
        <v>108</v>
      </c>
      <c r="F27" s="536">
        <f t="shared" si="0"/>
        <v>562</v>
      </c>
    </row>
    <row r="28" spans="1:6" x14ac:dyDescent="0.2">
      <c r="A28" s="534">
        <v>1978</v>
      </c>
      <c r="B28" s="15">
        <v>337</v>
      </c>
      <c r="C28" s="15">
        <v>277</v>
      </c>
      <c r="D28" s="15">
        <v>485</v>
      </c>
      <c r="E28" s="15">
        <v>129</v>
      </c>
      <c r="F28" s="15">
        <f t="shared" si="0"/>
        <v>614</v>
      </c>
    </row>
    <row r="29" spans="1:6" x14ac:dyDescent="0.2">
      <c r="A29" s="534">
        <v>1979</v>
      </c>
      <c r="B29" s="15">
        <v>334</v>
      </c>
      <c r="C29" s="15">
        <v>276</v>
      </c>
      <c r="D29" s="15">
        <v>447</v>
      </c>
      <c r="E29" s="15">
        <v>163</v>
      </c>
      <c r="F29" s="15">
        <f t="shared" si="0"/>
        <v>610</v>
      </c>
    </row>
    <row r="30" spans="1:6" x14ac:dyDescent="0.2">
      <c r="A30" s="534">
        <v>1980</v>
      </c>
      <c r="B30" s="15">
        <v>216</v>
      </c>
      <c r="C30" s="15">
        <v>230</v>
      </c>
      <c r="D30" s="15">
        <v>334</v>
      </c>
      <c r="E30" s="15">
        <v>112</v>
      </c>
      <c r="F30" s="15">
        <f t="shared" si="0"/>
        <v>446</v>
      </c>
    </row>
    <row r="31" spans="1:6" x14ac:dyDescent="0.2">
      <c r="A31" s="534">
        <v>1981</v>
      </c>
      <c r="B31" s="15">
        <v>211</v>
      </c>
      <c r="C31" s="15">
        <v>290</v>
      </c>
      <c r="D31" s="15">
        <v>388</v>
      </c>
      <c r="E31" s="15">
        <v>113</v>
      </c>
      <c r="F31" s="15">
        <f t="shared" si="0"/>
        <v>501</v>
      </c>
    </row>
    <row r="32" spans="1:6" x14ac:dyDescent="0.2">
      <c r="A32" s="534">
        <v>1982</v>
      </c>
      <c r="B32" s="15">
        <v>245</v>
      </c>
      <c r="C32" s="15">
        <v>303</v>
      </c>
      <c r="D32" s="15">
        <v>422</v>
      </c>
      <c r="E32" s="15">
        <v>126</v>
      </c>
      <c r="F32" s="15">
        <f t="shared" si="0"/>
        <v>548</v>
      </c>
    </row>
    <row r="33" spans="1:6" x14ac:dyDescent="0.2">
      <c r="A33" s="534">
        <v>1983</v>
      </c>
      <c r="B33" s="15">
        <v>268</v>
      </c>
      <c r="C33" s="15">
        <v>271</v>
      </c>
      <c r="D33" s="15">
        <v>426</v>
      </c>
      <c r="E33" s="15">
        <v>113</v>
      </c>
      <c r="F33" s="15">
        <f t="shared" si="0"/>
        <v>539</v>
      </c>
    </row>
    <row r="34" spans="1:6" x14ac:dyDescent="0.2">
      <c r="A34" s="534">
        <v>1984</v>
      </c>
      <c r="B34" s="15">
        <v>304</v>
      </c>
      <c r="C34" s="15">
        <v>268</v>
      </c>
      <c r="D34" s="15">
        <v>448</v>
      </c>
      <c r="E34" s="15">
        <v>124</v>
      </c>
      <c r="F34" s="15">
        <f t="shared" si="0"/>
        <v>572</v>
      </c>
    </row>
    <row r="35" spans="1:6" x14ac:dyDescent="0.2">
      <c r="A35" s="534">
        <v>1985</v>
      </c>
      <c r="B35" s="15">
        <v>238</v>
      </c>
      <c r="C35" s="15">
        <v>284</v>
      </c>
      <c r="D35" s="15">
        <v>394</v>
      </c>
      <c r="E35" s="15">
        <v>128</v>
      </c>
      <c r="F35" s="15">
        <f t="shared" si="0"/>
        <v>522</v>
      </c>
    </row>
    <row r="36" spans="1:6" x14ac:dyDescent="0.2">
      <c r="A36" s="534">
        <v>1986</v>
      </c>
      <c r="B36" s="15">
        <v>201</v>
      </c>
      <c r="C36" s="15">
        <v>259</v>
      </c>
      <c r="D36" s="15">
        <v>354</v>
      </c>
      <c r="E36" s="15">
        <v>106</v>
      </c>
      <c r="F36" s="15">
        <f t="shared" si="0"/>
        <v>460</v>
      </c>
    </row>
    <row r="37" spans="1:6" x14ac:dyDescent="0.2">
      <c r="A37" s="534">
        <v>1987</v>
      </c>
      <c r="B37" s="15">
        <v>160</v>
      </c>
      <c r="C37" s="15">
        <v>281</v>
      </c>
      <c r="D37" s="15">
        <v>331</v>
      </c>
      <c r="E37" s="15">
        <v>110</v>
      </c>
      <c r="F37" s="15">
        <f t="shared" si="0"/>
        <v>441</v>
      </c>
    </row>
    <row r="38" spans="1:6" x14ac:dyDescent="0.2">
      <c r="A38" s="534">
        <v>1988</v>
      </c>
      <c r="B38" s="15">
        <v>181</v>
      </c>
      <c r="C38" s="15">
        <v>290</v>
      </c>
      <c r="D38" s="15">
        <v>352</v>
      </c>
      <c r="E38" s="15">
        <v>119</v>
      </c>
      <c r="F38" s="15">
        <f t="shared" si="0"/>
        <v>471</v>
      </c>
    </row>
    <row r="39" spans="1:6" x14ac:dyDescent="0.2">
      <c r="A39" s="534">
        <v>1989</v>
      </c>
      <c r="B39" s="15">
        <v>142</v>
      </c>
      <c r="C39" s="15">
        <v>384</v>
      </c>
      <c r="D39" s="15">
        <v>387</v>
      </c>
      <c r="E39" s="15">
        <v>139</v>
      </c>
      <c r="F39" s="15">
        <f t="shared" si="0"/>
        <v>526</v>
      </c>
    </row>
    <row r="40" spans="1:6" x14ac:dyDescent="0.2">
      <c r="A40" s="534">
        <v>1990</v>
      </c>
      <c r="B40" s="15">
        <v>163</v>
      </c>
      <c r="C40" s="15">
        <v>238</v>
      </c>
      <c r="D40" s="15">
        <v>276</v>
      </c>
      <c r="E40" s="15">
        <v>125</v>
      </c>
      <c r="F40" s="15">
        <f t="shared" si="0"/>
        <v>401</v>
      </c>
    </row>
    <row r="41" spans="1:6" x14ac:dyDescent="0.2">
      <c r="A41" s="534">
        <v>1991</v>
      </c>
      <c r="B41" s="15">
        <v>175</v>
      </c>
      <c r="C41" s="15">
        <v>260</v>
      </c>
      <c r="D41" s="15">
        <v>300</v>
      </c>
      <c r="E41" s="15">
        <v>135</v>
      </c>
      <c r="F41" s="15">
        <f t="shared" si="0"/>
        <v>435</v>
      </c>
    </row>
    <row r="42" spans="1:6" x14ac:dyDescent="0.2">
      <c r="A42" s="534">
        <v>1992</v>
      </c>
      <c r="B42" s="15">
        <v>141</v>
      </c>
      <c r="C42" s="15">
        <v>228</v>
      </c>
      <c r="D42" s="15">
        <v>264</v>
      </c>
      <c r="E42" s="15">
        <v>105</v>
      </c>
      <c r="F42" s="15">
        <f t="shared" si="0"/>
        <v>369</v>
      </c>
    </row>
    <row r="43" spans="1:6" x14ac:dyDescent="0.2">
      <c r="A43" s="534">
        <v>1993</v>
      </c>
      <c r="B43" s="15">
        <v>136</v>
      </c>
      <c r="C43" s="15">
        <v>224</v>
      </c>
      <c r="D43" s="15">
        <v>253</v>
      </c>
      <c r="E43" s="15">
        <v>107</v>
      </c>
      <c r="F43" s="15">
        <f t="shared" si="0"/>
        <v>360</v>
      </c>
    </row>
    <row r="44" spans="1:6" x14ac:dyDescent="0.2">
      <c r="A44" s="534">
        <v>1994</v>
      </c>
      <c r="B44" s="67">
        <v>129</v>
      </c>
      <c r="C44" s="67">
        <v>208</v>
      </c>
      <c r="D44" s="67">
        <v>239</v>
      </c>
      <c r="E44" s="67">
        <v>98</v>
      </c>
      <c r="F44" s="67">
        <f t="shared" si="0"/>
        <v>337</v>
      </c>
    </row>
    <row r="45" spans="1:6" x14ac:dyDescent="0.2">
      <c r="A45" s="534">
        <v>1995</v>
      </c>
      <c r="B45" s="67">
        <v>122</v>
      </c>
      <c r="C45" s="67">
        <v>250</v>
      </c>
      <c r="D45" s="67">
        <v>261</v>
      </c>
      <c r="E45" s="67">
        <v>111</v>
      </c>
      <c r="F45" s="67">
        <f t="shared" si="0"/>
        <v>372</v>
      </c>
    </row>
    <row r="46" spans="1:6" x14ac:dyDescent="0.2">
      <c r="A46" s="534">
        <v>1996</v>
      </c>
      <c r="B46" s="67">
        <v>139</v>
      </c>
      <c r="C46" s="67">
        <v>202</v>
      </c>
      <c r="D46" s="67">
        <v>247</v>
      </c>
      <c r="E46" s="67">
        <v>94</v>
      </c>
      <c r="F46" s="67">
        <f t="shared" si="0"/>
        <v>341</v>
      </c>
    </row>
    <row r="47" spans="1:6" x14ac:dyDescent="0.2">
      <c r="A47" s="528">
        <v>1997</v>
      </c>
      <c r="B47" s="531">
        <v>65</v>
      </c>
      <c r="C47" s="531">
        <v>273</v>
      </c>
      <c r="D47" s="531">
        <v>240</v>
      </c>
      <c r="E47" s="531">
        <v>98</v>
      </c>
      <c r="F47" s="67">
        <v>338</v>
      </c>
    </row>
    <row r="48" spans="1:6" s="398" customFormat="1" x14ac:dyDescent="0.2">
      <c r="A48" s="528">
        <v>1998</v>
      </c>
      <c r="B48" s="531">
        <v>72</v>
      </c>
      <c r="C48" s="531">
        <v>272</v>
      </c>
      <c r="D48" s="531">
        <v>238</v>
      </c>
      <c r="E48" s="531">
        <v>106</v>
      </c>
      <c r="F48" s="67">
        <v>344</v>
      </c>
    </row>
    <row r="49" spans="1:6" s="3" customFormat="1" x14ac:dyDescent="0.2">
      <c r="A49" s="528">
        <v>1999</v>
      </c>
      <c r="B49" s="531">
        <v>63</v>
      </c>
      <c r="C49" s="531">
        <v>249</v>
      </c>
      <c r="D49" s="531">
        <v>209</v>
      </c>
      <c r="E49" s="531">
        <v>103</v>
      </c>
      <c r="F49" s="67">
        <v>312</v>
      </c>
    </row>
    <row r="50" spans="1:6" s="3" customFormat="1" x14ac:dyDescent="0.2">
      <c r="A50" s="528">
        <v>2000</v>
      </c>
      <c r="B50" s="531">
        <v>81</v>
      </c>
      <c r="C50" s="531">
        <v>232</v>
      </c>
      <c r="D50" s="531">
        <v>212</v>
      </c>
      <c r="E50" s="531">
        <v>101</v>
      </c>
      <c r="F50" s="67">
        <v>313</v>
      </c>
    </row>
    <row r="51" spans="1:6" s="3" customFormat="1" x14ac:dyDescent="0.2">
      <c r="A51" s="528">
        <v>2001</v>
      </c>
      <c r="B51" s="531">
        <v>138</v>
      </c>
      <c r="C51" s="531">
        <v>175</v>
      </c>
      <c r="D51" s="531">
        <v>232</v>
      </c>
      <c r="E51" s="531">
        <v>81</v>
      </c>
      <c r="F51" s="67">
        <v>313</v>
      </c>
    </row>
    <row r="52" spans="1:6" s="3" customFormat="1" x14ac:dyDescent="0.2">
      <c r="A52" s="528">
        <v>2002</v>
      </c>
      <c r="B52" s="531">
        <v>139</v>
      </c>
      <c r="C52" s="531">
        <v>145</v>
      </c>
      <c r="D52" s="531">
        <v>208</v>
      </c>
      <c r="E52" s="531">
        <v>76</v>
      </c>
      <c r="F52" s="67">
        <v>284</v>
      </c>
    </row>
    <row r="53" spans="1:6" s="3" customFormat="1" x14ac:dyDescent="0.2">
      <c r="A53" s="528">
        <v>2003</v>
      </c>
      <c r="B53" s="526">
        <v>156</v>
      </c>
      <c r="C53" s="526">
        <v>148</v>
      </c>
      <c r="D53" s="526">
        <v>219</v>
      </c>
      <c r="E53" s="526">
        <v>85</v>
      </c>
      <c r="F53" s="15">
        <v>304</v>
      </c>
    </row>
    <row r="54" spans="1:6" s="3" customFormat="1" x14ac:dyDescent="0.2">
      <c r="A54" s="528">
        <v>2004</v>
      </c>
      <c r="B54" s="526">
        <v>132</v>
      </c>
      <c r="C54" s="526">
        <v>167</v>
      </c>
      <c r="D54" s="526">
        <v>203</v>
      </c>
      <c r="E54" s="526">
        <v>96</v>
      </c>
      <c r="F54" s="15">
        <v>299</v>
      </c>
    </row>
    <row r="55" spans="1:6" s="3" customFormat="1" x14ac:dyDescent="0.2">
      <c r="A55" s="528">
        <v>2005</v>
      </c>
      <c r="B55" s="526">
        <v>145</v>
      </c>
      <c r="C55" s="526">
        <v>216</v>
      </c>
      <c r="D55" s="526">
        <v>255</v>
      </c>
      <c r="E55" s="526">
        <v>106</v>
      </c>
      <c r="F55" s="15">
        <v>361</v>
      </c>
    </row>
    <row r="56" spans="1:6" s="3" customFormat="1" x14ac:dyDescent="0.2">
      <c r="A56" s="528">
        <v>2006</v>
      </c>
      <c r="B56" s="526">
        <v>155</v>
      </c>
      <c r="C56" s="526">
        <v>205</v>
      </c>
      <c r="D56" s="526">
        <v>258</v>
      </c>
      <c r="E56" s="526">
        <v>102</v>
      </c>
      <c r="F56" s="15">
        <v>360</v>
      </c>
    </row>
    <row r="57" spans="1:6" s="3" customFormat="1" x14ac:dyDescent="0.2">
      <c r="A57" s="528">
        <v>2007</v>
      </c>
      <c r="B57" s="526">
        <v>151</v>
      </c>
      <c r="C57" s="526">
        <v>188</v>
      </c>
      <c r="D57" s="526">
        <v>250</v>
      </c>
      <c r="E57" s="526">
        <v>89</v>
      </c>
      <c r="F57" s="15">
        <v>339</v>
      </c>
    </row>
    <row r="58" spans="1:6" s="63" customFormat="1" x14ac:dyDescent="0.2">
      <c r="A58" s="86">
        <v>2008</v>
      </c>
      <c r="B58" s="535">
        <v>126</v>
      </c>
      <c r="C58" s="535">
        <v>219</v>
      </c>
      <c r="D58" s="535">
        <v>237</v>
      </c>
      <c r="E58" s="535">
        <v>108</v>
      </c>
      <c r="F58" s="535">
        <v>345</v>
      </c>
    </row>
    <row r="59" spans="1:6" x14ac:dyDescent="0.2">
      <c r="A59" s="534">
        <v>2009</v>
      </c>
      <c r="B59" s="529">
        <v>141</v>
      </c>
      <c r="C59" s="529">
        <v>239</v>
      </c>
      <c r="D59" s="529">
        <v>287</v>
      </c>
      <c r="E59" s="529">
        <v>93</v>
      </c>
      <c r="F59" s="529">
        <v>380</v>
      </c>
    </row>
    <row r="60" spans="1:6" x14ac:dyDescent="0.2">
      <c r="A60" s="534">
        <v>2010</v>
      </c>
      <c r="B60" s="529">
        <v>142</v>
      </c>
      <c r="C60" s="529">
        <v>236</v>
      </c>
      <c r="D60" s="529">
        <v>265</v>
      </c>
      <c r="E60" s="529">
        <v>113</v>
      </c>
      <c r="F60" s="529">
        <v>378</v>
      </c>
    </row>
    <row r="61" spans="1:6" x14ac:dyDescent="0.2">
      <c r="A61" s="534">
        <v>2011</v>
      </c>
      <c r="B61" s="529">
        <v>128</v>
      </c>
      <c r="C61" s="529">
        <v>189</v>
      </c>
      <c r="D61" s="529">
        <v>234</v>
      </c>
      <c r="E61" s="529">
        <v>83</v>
      </c>
      <c r="F61" s="529">
        <v>317</v>
      </c>
    </row>
    <row r="62" spans="1:6" x14ac:dyDescent="0.2">
      <c r="A62" s="534">
        <v>2012</v>
      </c>
      <c r="B62" s="529">
        <v>120</v>
      </c>
      <c r="C62" s="529">
        <v>207</v>
      </c>
      <c r="D62" s="529">
        <v>231</v>
      </c>
      <c r="E62" s="529">
        <v>96</v>
      </c>
      <c r="F62" s="529">
        <v>327</v>
      </c>
    </row>
    <row r="63" spans="1:6" x14ac:dyDescent="0.2">
      <c r="A63" s="721">
        <v>2013</v>
      </c>
      <c r="B63" s="719">
        <v>124</v>
      </c>
      <c r="C63" s="719">
        <v>196</v>
      </c>
      <c r="D63" s="719">
        <v>224</v>
      </c>
      <c r="E63" s="719">
        <v>96</v>
      </c>
      <c r="F63" s="719">
        <v>320</v>
      </c>
    </row>
    <row r="64" spans="1:6" ht="6" customHeight="1" x14ac:dyDescent="0.2">
      <c r="A64" s="528"/>
      <c r="B64" s="526"/>
      <c r="C64" s="526"/>
      <c r="D64" s="125"/>
      <c r="E64" s="125"/>
      <c r="F64" s="15"/>
    </row>
    <row r="65" spans="1:6" s="41" customFormat="1" ht="15" customHeight="1" x14ac:dyDescent="0.2">
      <c r="A65" s="1037" t="s">
        <v>198</v>
      </c>
      <c r="B65" s="1037"/>
      <c r="C65" s="1037"/>
      <c r="D65" s="1037"/>
      <c r="E65" s="1037"/>
      <c r="F65" s="1037"/>
    </row>
    <row r="66" spans="1:6" s="41" customFormat="1" ht="6" customHeight="1" x14ac:dyDescent="0.2">
      <c r="A66" s="839"/>
      <c r="B66" s="839"/>
      <c r="C66" s="839"/>
      <c r="D66" s="839"/>
      <c r="E66" s="839"/>
      <c r="F66" s="839"/>
    </row>
    <row r="67" spans="1:6" ht="42.75" customHeight="1" x14ac:dyDescent="0.2">
      <c r="A67" s="1082" t="s">
        <v>193</v>
      </c>
      <c r="B67" s="959"/>
      <c r="C67" s="959"/>
      <c r="D67" s="959"/>
      <c r="E67" s="959"/>
      <c r="F67" s="959"/>
    </row>
    <row r="69" spans="1:6" x14ac:dyDescent="0.2">
      <c r="A69" s="533"/>
    </row>
  </sheetData>
  <mergeCells count="6">
    <mergeCell ref="A3:F3"/>
    <mergeCell ref="A65:F65"/>
    <mergeCell ref="A67:F67"/>
    <mergeCell ref="A1:B1"/>
    <mergeCell ref="A2:B2"/>
    <mergeCell ref="D1:F1"/>
  </mergeCells>
  <hyperlinks>
    <hyperlink ref="D1:F1" location="Tabellförteckning!A1" display="Tillbaka till innehållsföreckningen "/>
  </hyperlinks>
  <pageMargins left="0.75" right="0.75" top="1" bottom="1" header="0.5" footer="0.5"/>
  <pageSetup paperSize="9" scale="78"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zoomScaleNormal="100" workbookViewId="0">
      <pane ySplit="4" topLeftCell="A5" activePane="bottomLeft" state="frozen"/>
      <selection sqref="A1:B86"/>
      <selection pane="bottomLeft" activeCell="O15" sqref="O15"/>
    </sheetView>
  </sheetViews>
  <sheetFormatPr defaultColWidth="8.85546875" defaultRowHeight="12.75" x14ac:dyDescent="0.2"/>
  <cols>
    <col min="1" max="1" width="6.7109375" style="692" customWidth="1"/>
    <col min="2" max="2" width="12.7109375" style="692" customWidth="1"/>
    <col min="3" max="6" width="10.7109375" style="692" customWidth="1"/>
    <col min="7" max="16384" width="8.85546875" style="692"/>
  </cols>
  <sheetData>
    <row r="1" spans="1:6" ht="30" customHeight="1" x14ac:dyDescent="0.2">
      <c r="A1" s="1031"/>
      <c r="B1" s="1031"/>
      <c r="C1" s="1032" t="s">
        <v>673</v>
      </c>
      <c r="D1" s="1033"/>
      <c r="E1" s="1033"/>
    </row>
    <row r="2" spans="1:6" ht="6" customHeight="1" x14ac:dyDescent="0.2">
      <c r="A2" s="1031"/>
      <c r="B2" s="1031"/>
    </row>
    <row r="3" spans="1:6" ht="42.75" customHeight="1" x14ac:dyDescent="0.2">
      <c r="A3" s="1038" t="s">
        <v>679</v>
      </c>
      <c r="B3" s="1038"/>
      <c r="C3" s="1038"/>
      <c r="D3" s="1038"/>
      <c r="E3" s="1038"/>
      <c r="F3" s="1038"/>
    </row>
    <row r="4" spans="1:6" s="876" customFormat="1" ht="55.5" customHeight="1" x14ac:dyDescent="0.2">
      <c r="A4" s="776" t="s">
        <v>127</v>
      </c>
      <c r="B4" s="789" t="s">
        <v>702</v>
      </c>
      <c r="C4" s="789" t="s">
        <v>703</v>
      </c>
      <c r="D4" s="789" t="s">
        <v>705</v>
      </c>
      <c r="E4" s="789" t="s">
        <v>704</v>
      </c>
      <c r="F4" s="789" t="s">
        <v>133</v>
      </c>
    </row>
    <row r="5" spans="1:6" s="876" customFormat="1" ht="6" customHeight="1" x14ac:dyDescent="0.2">
      <c r="A5" s="823"/>
      <c r="B5" s="825"/>
      <c r="C5" s="825"/>
      <c r="D5" s="825"/>
      <c r="E5" s="825"/>
      <c r="F5" s="825"/>
    </row>
    <row r="6" spans="1:6" s="846" customFormat="1" ht="12.75" customHeight="1" x14ac:dyDescent="0.2">
      <c r="A6" s="821">
        <v>1956</v>
      </c>
      <c r="B6" s="207">
        <v>0.38</v>
      </c>
      <c r="C6" s="207">
        <v>1</v>
      </c>
      <c r="D6" s="207">
        <v>5.2</v>
      </c>
      <c r="E6" s="207">
        <v>0.27</v>
      </c>
      <c r="F6" s="207">
        <f>B6+C6+D6+E6</f>
        <v>6.85</v>
      </c>
    </row>
    <row r="7" spans="1:6" s="846" customFormat="1" ht="12.75" customHeight="1" x14ac:dyDescent="0.2">
      <c r="A7" s="821">
        <v>1957</v>
      </c>
      <c r="B7" s="207">
        <v>0.2</v>
      </c>
      <c r="C7" s="207">
        <v>1.1399999999999999</v>
      </c>
      <c r="D7" s="207">
        <v>5.31</v>
      </c>
      <c r="E7" s="207">
        <v>0.12</v>
      </c>
      <c r="F7" s="207">
        <f t="shared" ref="F7:F49" si="0">B7+C7+D7+E7</f>
        <v>6.77</v>
      </c>
    </row>
    <row r="8" spans="1:6" s="846" customFormat="1" ht="12.75" customHeight="1" x14ac:dyDescent="0.2">
      <c r="A8" s="821">
        <v>1958</v>
      </c>
      <c r="B8" s="207">
        <v>0.23</v>
      </c>
      <c r="C8" s="207">
        <v>0.81</v>
      </c>
      <c r="D8" s="207">
        <v>5.21</v>
      </c>
      <c r="E8" s="207">
        <v>0.2</v>
      </c>
      <c r="F8" s="207">
        <f t="shared" si="0"/>
        <v>6.45</v>
      </c>
    </row>
    <row r="9" spans="1:6" s="846" customFormat="1" ht="12.75" customHeight="1" x14ac:dyDescent="0.2">
      <c r="A9" s="821">
        <v>1959</v>
      </c>
      <c r="B9" s="207">
        <v>0.27</v>
      </c>
      <c r="C9" s="207">
        <v>0.64</v>
      </c>
      <c r="D9" s="207">
        <v>4.8099999999999996</v>
      </c>
      <c r="E9" s="207">
        <v>0.08</v>
      </c>
      <c r="F9" s="207">
        <f t="shared" si="0"/>
        <v>5.8</v>
      </c>
    </row>
    <row r="10" spans="1:6" s="846" customFormat="1" ht="12.75" customHeight="1" x14ac:dyDescent="0.2">
      <c r="A10" s="821">
        <v>1960</v>
      </c>
      <c r="B10" s="207">
        <v>0.11</v>
      </c>
      <c r="C10" s="207">
        <v>0.59</v>
      </c>
      <c r="D10" s="207">
        <v>5.05</v>
      </c>
      <c r="E10" s="207">
        <v>0.23</v>
      </c>
      <c r="F10" s="207">
        <f t="shared" si="0"/>
        <v>5.98</v>
      </c>
    </row>
    <row r="11" spans="1:6" ht="12.75" customHeight="1" x14ac:dyDescent="0.2">
      <c r="A11" s="824">
        <v>1961</v>
      </c>
      <c r="B11" s="205">
        <v>0.27</v>
      </c>
      <c r="C11" s="205">
        <v>0.45</v>
      </c>
      <c r="D11" s="205">
        <v>5.97</v>
      </c>
      <c r="E11" s="205">
        <v>0.25</v>
      </c>
      <c r="F11" s="205">
        <f t="shared" si="0"/>
        <v>6.9399999999999995</v>
      </c>
    </row>
    <row r="12" spans="1:6" ht="12.75" customHeight="1" x14ac:dyDescent="0.2">
      <c r="A12" s="824">
        <v>1962</v>
      </c>
      <c r="B12" s="205">
        <v>0.16</v>
      </c>
      <c r="C12" s="205">
        <v>0.45</v>
      </c>
      <c r="D12" s="205">
        <v>6.03</v>
      </c>
      <c r="E12" s="205">
        <v>0.2</v>
      </c>
      <c r="F12" s="205">
        <f t="shared" si="0"/>
        <v>6.8400000000000007</v>
      </c>
    </row>
    <row r="13" spans="1:6" ht="12.75" customHeight="1" x14ac:dyDescent="0.2">
      <c r="A13" s="824">
        <v>1963</v>
      </c>
      <c r="B13" s="205">
        <v>0.21</v>
      </c>
      <c r="C13" s="205">
        <v>0.68</v>
      </c>
      <c r="D13" s="205">
        <v>5.65</v>
      </c>
      <c r="E13" s="205">
        <v>0.43</v>
      </c>
      <c r="F13" s="205">
        <f t="shared" si="0"/>
        <v>6.97</v>
      </c>
    </row>
    <row r="14" spans="1:6" ht="12.75" customHeight="1" x14ac:dyDescent="0.2">
      <c r="A14" s="824">
        <v>1964</v>
      </c>
      <c r="B14" s="205">
        <v>0.22</v>
      </c>
      <c r="C14" s="205">
        <v>0.65</v>
      </c>
      <c r="D14" s="205">
        <v>5.69</v>
      </c>
      <c r="E14" s="205">
        <v>0.4</v>
      </c>
      <c r="F14" s="205">
        <f t="shared" si="0"/>
        <v>6.9600000000000009</v>
      </c>
    </row>
    <row r="15" spans="1:6" ht="12.75" customHeight="1" x14ac:dyDescent="0.2">
      <c r="A15" s="824">
        <v>1965</v>
      </c>
      <c r="B15" s="205">
        <v>0.13</v>
      </c>
      <c r="C15" s="205">
        <v>0.89</v>
      </c>
      <c r="D15" s="205">
        <v>6.3</v>
      </c>
      <c r="E15" s="205">
        <v>0.65</v>
      </c>
      <c r="F15" s="205">
        <f t="shared" si="0"/>
        <v>7.9700000000000006</v>
      </c>
    </row>
    <row r="16" spans="1:6" ht="12.75" customHeight="1" x14ac:dyDescent="0.2">
      <c r="A16" s="824">
        <v>1966</v>
      </c>
      <c r="B16" s="205">
        <v>0.17</v>
      </c>
      <c r="C16" s="205">
        <v>1.22</v>
      </c>
      <c r="D16" s="205">
        <v>6.84</v>
      </c>
      <c r="E16" s="205">
        <v>0.67</v>
      </c>
      <c r="F16" s="205">
        <f t="shared" si="0"/>
        <v>8.9</v>
      </c>
    </row>
    <row r="17" spans="1:6" ht="12.75" customHeight="1" x14ac:dyDescent="0.2">
      <c r="A17" s="824">
        <v>1967</v>
      </c>
      <c r="B17" s="205">
        <v>0.22</v>
      </c>
      <c r="C17" s="205">
        <v>1.93</v>
      </c>
      <c r="D17" s="205">
        <v>7.4</v>
      </c>
      <c r="E17" s="205">
        <v>1.0900000000000001</v>
      </c>
      <c r="F17" s="205">
        <f t="shared" si="0"/>
        <v>10.64</v>
      </c>
    </row>
    <row r="18" spans="1:6" ht="12.75" customHeight="1" x14ac:dyDescent="0.2">
      <c r="A18" s="824">
        <v>1968</v>
      </c>
      <c r="B18" s="205">
        <v>0.14000000000000001</v>
      </c>
      <c r="C18" s="205">
        <v>1.83</v>
      </c>
      <c r="D18" s="205">
        <v>7.28</v>
      </c>
      <c r="E18" s="205">
        <v>1.39</v>
      </c>
      <c r="F18" s="205">
        <f t="shared" si="0"/>
        <v>10.64</v>
      </c>
    </row>
    <row r="19" spans="1:6" ht="12.75" customHeight="1" x14ac:dyDescent="0.2">
      <c r="A19" s="824">
        <v>1969</v>
      </c>
      <c r="B19" s="205">
        <v>0.19</v>
      </c>
      <c r="C19" s="205">
        <v>2.38</v>
      </c>
      <c r="D19" s="205">
        <v>7.99</v>
      </c>
      <c r="E19" s="205">
        <v>0.24</v>
      </c>
      <c r="F19" s="205">
        <f t="shared" si="0"/>
        <v>10.8</v>
      </c>
    </row>
    <row r="20" spans="1:6" ht="12.75" customHeight="1" x14ac:dyDescent="0.2">
      <c r="A20" s="824">
        <v>1970</v>
      </c>
      <c r="B20" s="205">
        <v>0.11</v>
      </c>
      <c r="C20" s="205">
        <v>2.79</v>
      </c>
      <c r="D20" s="205">
        <v>8.1199999999999992</v>
      </c>
      <c r="E20" s="205">
        <v>0.28999999999999998</v>
      </c>
      <c r="F20" s="205">
        <f t="shared" si="0"/>
        <v>11.309999999999999</v>
      </c>
    </row>
    <row r="21" spans="1:6" ht="12.75" customHeight="1" x14ac:dyDescent="0.2">
      <c r="A21" s="824">
        <v>1971</v>
      </c>
      <c r="B21" s="205">
        <v>0.15</v>
      </c>
      <c r="C21" s="205">
        <v>1.96</v>
      </c>
      <c r="D21" s="205">
        <v>9.27</v>
      </c>
      <c r="E21" s="205">
        <v>1.94</v>
      </c>
      <c r="F21" s="205">
        <f t="shared" si="0"/>
        <v>13.319999999999999</v>
      </c>
    </row>
    <row r="22" spans="1:6" ht="12.75" customHeight="1" x14ac:dyDescent="0.2">
      <c r="A22" s="824">
        <v>1972</v>
      </c>
      <c r="B22" s="205">
        <v>0.2</v>
      </c>
      <c r="C22" s="205">
        <v>1.96</v>
      </c>
      <c r="D22" s="205">
        <v>10.16</v>
      </c>
      <c r="E22" s="205">
        <v>1.9</v>
      </c>
      <c r="F22" s="205">
        <f t="shared" si="0"/>
        <v>14.22</v>
      </c>
    </row>
    <row r="23" spans="1:6" ht="12.75" customHeight="1" x14ac:dyDescent="0.2">
      <c r="A23" s="824">
        <v>1973</v>
      </c>
      <c r="B23" s="205">
        <v>0.12</v>
      </c>
      <c r="C23" s="205">
        <v>2.5099999999999998</v>
      </c>
      <c r="D23" s="205">
        <v>10.36</v>
      </c>
      <c r="E23" s="205">
        <v>2.5299999999999998</v>
      </c>
      <c r="F23" s="205">
        <f t="shared" si="0"/>
        <v>15.519999999999998</v>
      </c>
    </row>
    <row r="24" spans="1:6" ht="12.75" customHeight="1" x14ac:dyDescent="0.2">
      <c r="A24" s="824">
        <v>1974</v>
      </c>
      <c r="B24" s="205">
        <v>0.22</v>
      </c>
      <c r="C24" s="205">
        <v>2.61</v>
      </c>
      <c r="D24" s="205">
        <v>10.53</v>
      </c>
      <c r="E24" s="205">
        <v>3.38</v>
      </c>
      <c r="F24" s="205">
        <f t="shared" si="0"/>
        <v>16.739999999999998</v>
      </c>
    </row>
    <row r="25" spans="1:6" ht="12.75" customHeight="1" x14ac:dyDescent="0.2">
      <c r="A25" s="824">
        <v>1975</v>
      </c>
      <c r="B25" s="205">
        <v>0.13</v>
      </c>
      <c r="C25" s="205">
        <v>2.21</v>
      </c>
      <c r="D25" s="205">
        <v>12.18</v>
      </c>
      <c r="E25" s="205">
        <v>3.27</v>
      </c>
      <c r="F25" s="205">
        <f t="shared" si="0"/>
        <v>17.79</v>
      </c>
    </row>
    <row r="26" spans="1:6" ht="12.75" customHeight="1" x14ac:dyDescent="0.2">
      <c r="A26" s="824">
        <v>1976</v>
      </c>
      <c r="B26" s="205">
        <v>0.38</v>
      </c>
      <c r="C26" s="205">
        <v>2.88</v>
      </c>
      <c r="D26" s="205">
        <v>12.92</v>
      </c>
      <c r="E26" s="205">
        <v>3.09</v>
      </c>
      <c r="F26" s="205">
        <f t="shared" si="0"/>
        <v>19.27</v>
      </c>
    </row>
    <row r="27" spans="1:6" ht="12.75" customHeight="1" x14ac:dyDescent="0.2">
      <c r="A27" s="824">
        <v>1977</v>
      </c>
      <c r="B27" s="205">
        <v>0.1</v>
      </c>
      <c r="C27" s="205">
        <v>3.08</v>
      </c>
      <c r="D27" s="205">
        <v>12.39</v>
      </c>
      <c r="E27" s="205">
        <v>3.88</v>
      </c>
      <c r="F27" s="205">
        <f t="shared" si="0"/>
        <v>19.45</v>
      </c>
    </row>
    <row r="28" spans="1:6" ht="12.75" customHeight="1" x14ac:dyDescent="0.2">
      <c r="A28" s="824">
        <v>1978</v>
      </c>
      <c r="B28" s="205">
        <v>0.11</v>
      </c>
      <c r="C28" s="205">
        <v>3.59</v>
      </c>
      <c r="D28" s="205">
        <v>12.46</v>
      </c>
      <c r="E28" s="205">
        <v>4.07</v>
      </c>
      <c r="F28" s="205">
        <f t="shared" si="0"/>
        <v>20.23</v>
      </c>
    </row>
    <row r="29" spans="1:6" ht="12.75" customHeight="1" x14ac:dyDescent="0.2">
      <c r="A29" s="824">
        <v>1979</v>
      </c>
      <c r="B29" s="205">
        <v>0.13</v>
      </c>
      <c r="C29" s="205">
        <v>4.62</v>
      </c>
      <c r="D29" s="205">
        <v>12.21</v>
      </c>
      <c r="E29" s="205">
        <v>4.03</v>
      </c>
      <c r="F29" s="205">
        <f t="shared" si="0"/>
        <v>20.990000000000002</v>
      </c>
    </row>
    <row r="30" spans="1:6" ht="12.75" customHeight="1" x14ac:dyDescent="0.2">
      <c r="A30" s="824">
        <v>1980</v>
      </c>
      <c r="B30" s="205">
        <v>0.17</v>
      </c>
      <c r="C30" s="205">
        <v>5.17</v>
      </c>
      <c r="D30" s="205">
        <v>12.19</v>
      </c>
      <c r="E30" s="205">
        <v>2.6</v>
      </c>
      <c r="F30" s="205">
        <f t="shared" si="0"/>
        <v>20.130000000000003</v>
      </c>
    </row>
    <row r="31" spans="1:6" ht="12.75" customHeight="1" x14ac:dyDescent="0.2">
      <c r="A31" s="824">
        <v>1981</v>
      </c>
      <c r="B31" s="205">
        <v>0.12</v>
      </c>
      <c r="C31" s="205">
        <v>4.8899999999999997</v>
      </c>
      <c r="D31" s="205">
        <v>10.49</v>
      </c>
      <c r="E31" s="205">
        <v>2.54</v>
      </c>
      <c r="F31" s="205">
        <f t="shared" si="0"/>
        <v>18.04</v>
      </c>
    </row>
    <row r="32" spans="1:6" ht="12.75" customHeight="1" x14ac:dyDescent="0.2">
      <c r="A32" s="824">
        <v>1982</v>
      </c>
      <c r="B32" s="205">
        <v>0.08</v>
      </c>
      <c r="C32" s="205">
        <v>5.68</v>
      </c>
      <c r="D32" s="205">
        <v>8.7200000000000006</v>
      </c>
      <c r="E32" s="205">
        <v>2.94</v>
      </c>
      <c r="F32" s="205">
        <f t="shared" si="0"/>
        <v>17.420000000000002</v>
      </c>
    </row>
    <row r="33" spans="1:6" ht="12.75" customHeight="1" x14ac:dyDescent="0.2">
      <c r="A33" s="824">
        <v>1983</v>
      </c>
      <c r="B33" s="205">
        <v>0.13</v>
      </c>
      <c r="C33" s="205">
        <v>4.5999999999999996</v>
      </c>
      <c r="D33" s="205">
        <v>8.25</v>
      </c>
      <c r="E33" s="205">
        <v>3.22</v>
      </c>
      <c r="F33" s="205">
        <f t="shared" si="0"/>
        <v>16.2</v>
      </c>
    </row>
    <row r="34" spans="1:6" ht="12.75" customHeight="1" x14ac:dyDescent="0.2">
      <c r="A34" s="824">
        <v>1984</v>
      </c>
      <c r="B34" s="205">
        <v>0.12</v>
      </c>
      <c r="C34" s="205">
        <v>5.37</v>
      </c>
      <c r="D34" s="205">
        <v>8.16</v>
      </c>
      <c r="E34" s="205">
        <v>3.65</v>
      </c>
      <c r="F34" s="205">
        <f t="shared" si="0"/>
        <v>17.3</v>
      </c>
    </row>
    <row r="35" spans="1:6" ht="12.75" customHeight="1" x14ac:dyDescent="0.2">
      <c r="A35" s="824">
        <v>1985</v>
      </c>
      <c r="B35" s="205">
        <v>0.17</v>
      </c>
      <c r="C35" s="205">
        <v>5.29</v>
      </c>
      <c r="D35" s="205">
        <v>7.44</v>
      </c>
      <c r="E35" s="205">
        <v>2.85</v>
      </c>
      <c r="F35" s="205">
        <f t="shared" si="0"/>
        <v>15.75</v>
      </c>
    </row>
    <row r="36" spans="1:6" ht="12.75" customHeight="1" x14ac:dyDescent="0.2">
      <c r="A36" s="824">
        <v>1986</v>
      </c>
      <c r="B36" s="205">
        <v>0.14000000000000001</v>
      </c>
      <c r="C36" s="205">
        <v>6.2</v>
      </c>
      <c r="D36" s="205">
        <v>7.95</v>
      </c>
      <c r="E36" s="205">
        <v>2.4</v>
      </c>
      <c r="F36" s="205">
        <f t="shared" si="0"/>
        <v>16.689999999999998</v>
      </c>
    </row>
    <row r="37" spans="1:6" ht="12.75" customHeight="1" x14ac:dyDescent="0.2">
      <c r="A37" s="824">
        <v>1987</v>
      </c>
      <c r="B37" s="205">
        <v>0.13</v>
      </c>
      <c r="C37" s="205">
        <v>4.05</v>
      </c>
      <c r="D37" s="205">
        <v>7.12</v>
      </c>
      <c r="E37" s="205">
        <v>1.9</v>
      </c>
      <c r="F37" s="205">
        <f t="shared" si="0"/>
        <v>13.200000000000001</v>
      </c>
    </row>
    <row r="38" spans="1:6" ht="12.75" customHeight="1" x14ac:dyDescent="0.2">
      <c r="A38" s="824">
        <v>1988</v>
      </c>
      <c r="B38" s="205">
        <v>0.17</v>
      </c>
      <c r="C38" s="205">
        <v>4.01</v>
      </c>
      <c r="D38" s="205">
        <v>7.14</v>
      </c>
      <c r="E38" s="205">
        <v>2.14</v>
      </c>
      <c r="F38" s="205">
        <f t="shared" si="0"/>
        <v>13.46</v>
      </c>
    </row>
    <row r="39" spans="1:6" ht="12.75" customHeight="1" x14ac:dyDescent="0.2">
      <c r="A39" s="824">
        <v>1989</v>
      </c>
      <c r="B39" s="205">
        <v>0.2</v>
      </c>
      <c r="C39" s="205">
        <v>4.1399999999999997</v>
      </c>
      <c r="D39" s="205">
        <v>7.6</v>
      </c>
      <c r="E39" s="205">
        <v>1.68</v>
      </c>
      <c r="F39" s="205">
        <f t="shared" si="0"/>
        <v>13.62</v>
      </c>
    </row>
    <row r="40" spans="1:6" ht="12.75" customHeight="1" x14ac:dyDescent="0.2">
      <c r="A40" s="824">
        <v>1990</v>
      </c>
      <c r="B40" s="205">
        <v>0.31</v>
      </c>
      <c r="C40" s="205">
        <v>4.53</v>
      </c>
      <c r="D40" s="205">
        <v>7.58</v>
      </c>
      <c r="E40" s="205">
        <v>1.9</v>
      </c>
      <c r="F40" s="205">
        <f t="shared" si="0"/>
        <v>14.32</v>
      </c>
    </row>
    <row r="41" spans="1:6" ht="12.75" customHeight="1" x14ac:dyDescent="0.2">
      <c r="A41" s="824">
        <v>1991</v>
      </c>
      <c r="B41" s="205">
        <v>0.21</v>
      </c>
      <c r="C41" s="205">
        <v>4.37</v>
      </c>
      <c r="D41" s="205">
        <v>6.88</v>
      </c>
      <c r="E41" s="205">
        <v>2.0299999999999998</v>
      </c>
      <c r="F41" s="205">
        <f t="shared" si="0"/>
        <v>13.49</v>
      </c>
    </row>
    <row r="42" spans="1:6" ht="12.75" customHeight="1" x14ac:dyDescent="0.2">
      <c r="A42" s="824">
        <v>1992</v>
      </c>
      <c r="B42" s="205">
        <v>0.27</v>
      </c>
      <c r="C42" s="205">
        <v>3.47</v>
      </c>
      <c r="D42" s="205">
        <v>7.29</v>
      </c>
      <c r="E42" s="205">
        <v>1.63</v>
      </c>
      <c r="F42" s="205">
        <f t="shared" si="0"/>
        <v>12.66</v>
      </c>
    </row>
    <row r="43" spans="1:6" ht="12.75" customHeight="1" x14ac:dyDescent="0.2">
      <c r="A43" s="824">
        <v>1993</v>
      </c>
      <c r="B43" s="205">
        <v>0.33</v>
      </c>
      <c r="C43" s="205">
        <v>3.67</v>
      </c>
      <c r="D43" s="205">
        <v>6.52</v>
      </c>
      <c r="E43" s="205">
        <v>1.56</v>
      </c>
      <c r="F43" s="205">
        <f t="shared" si="0"/>
        <v>12.08</v>
      </c>
    </row>
    <row r="44" spans="1:6" ht="12.75" customHeight="1" x14ac:dyDescent="0.2">
      <c r="A44" s="824">
        <v>1994</v>
      </c>
      <c r="B44" s="205">
        <v>0.26</v>
      </c>
      <c r="C44" s="205">
        <v>3.63</v>
      </c>
      <c r="D44" s="205">
        <v>6.26</v>
      </c>
      <c r="E44" s="205">
        <v>1.47</v>
      </c>
      <c r="F44" s="205">
        <f t="shared" si="0"/>
        <v>11.62</v>
      </c>
    </row>
    <row r="45" spans="1:6" ht="12.75" customHeight="1" x14ac:dyDescent="0.2">
      <c r="A45" s="824">
        <v>1995</v>
      </c>
      <c r="B45" s="205">
        <v>0.22</v>
      </c>
      <c r="C45" s="205">
        <v>3.27</v>
      </c>
      <c r="D45" s="205">
        <v>6.67</v>
      </c>
      <c r="E45" s="205">
        <v>1.38</v>
      </c>
      <c r="F45" s="205">
        <f t="shared" si="0"/>
        <v>11.54</v>
      </c>
    </row>
    <row r="46" spans="1:6" ht="12.75" customHeight="1" x14ac:dyDescent="0.2">
      <c r="A46" s="824">
        <v>1996</v>
      </c>
      <c r="B46" s="205">
        <v>0.27</v>
      </c>
      <c r="C46" s="205">
        <v>2.94</v>
      </c>
      <c r="D46" s="205">
        <v>5.67</v>
      </c>
      <c r="E46" s="205">
        <v>1.57</v>
      </c>
      <c r="F46" s="205">
        <f t="shared" si="0"/>
        <v>10.45</v>
      </c>
    </row>
    <row r="47" spans="1:6" ht="12.75" customHeight="1" x14ac:dyDescent="0.2">
      <c r="A47" s="821">
        <v>1997</v>
      </c>
      <c r="B47" s="635">
        <v>0.22608930391851201</v>
      </c>
      <c r="C47" s="635">
        <v>4.4200458916069101</v>
      </c>
      <c r="D47" s="635">
        <v>5.0999999999999996</v>
      </c>
      <c r="E47" s="635">
        <v>0.73479023773516394</v>
      </c>
      <c r="F47" s="207">
        <f t="shared" si="0"/>
        <v>10.480925433260586</v>
      </c>
    </row>
    <row r="48" spans="1:6" ht="12.75" customHeight="1" x14ac:dyDescent="0.2">
      <c r="A48" s="821">
        <v>1998</v>
      </c>
      <c r="B48" s="635">
        <v>0.259861548026877</v>
      </c>
      <c r="C48" s="635">
        <v>4.5984195672582135</v>
      </c>
      <c r="D48" s="635">
        <v>6.2</v>
      </c>
      <c r="E48" s="635">
        <v>0.81347962860587553</v>
      </c>
      <c r="F48" s="207">
        <f t="shared" si="0"/>
        <v>11.871760743890967</v>
      </c>
    </row>
    <row r="49" spans="1:6" ht="12.75" customHeight="1" x14ac:dyDescent="0.2">
      <c r="A49" s="821">
        <v>1999</v>
      </c>
      <c r="B49" s="635">
        <v>0.2</v>
      </c>
      <c r="C49" s="635">
        <v>4.3690467152135115</v>
      </c>
      <c r="D49" s="635">
        <v>6.1</v>
      </c>
      <c r="E49" s="635">
        <v>0.71124016294173442</v>
      </c>
      <c r="F49" s="207">
        <f t="shared" si="0"/>
        <v>11.380286878155246</v>
      </c>
    </row>
    <row r="50" spans="1:6" ht="12.75" customHeight="1" x14ac:dyDescent="0.2">
      <c r="A50" s="821">
        <v>2000</v>
      </c>
      <c r="B50" s="635">
        <v>0.1</v>
      </c>
      <c r="C50" s="635">
        <v>4.0999999999999996</v>
      </c>
      <c r="D50" s="635">
        <v>5.8</v>
      </c>
      <c r="E50" s="635">
        <v>0.9</v>
      </c>
      <c r="F50" s="207">
        <f>B50+C50+D50+E50</f>
        <v>10.9</v>
      </c>
    </row>
    <row r="51" spans="1:6" s="3" customFormat="1" ht="12.75" customHeight="1" x14ac:dyDescent="0.2">
      <c r="A51" s="821">
        <v>2001</v>
      </c>
      <c r="B51" s="635">
        <v>0.2</v>
      </c>
      <c r="C51" s="635">
        <v>2.9</v>
      </c>
      <c r="D51" s="635">
        <v>6.5</v>
      </c>
      <c r="E51" s="635">
        <v>1.6</v>
      </c>
      <c r="F51" s="207">
        <f>B51+C51+D51+E51</f>
        <v>11.2</v>
      </c>
    </row>
    <row r="52" spans="1:6" s="3" customFormat="1" ht="12.75" customHeight="1" x14ac:dyDescent="0.2">
      <c r="A52" s="821">
        <v>2002</v>
      </c>
      <c r="B52" s="819">
        <v>0.3</v>
      </c>
      <c r="C52" s="819">
        <v>3.1</v>
      </c>
      <c r="D52" s="819">
        <v>6.6</v>
      </c>
      <c r="E52" s="819">
        <v>1.6</v>
      </c>
      <c r="F52" s="207">
        <f>B52+C52+D52+E52</f>
        <v>11.6</v>
      </c>
    </row>
    <row r="53" spans="1:6" s="3" customFormat="1" ht="12.75" customHeight="1" x14ac:dyDescent="0.2">
      <c r="A53" s="821">
        <v>2003</v>
      </c>
      <c r="B53" s="205">
        <v>0.26</v>
      </c>
      <c r="C53" s="205">
        <v>3.4</v>
      </c>
      <c r="D53" s="205">
        <v>7</v>
      </c>
      <c r="E53" s="205">
        <v>1.7</v>
      </c>
      <c r="F53" s="205">
        <f>B53+C53+D53+E53</f>
        <v>12.36</v>
      </c>
    </row>
    <row r="54" spans="1:6" s="3" customFormat="1" ht="12.75" customHeight="1" x14ac:dyDescent="0.2">
      <c r="A54" s="821">
        <v>2004</v>
      </c>
      <c r="B54" s="205">
        <v>0.2</v>
      </c>
      <c r="C54" s="205">
        <v>3.5</v>
      </c>
      <c r="D54" s="205">
        <v>6.8</v>
      </c>
      <c r="E54" s="205">
        <v>1.5</v>
      </c>
      <c r="F54" s="205">
        <f>B54+C54+D54+E54</f>
        <v>12</v>
      </c>
    </row>
    <row r="55" spans="1:6" s="3" customFormat="1" ht="12.75" customHeight="1" x14ac:dyDescent="0.2">
      <c r="A55" s="821">
        <v>2005</v>
      </c>
      <c r="B55" s="205">
        <v>0.2</v>
      </c>
      <c r="C55" s="205">
        <v>2.7</v>
      </c>
      <c r="D55" s="205">
        <v>7.1</v>
      </c>
      <c r="E55" s="205">
        <v>1.6</v>
      </c>
      <c r="F55" s="205">
        <v>11.6</v>
      </c>
    </row>
    <row r="56" spans="1:6" s="3" customFormat="1" ht="12.75" customHeight="1" x14ac:dyDescent="0.2">
      <c r="A56" s="821">
        <v>2006</v>
      </c>
      <c r="B56" s="205">
        <v>0.2</v>
      </c>
      <c r="C56" s="205">
        <v>2.4</v>
      </c>
      <c r="D56" s="207">
        <v>7</v>
      </c>
      <c r="E56" s="207">
        <v>1.7</v>
      </c>
      <c r="F56" s="205">
        <v>11.4</v>
      </c>
    </row>
    <row r="57" spans="1:6" s="3" customFormat="1" ht="12.75" customHeight="1" x14ac:dyDescent="0.2">
      <c r="A57" s="821">
        <v>2007</v>
      </c>
      <c r="B57" s="205">
        <v>0.2</v>
      </c>
      <c r="C57" s="205">
        <v>2.6</v>
      </c>
      <c r="D57" s="207">
        <v>6.8</v>
      </c>
      <c r="E57" s="207">
        <v>1.6</v>
      </c>
      <c r="F57" s="205">
        <v>11.2</v>
      </c>
    </row>
    <row r="58" spans="1:6" s="846" customFormat="1" ht="12.75" customHeight="1" x14ac:dyDescent="0.2">
      <c r="A58" s="821">
        <v>2008</v>
      </c>
      <c r="B58" s="207">
        <v>0.24946752241980885</v>
      </c>
      <c r="C58" s="207">
        <v>2.1909756316870177</v>
      </c>
      <c r="D58" s="207">
        <v>6.9850906277546523</v>
      </c>
      <c r="E58" s="207">
        <v>1.3666481662998227</v>
      </c>
      <c r="F58" s="207">
        <v>10.7921819481613</v>
      </c>
    </row>
    <row r="59" spans="1:6" ht="12.75" customHeight="1" x14ac:dyDescent="0.2">
      <c r="A59" s="824">
        <v>2009</v>
      </c>
      <c r="B59" s="205">
        <v>0.37640420951109993</v>
      </c>
      <c r="C59" s="205">
        <v>1.9573018894577197</v>
      </c>
      <c r="D59" s="205">
        <v>6.5816964634512312</v>
      </c>
      <c r="E59" s="205">
        <v>1.5163712440304311</v>
      </c>
      <c r="F59" s="205">
        <v>10.431773806450478</v>
      </c>
    </row>
    <row r="60" spans="1:6" ht="12.75" customHeight="1" x14ac:dyDescent="0.2">
      <c r="A60" s="824">
        <v>2010</v>
      </c>
      <c r="B60" s="205">
        <v>0.25591466781316435</v>
      </c>
      <c r="C60" s="205">
        <v>1.9726755643931424</v>
      </c>
      <c r="D60" s="205">
        <v>6.4085298064879899</v>
      </c>
      <c r="E60" s="205">
        <v>1.5141617845612223</v>
      </c>
      <c r="F60" s="205">
        <v>10.151281823255523</v>
      </c>
    </row>
    <row r="61" spans="1:6" ht="12.75" customHeight="1" x14ac:dyDescent="0.2">
      <c r="A61" s="824">
        <v>2011</v>
      </c>
      <c r="B61" s="205">
        <v>0.3069038822018238</v>
      </c>
      <c r="C61" s="205">
        <v>1.5451023034988371</v>
      </c>
      <c r="D61" s="205">
        <v>6.3074039238719619</v>
      </c>
      <c r="E61" s="205">
        <v>1.3546102386839112</v>
      </c>
      <c r="F61" s="205">
        <v>9.5140203482565298</v>
      </c>
    </row>
    <row r="62" spans="1:6" ht="12.75" customHeight="1" x14ac:dyDescent="0.2">
      <c r="A62" s="824">
        <v>2012</v>
      </c>
      <c r="B62" s="205">
        <v>0.40969080529875174</v>
      </c>
      <c r="C62" s="205">
        <v>0.94544031992019639</v>
      </c>
      <c r="D62" s="205">
        <v>7.0172681522965696</v>
      </c>
      <c r="E62" s="205">
        <v>1.2605870932269283</v>
      </c>
      <c r="F62" s="205">
        <v>9.6329863707424437</v>
      </c>
    </row>
    <row r="63" spans="1:6" ht="12.75" customHeight="1" x14ac:dyDescent="0.2">
      <c r="A63" s="824">
        <v>2013</v>
      </c>
      <c r="B63" s="205">
        <v>0.37498521542666252</v>
      </c>
      <c r="C63" s="205">
        <v>0.92704678258258255</v>
      </c>
      <c r="D63" s="205">
        <v>6.2914186143806718</v>
      </c>
      <c r="E63" s="205">
        <v>1.2916157420251708</v>
      </c>
      <c r="F63" s="205">
        <v>8.8850663544150894</v>
      </c>
    </row>
    <row r="64" spans="1:6" ht="6" customHeight="1" x14ac:dyDescent="0.2">
      <c r="A64" s="841"/>
      <c r="B64" s="818"/>
      <c r="C64" s="818"/>
      <c r="D64" s="654"/>
      <c r="E64" s="818"/>
      <c r="F64" s="655"/>
    </row>
    <row r="65" spans="1:6" s="840" customFormat="1" ht="15.75" customHeight="1" x14ac:dyDescent="0.2">
      <c r="A65" s="1037" t="s">
        <v>198</v>
      </c>
      <c r="B65" s="1037"/>
      <c r="C65" s="1037"/>
      <c r="D65" s="1037"/>
      <c r="E65" s="1037"/>
      <c r="F65" s="1037"/>
    </row>
    <row r="66" spans="1:6" s="840" customFormat="1" ht="6" customHeight="1" x14ac:dyDescent="0.2">
      <c r="A66" s="839"/>
      <c r="B66" s="839"/>
      <c r="C66" s="839"/>
      <c r="D66" s="839"/>
      <c r="E66" s="839"/>
      <c r="F66" s="839"/>
    </row>
    <row r="67" spans="1:6" ht="42.75" customHeight="1" x14ac:dyDescent="0.2">
      <c r="A67" s="1037" t="s">
        <v>193</v>
      </c>
      <c r="B67" s="1037"/>
      <c r="C67" s="1037"/>
      <c r="D67" s="1037"/>
      <c r="E67" s="1037"/>
      <c r="F67" s="1037"/>
    </row>
    <row r="68" spans="1:6" ht="15" customHeight="1" x14ac:dyDescent="0.2">
      <c r="A68" s="959" t="s">
        <v>678</v>
      </c>
      <c r="B68" s="959"/>
      <c r="C68" s="959"/>
      <c r="D68" s="959"/>
      <c r="E68" s="959"/>
      <c r="F68" s="959"/>
    </row>
    <row r="71" spans="1:6" x14ac:dyDescent="0.2">
      <c r="E71" s="175"/>
      <c r="F71" s="175"/>
    </row>
    <row r="72" spans="1:6" x14ac:dyDescent="0.2">
      <c r="E72" s="175"/>
      <c r="F72" s="175"/>
    </row>
    <row r="73" spans="1:6" x14ac:dyDescent="0.2">
      <c r="E73" s="175"/>
      <c r="F73" s="175"/>
    </row>
    <row r="74" spans="1:6" x14ac:dyDescent="0.2">
      <c r="F74" s="175"/>
    </row>
    <row r="75" spans="1:6" x14ac:dyDescent="0.2">
      <c r="F75" s="175"/>
    </row>
  </sheetData>
  <mergeCells count="7">
    <mergeCell ref="A65:F65"/>
    <mergeCell ref="A67:F67"/>
    <mergeCell ref="A68:F68"/>
    <mergeCell ref="A1:B1"/>
    <mergeCell ref="A2:B2"/>
    <mergeCell ref="C1:E1"/>
    <mergeCell ref="A3:F3"/>
  </mergeCells>
  <hyperlinks>
    <hyperlink ref="C1:E1" location="Tabellförteckning!A1" display="Tillbaka till innehållsföreckningen "/>
  </hyperlinks>
  <pageMargins left="0.75" right="0.75" top="1" bottom="1" header="0.5" footer="0.5"/>
  <pageSetup paperSize="9" scale="74"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pane ySplit="5" topLeftCell="A6" activePane="bottomLeft" state="frozen"/>
      <selection sqref="A1:B86"/>
      <selection pane="bottomLeft" sqref="A1:K86"/>
    </sheetView>
  </sheetViews>
  <sheetFormatPr defaultColWidth="8.85546875" defaultRowHeight="12.75" x14ac:dyDescent="0.2"/>
  <cols>
    <col min="1" max="1" width="6.7109375" style="188" customWidth="1"/>
    <col min="2" max="9" width="10.7109375" style="176" customWidth="1"/>
    <col min="10" max="11" width="12.7109375" style="176" customWidth="1"/>
    <col min="12" max="233" width="8.85546875" style="176"/>
    <col min="234" max="234" width="6.7109375" style="176" customWidth="1"/>
    <col min="235" max="235" width="13.140625" style="176" bestFit="1" customWidth="1"/>
    <col min="236" max="236" width="8.42578125" style="176" customWidth="1"/>
    <col min="237" max="237" width="9.42578125" style="176" customWidth="1"/>
    <col min="238" max="238" width="9.85546875" style="176" customWidth="1"/>
    <col min="239" max="239" width="8.85546875" style="176"/>
    <col min="240" max="240" width="8.42578125" style="176" customWidth="1"/>
    <col min="241" max="241" width="9.7109375" style="176" customWidth="1"/>
    <col min="242" max="489" width="8.85546875" style="176"/>
    <col min="490" max="490" width="6.7109375" style="176" customWidth="1"/>
    <col min="491" max="491" width="13.140625" style="176" bestFit="1" customWidth="1"/>
    <col min="492" max="492" width="8.42578125" style="176" customWidth="1"/>
    <col min="493" max="493" width="9.42578125" style="176" customWidth="1"/>
    <col min="494" max="494" width="9.85546875" style="176" customWidth="1"/>
    <col min="495" max="495" width="8.85546875" style="176"/>
    <col min="496" max="496" width="8.42578125" style="176" customWidth="1"/>
    <col min="497" max="497" width="9.7109375" style="176" customWidth="1"/>
    <col min="498" max="745" width="8.85546875" style="176"/>
    <col min="746" max="746" width="6.7109375" style="176" customWidth="1"/>
    <col min="747" max="747" width="13.140625" style="176" bestFit="1" customWidth="1"/>
    <col min="748" max="748" width="8.42578125" style="176" customWidth="1"/>
    <col min="749" max="749" width="9.42578125" style="176" customWidth="1"/>
    <col min="750" max="750" width="9.85546875" style="176" customWidth="1"/>
    <col min="751" max="751" width="8.85546875" style="176"/>
    <col min="752" max="752" width="8.42578125" style="176" customWidth="1"/>
    <col min="753" max="753" width="9.7109375" style="176" customWidth="1"/>
    <col min="754" max="1001" width="8.85546875" style="176"/>
    <col min="1002" max="1002" width="6.7109375" style="176" customWidth="1"/>
    <col min="1003" max="1003" width="13.140625" style="176" bestFit="1" customWidth="1"/>
    <col min="1004" max="1004" width="8.42578125" style="176" customWidth="1"/>
    <col min="1005" max="1005" width="9.42578125" style="176" customWidth="1"/>
    <col min="1006" max="1006" width="9.85546875" style="176" customWidth="1"/>
    <col min="1007" max="1007" width="8.85546875" style="176"/>
    <col min="1008" max="1008" width="8.42578125" style="176" customWidth="1"/>
    <col min="1009" max="1009" width="9.7109375" style="176" customWidth="1"/>
    <col min="1010" max="1257" width="8.85546875" style="176"/>
    <col min="1258" max="1258" width="6.7109375" style="176" customWidth="1"/>
    <col min="1259" max="1259" width="13.140625" style="176" bestFit="1" customWidth="1"/>
    <col min="1260" max="1260" width="8.42578125" style="176" customWidth="1"/>
    <col min="1261" max="1261" width="9.42578125" style="176" customWidth="1"/>
    <col min="1262" max="1262" width="9.85546875" style="176" customWidth="1"/>
    <col min="1263" max="1263" width="8.85546875" style="176"/>
    <col min="1264" max="1264" width="8.42578125" style="176" customWidth="1"/>
    <col min="1265" max="1265" width="9.7109375" style="176" customWidth="1"/>
    <col min="1266" max="1513" width="8.85546875" style="176"/>
    <col min="1514" max="1514" width="6.7109375" style="176" customWidth="1"/>
    <col min="1515" max="1515" width="13.140625" style="176" bestFit="1" customWidth="1"/>
    <col min="1516" max="1516" width="8.42578125" style="176" customWidth="1"/>
    <col min="1517" max="1517" width="9.42578125" style="176" customWidth="1"/>
    <col min="1518" max="1518" width="9.85546875" style="176" customWidth="1"/>
    <col min="1519" max="1519" width="8.85546875" style="176"/>
    <col min="1520" max="1520" width="8.42578125" style="176" customWidth="1"/>
    <col min="1521" max="1521" width="9.7109375" style="176" customWidth="1"/>
    <col min="1522" max="1769" width="8.85546875" style="176"/>
    <col min="1770" max="1770" width="6.7109375" style="176" customWidth="1"/>
    <col min="1771" max="1771" width="13.140625" style="176" bestFit="1" customWidth="1"/>
    <col min="1772" max="1772" width="8.42578125" style="176" customWidth="1"/>
    <col min="1773" max="1773" width="9.42578125" style="176" customWidth="1"/>
    <col min="1774" max="1774" width="9.85546875" style="176" customWidth="1"/>
    <col min="1775" max="1775" width="8.85546875" style="176"/>
    <col min="1776" max="1776" width="8.42578125" style="176" customWidth="1"/>
    <col min="1777" max="1777" width="9.7109375" style="176" customWidth="1"/>
    <col min="1778" max="2025" width="8.85546875" style="176"/>
    <col min="2026" max="2026" width="6.7109375" style="176" customWidth="1"/>
    <col min="2027" max="2027" width="13.140625" style="176" bestFit="1" customWidth="1"/>
    <col min="2028" max="2028" width="8.42578125" style="176" customWidth="1"/>
    <col min="2029" max="2029" width="9.42578125" style="176" customWidth="1"/>
    <col min="2030" max="2030" width="9.85546875" style="176" customWidth="1"/>
    <col min="2031" max="2031" width="8.85546875" style="176"/>
    <col min="2032" max="2032" width="8.42578125" style="176" customWidth="1"/>
    <col min="2033" max="2033" width="9.7109375" style="176" customWidth="1"/>
    <col min="2034" max="2281" width="8.85546875" style="176"/>
    <col min="2282" max="2282" width="6.7109375" style="176" customWidth="1"/>
    <col min="2283" max="2283" width="13.140625" style="176" bestFit="1" customWidth="1"/>
    <col min="2284" max="2284" width="8.42578125" style="176" customWidth="1"/>
    <col min="2285" max="2285" width="9.42578125" style="176" customWidth="1"/>
    <col min="2286" max="2286" width="9.85546875" style="176" customWidth="1"/>
    <col min="2287" max="2287" width="8.85546875" style="176"/>
    <col min="2288" max="2288" width="8.42578125" style="176" customWidth="1"/>
    <col min="2289" max="2289" width="9.7109375" style="176" customWidth="1"/>
    <col min="2290" max="2537" width="8.85546875" style="176"/>
    <col min="2538" max="2538" width="6.7109375" style="176" customWidth="1"/>
    <col min="2539" max="2539" width="13.140625" style="176" bestFit="1" customWidth="1"/>
    <col min="2540" max="2540" width="8.42578125" style="176" customWidth="1"/>
    <col min="2541" max="2541" width="9.42578125" style="176" customWidth="1"/>
    <col min="2542" max="2542" width="9.85546875" style="176" customWidth="1"/>
    <col min="2543" max="2543" width="8.85546875" style="176"/>
    <col min="2544" max="2544" width="8.42578125" style="176" customWidth="1"/>
    <col min="2545" max="2545" width="9.7109375" style="176" customWidth="1"/>
    <col min="2546" max="2793" width="8.85546875" style="176"/>
    <col min="2794" max="2794" width="6.7109375" style="176" customWidth="1"/>
    <col min="2795" max="2795" width="13.140625" style="176" bestFit="1" customWidth="1"/>
    <col min="2796" max="2796" width="8.42578125" style="176" customWidth="1"/>
    <col min="2797" max="2797" width="9.42578125" style="176" customWidth="1"/>
    <col min="2798" max="2798" width="9.85546875" style="176" customWidth="1"/>
    <col min="2799" max="2799" width="8.85546875" style="176"/>
    <col min="2800" max="2800" width="8.42578125" style="176" customWidth="1"/>
    <col min="2801" max="2801" width="9.7109375" style="176" customWidth="1"/>
    <col min="2802" max="3049" width="8.85546875" style="176"/>
    <col min="3050" max="3050" width="6.7109375" style="176" customWidth="1"/>
    <col min="3051" max="3051" width="13.140625" style="176" bestFit="1" customWidth="1"/>
    <col min="3052" max="3052" width="8.42578125" style="176" customWidth="1"/>
    <col min="3053" max="3053" width="9.42578125" style="176" customWidth="1"/>
    <col min="3054" max="3054" width="9.85546875" style="176" customWidth="1"/>
    <col min="3055" max="3055" width="8.85546875" style="176"/>
    <col min="3056" max="3056" width="8.42578125" style="176" customWidth="1"/>
    <col min="3057" max="3057" width="9.7109375" style="176" customWidth="1"/>
    <col min="3058" max="3305" width="8.85546875" style="176"/>
    <col min="3306" max="3306" width="6.7109375" style="176" customWidth="1"/>
    <col min="3307" max="3307" width="13.140625" style="176" bestFit="1" customWidth="1"/>
    <col min="3308" max="3308" width="8.42578125" style="176" customWidth="1"/>
    <col min="3309" max="3309" width="9.42578125" style="176" customWidth="1"/>
    <col min="3310" max="3310" width="9.85546875" style="176" customWidth="1"/>
    <col min="3311" max="3311" width="8.85546875" style="176"/>
    <col min="3312" max="3312" width="8.42578125" style="176" customWidth="1"/>
    <col min="3313" max="3313" width="9.7109375" style="176" customWidth="1"/>
    <col min="3314" max="3561" width="8.85546875" style="176"/>
    <col min="3562" max="3562" width="6.7109375" style="176" customWidth="1"/>
    <col min="3563" max="3563" width="13.140625" style="176" bestFit="1" customWidth="1"/>
    <col min="3564" max="3564" width="8.42578125" style="176" customWidth="1"/>
    <col min="3565" max="3565" width="9.42578125" style="176" customWidth="1"/>
    <col min="3566" max="3566" width="9.85546875" style="176" customWidth="1"/>
    <col min="3567" max="3567" width="8.85546875" style="176"/>
    <col min="3568" max="3568" width="8.42578125" style="176" customWidth="1"/>
    <col min="3569" max="3569" width="9.7109375" style="176" customWidth="1"/>
    <col min="3570" max="3817" width="8.85546875" style="176"/>
    <col min="3818" max="3818" width="6.7109375" style="176" customWidth="1"/>
    <col min="3819" max="3819" width="13.140625" style="176" bestFit="1" customWidth="1"/>
    <col min="3820" max="3820" width="8.42578125" style="176" customWidth="1"/>
    <col min="3821" max="3821" width="9.42578125" style="176" customWidth="1"/>
    <col min="3822" max="3822" width="9.85546875" style="176" customWidth="1"/>
    <col min="3823" max="3823" width="8.85546875" style="176"/>
    <col min="3824" max="3824" width="8.42578125" style="176" customWidth="1"/>
    <col min="3825" max="3825" width="9.7109375" style="176" customWidth="1"/>
    <col min="3826" max="4073" width="8.85546875" style="176"/>
    <col min="4074" max="4074" width="6.7109375" style="176" customWidth="1"/>
    <col min="4075" max="4075" width="13.140625" style="176" bestFit="1" customWidth="1"/>
    <col min="4076" max="4076" width="8.42578125" style="176" customWidth="1"/>
    <col min="4077" max="4077" width="9.42578125" style="176" customWidth="1"/>
    <col min="4078" max="4078" width="9.85546875" style="176" customWidth="1"/>
    <col min="4079" max="4079" width="8.85546875" style="176"/>
    <col min="4080" max="4080" width="8.42578125" style="176" customWidth="1"/>
    <col min="4081" max="4081" width="9.7109375" style="176" customWidth="1"/>
    <col min="4082" max="4329" width="8.85546875" style="176"/>
    <col min="4330" max="4330" width="6.7109375" style="176" customWidth="1"/>
    <col min="4331" max="4331" width="13.140625" style="176" bestFit="1" customWidth="1"/>
    <col min="4332" max="4332" width="8.42578125" style="176" customWidth="1"/>
    <col min="4333" max="4333" width="9.42578125" style="176" customWidth="1"/>
    <col min="4334" max="4334" width="9.85546875" style="176" customWidth="1"/>
    <col min="4335" max="4335" width="8.85546875" style="176"/>
    <col min="4336" max="4336" width="8.42578125" style="176" customWidth="1"/>
    <col min="4337" max="4337" width="9.7109375" style="176" customWidth="1"/>
    <col min="4338" max="4585" width="8.85546875" style="176"/>
    <col min="4586" max="4586" width="6.7109375" style="176" customWidth="1"/>
    <col min="4587" max="4587" width="13.140625" style="176" bestFit="1" customWidth="1"/>
    <col min="4588" max="4588" width="8.42578125" style="176" customWidth="1"/>
    <col min="4589" max="4589" width="9.42578125" style="176" customWidth="1"/>
    <col min="4590" max="4590" width="9.85546875" style="176" customWidth="1"/>
    <col min="4591" max="4591" width="8.85546875" style="176"/>
    <col min="4592" max="4592" width="8.42578125" style="176" customWidth="1"/>
    <col min="4593" max="4593" width="9.7109375" style="176" customWidth="1"/>
    <col min="4594" max="4841" width="8.85546875" style="176"/>
    <col min="4842" max="4842" width="6.7109375" style="176" customWidth="1"/>
    <col min="4843" max="4843" width="13.140625" style="176" bestFit="1" customWidth="1"/>
    <col min="4844" max="4844" width="8.42578125" style="176" customWidth="1"/>
    <col min="4845" max="4845" width="9.42578125" style="176" customWidth="1"/>
    <col min="4846" max="4846" width="9.85546875" style="176" customWidth="1"/>
    <col min="4847" max="4847" width="8.85546875" style="176"/>
    <col min="4848" max="4848" width="8.42578125" style="176" customWidth="1"/>
    <col min="4849" max="4849" width="9.7109375" style="176" customWidth="1"/>
    <col min="4850" max="5097" width="8.85546875" style="176"/>
    <col min="5098" max="5098" width="6.7109375" style="176" customWidth="1"/>
    <col min="5099" max="5099" width="13.140625" style="176" bestFit="1" customWidth="1"/>
    <col min="5100" max="5100" width="8.42578125" style="176" customWidth="1"/>
    <col min="5101" max="5101" width="9.42578125" style="176" customWidth="1"/>
    <col min="5102" max="5102" width="9.85546875" style="176" customWidth="1"/>
    <col min="5103" max="5103" width="8.85546875" style="176"/>
    <col min="5104" max="5104" width="8.42578125" style="176" customWidth="1"/>
    <col min="5105" max="5105" width="9.7109375" style="176" customWidth="1"/>
    <col min="5106" max="5353" width="8.85546875" style="176"/>
    <col min="5354" max="5354" width="6.7109375" style="176" customWidth="1"/>
    <col min="5355" max="5355" width="13.140625" style="176" bestFit="1" customWidth="1"/>
    <col min="5356" max="5356" width="8.42578125" style="176" customWidth="1"/>
    <col min="5357" max="5357" width="9.42578125" style="176" customWidth="1"/>
    <col min="5358" max="5358" width="9.85546875" style="176" customWidth="1"/>
    <col min="5359" max="5359" width="8.85546875" style="176"/>
    <col min="5360" max="5360" width="8.42578125" style="176" customWidth="1"/>
    <col min="5361" max="5361" width="9.7109375" style="176" customWidth="1"/>
    <col min="5362" max="5609" width="8.85546875" style="176"/>
    <col min="5610" max="5610" width="6.7109375" style="176" customWidth="1"/>
    <col min="5611" max="5611" width="13.140625" style="176" bestFit="1" customWidth="1"/>
    <col min="5612" max="5612" width="8.42578125" style="176" customWidth="1"/>
    <col min="5613" max="5613" width="9.42578125" style="176" customWidth="1"/>
    <col min="5614" max="5614" width="9.85546875" style="176" customWidth="1"/>
    <col min="5615" max="5615" width="8.85546875" style="176"/>
    <col min="5616" max="5616" width="8.42578125" style="176" customWidth="1"/>
    <col min="5617" max="5617" width="9.7109375" style="176" customWidth="1"/>
    <col min="5618" max="5865" width="8.85546875" style="176"/>
    <col min="5866" max="5866" width="6.7109375" style="176" customWidth="1"/>
    <col min="5867" max="5867" width="13.140625" style="176" bestFit="1" customWidth="1"/>
    <col min="5868" max="5868" width="8.42578125" style="176" customWidth="1"/>
    <col min="5869" max="5869" width="9.42578125" style="176" customWidth="1"/>
    <col min="5870" max="5870" width="9.85546875" style="176" customWidth="1"/>
    <col min="5871" max="5871" width="8.85546875" style="176"/>
    <col min="5872" max="5872" width="8.42578125" style="176" customWidth="1"/>
    <col min="5873" max="5873" width="9.7109375" style="176" customWidth="1"/>
    <col min="5874" max="6121" width="8.85546875" style="176"/>
    <col min="6122" max="6122" width="6.7109375" style="176" customWidth="1"/>
    <col min="6123" max="6123" width="13.140625" style="176" bestFit="1" customWidth="1"/>
    <col min="6124" max="6124" width="8.42578125" style="176" customWidth="1"/>
    <col min="6125" max="6125" width="9.42578125" style="176" customWidth="1"/>
    <col min="6126" max="6126" width="9.85546875" style="176" customWidth="1"/>
    <col min="6127" max="6127" width="8.85546875" style="176"/>
    <col min="6128" max="6128" width="8.42578125" style="176" customWidth="1"/>
    <col min="6129" max="6129" width="9.7109375" style="176" customWidth="1"/>
    <col min="6130" max="6377" width="8.85546875" style="176"/>
    <col min="6378" max="6378" width="6.7109375" style="176" customWidth="1"/>
    <col min="6379" max="6379" width="13.140625" style="176" bestFit="1" customWidth="1"/>
    <col min="6380" max="6380" width="8.42578125" style="176" customWidth="1"/>
    <col min="6381" max="6381" width="9.42578125" style="176" customWidth="1"/>
    <col min="6382" max="6382" width="9.85546875" style="176" customWidth="1"/>
    <col min="6383" max="6383" width="8.85546875" style="176"/>
    <col min="6384" max="6384" width="8.42578125" style="176" customWidth="1"/>
    <col min="6385" max="6385" width="9.7109375" style="176" customWidth="1"/>
    <col min="6386" max="6633" width="8.85546875" style="176"/>
    <col min="6634" max="6634" width="6.7109375" style="176" customWidth="1"/>
    <col min="6635" max="6635" width="13.140625" style="176" bestFit="1" customWidth="1"/>
    <col min="6636" max="6636" width="8.42578125" style="176" customWidth="1"/>
    <col min="6637" max="6637" width="9.42578125" style="176" customWidth="1"/>
    <col min="6638" max="6638" width="9.85546875" style="176" customWidth="1"/>
    <col min="6639" max="6639" width="8.85546875" style="176"/>
    <col min="6640" max="6640" width="8.42578125" style="176" customWidth="1"/>
    <col min="6641" max="6641" width="9.7109375" style="176" customWidth="1"/>
    <col min="6642" max="6889" width="8.85546875" style="176"/>
    <col min="6890" max="6890" width="6.7109375" style="176" customWidth="1"/>
    <col min="6891" max="6891" width="13.140625" style="176" bestFit="1" customWidth="1"/>
    <col min="6892" max="6892" width="8.42578125" style="176" customWidth="1"/>
    <col min="6893" max="6893" width="9.42578125" style="176" customWidth="1"/>
    <col min="6894" max="6894" width="9.85546875" style="176" customWidth="1"/>
    <col min="6895" max="6895" width="8.85546875" style="176"/>
    <col min="6896" max="6896" width="8.42578125" style="176" customWidth="1"/>
    <col min="6897" max="6897" width="9.7109375" style="176" customWidth="1"/>
    <col min="6898" max="7145" width="8.85546875" style="176"/>
    <col min="7146" max="7146" width="6.7109375" style="176" customWidth="1"/>
    <col min="7147" max="7147" width="13.140625" style="176" bestFit="1" customWidth="1"/>
    <col min="7148" max="7148" width="8.42578125" style="176" customWidth="1"/>
    <col min="7149" max="7149" width="9.42578125" style="176" customWidth="1"/>
    <col min="7150" max="7150" width="9.85546875" style="176" customWidth="1"/>
    <col min="7151" max="7151" width="8.85546875" style="176"/>
    <col min="7152" max="7152" width="8.42578125" style="176" customWidth="1"/>
    <col min="7153" max="7153" width="9.7109375" style="176" customWidth="1"/>
    <col min="7154" max="7401" width="8.85546875" style="176"/>
    <col min="7402" max="7402" width="6.7109375" style="176" customWidth="1"/>
    <col min="7403" max="7403" width="13.140625" style="176" bestFit="1" customWidth="1"/>
    <col min="7404" max="7404" width="8.42578125" style="176" customWidth="1"/>
    <col min="7405" max="7405" width="9.42578125" style="176" customWidth="1"/>
    <col min="7406" max="7406" width="9.85546875" style="176" customWidth="1"/>
    <col min="7407" max="7407" width="8.85546875" style="176"/>
    <col min="7408" max="7408" width="8.42578125" style="176" customWidth="1"/>
    <col min="7409" max="7409" width="9.7109375" style="176" customWidth="1"/>
    <col min="7410" max="7657" width="8.85546875" style="176"/>
    <col min="7658" max="7658" width="6.7109375" style="176" customWidth="1"/>
    <col min="7659" max="7659" width="13.140625" style="176" bestFit="1" customWidth="1"/>
    <col min="7660" max="7660" width="8.42578125" style="176" customWidth="1"/>
    <col min="7661" max="7661" width="9.42578125" style="176" customWidth="1"/>
    <col min="7662" max="7662" width="9.85546875" style="176" customWidth="1"/>
    <col min="7663" max="7663" width="8.85546875" style="176"/>
    <col min="7664" max="7664" width="8.42578125" style="176" customWidth="1"/>
    <col min="7665" max="7665" width="9.7109375" style="176" customWidth="1"/>
    <col min="7666" max="7913" width="8.85546875" style="176"/>
    <col min="7914" max="7914" width="6.7109375" style="176" customWidth="1"/>
    <col min="7915" max="7915" width="13.140625" style="176" bestFit="1" customWidth="1"/>
    <col min="7916" max="7916" width="8.42578125" style="176" customWidth="1"/>
    <col min="7917" max="7917" width="9.42578125" style="176" customWidth="1"/>
    <col min="7918" max="7918" width="9.85546875" style="176" customWidth="1"/>
    <col min="7919" max="7919" width="8.85546875" style="176"/>
    <col min="7920" max="7920" width="8.42578125" style="176" customWidth="1"/>
    <col min="7921" max="7921" width="9.7109375" style="176" customWidth="1"/>
    <col min="7922" max="8169" width="8.85546875" style="176"/>
    <col min="8170" max="8170" width="6.7109375" style="176" customWidth="1"/>
    <col min="8171" max="8171" width="13.140625" style="176" bestFit="1" customWidth="1"/>
    <col min="8172" max="8172" width="8.42578125" style="176" customWidth="1"/>
    <col min="8173" max="8173" width="9.42578125" style="176" customWidth="1"/>
    <col min="8174" max="8174" width="9.85546875" style="176" customWidth="1"/>
    <col min="8175" max="8175" width="8.85546875" style="176"/>
    <col min="8176" max="8176" width="8.42578125" style="176" customWidth="1"/>
    <col min="8177" max="8177" width="9.7109375" style="176" customWidth="1"/>
    <col min="8178" max="8425" width="8.85546875" style="176"/>
    <col min="8426" max="8426" width="6.7109375" style="176" customWidth="1"/>
    <col min="8427" max="8427" width="13.140625" style="176" bestFit="1" customWidth="1"/>
    <col min="8428" max="8428" width="8.42578125" style="176" customWidth="1"/>
    <col min="8429" max="8429" width="9.42578125" style="176" customWidth="1"/>
    <col min="8430" max="8430" width="9.85546875" style="176" customWidth="1"/>
    <col min="8431" max="8431" width="8.85546875" style="176"/>
    <col min="8432" max="8432" width="8.42578125" style="176" customWidth="1"/>
    <col min="8433" max="8433" width="9.7109375" style="176" customWidth="1"/>
    <col min="8434" max="8681" width="8.85546875" style="176"/>
    <col min="8682" max="8682" width="6.7109375" style="176" customWidth="1"/>
    <col min="8683" max="8683" width="13.140625" style="176" bestFit="1" customWidth="1"/>
    <col min="8684" max="8684" width="8.42578125" style="176" customWidth="1"/>
    <col min="8685" max="8685" width="9.42578125" style="176" customWidth="1"/>
    <col min="8686" max="8686" width="9.85546875" style="176" customWidth="1"/>
    <col min="8687" max="8687" width="8.85546875" style="176"/>
    <col min="8688" max="8688" width="8.42578125" style="176" customWidth="1"/>
    <col min="8689" max="8689" width="9.7109375" style="176" customWidth="1"/>
    <col min="8690" max="8937" width="8.85546875" style="176"/>
    <col min="8938" max="8938" width="6.7109375" style="176" customWidth="1"/>
    <col min="8939" max="8939" width="13.140625" style="176" bestFit="1" customWidth="1"/>
    <col min="8940" max="8940" width="8.42578125" style="176" customWidth="1"/>
    <col min="8941" max="8941" width="9.42578125" style="176" customWidth="1"/>
    <col min="8942" max="8942" width="9.85546875" style="176" customWidth="1"/>
    <col min="8943" max="8943" width="8.85546875" style="176"/>
    <col min="8944" max="8944" width="8.42578125" style="176" customWidth="1"/>
    <col min="8945" max="8945" width="9.7109375" style="176" customWidth="1"/>
    <col min="8946" max="9193" width="8.85546875" style="176"/>
    <col min="9194" max="9194" width="6.7109375" style="176" customWidth="1"/>
    <col min="9195" max="9195" width="13.140625" style="176" bestFit="1" customWidth="1"/>
    <col min="9196" max="9196" width="8.42578125" style="176" customWidth="1"/>
    <col min="9197" max="9197" width="9.42578125" style="176" customWidth="1"/>
    <col min="9198" max="9198" width="9.85546875" style="176" customWidth="1"/>
    <col min="9199" max="9199" width="8.85546875" style="176"/>
    <col min="9200" max="9200" width="8.42578125" style="176" customWidth="1"/>
    <col min="9201" max="9201" width="9.7109375" style="176" customWidth="1"/>
    <col min="9202" max="9449" width="8.85546875" style="176"/>
    <col min="9450" max="9450" width="6.7109375" style="176" customWidth="1"/>
    <col min="9451" max="9451" width="13.140625" style="176" bestFit="1" customWidth="1"/>
    <col min="9452" max="9452" width="8.42578125" style="176" customWidth="1"/>
    <col min="9453" max="9453" width="9.42578125" style="176" customWidth="1"/>
    <col min="9454" max="9454" width="9.85546875" style="176" customWidth="1"/>
    <col min="9455" max="9455" width="8.85546875" style="176"/>
    <col min="9456" max="9456" width="8.42578125" style="176" customWidth="1"/>
    <col min="9457" max="9457" width="9.7109375" style="176" customWidth="1"/>
    <col min="9458" max="9705" width="8.85546875" style="176"/>
    <col min="9706" max="9706" width="6.7109375" style="176" customWidth="1"/>
    <col min="9707" max="9707" width="13.140625" style="176" bestFit="1" customWidth="1"/>
    <col min="9708" max="9708" width="8.42578125" style="176" customWidth="1"/>
    <col min="9709" max="9709" width="9.42578125" style="176" customWidth="1"/>
    <col min="9710" max="9710" width="9.85546875" style="176" customWidth="1"/>
    <col min="9711" max="9711" width="8.85546875" style="176"/>
    <col min="9712" max="9712" width="8.42578125" style="176" customWidth="1"/>
    <col min="9713" max="9713" width="9.7109375" style="176" customWidth="1"/>
    <col min="9714" max="9961" width="8.85546875" style="176"/>
    <col min="9962" max="9962" width="6.7109375" style="176" customWidth="1"/>
    <col min="9963" max="9963" width="13.140625" style="176" bestFit="1" customWidth="1"/>
    <col min="9964" max="9964" width="8.42578125" style="176" customWidth="1"/>
    <col min="9965" max="9965" width="9.42578125" style="176" customWidth="1"/>
    <col min="9966" max="9966" width="9.85546875" style="176" customWidth="1"/>
    <col min="9967" max="9967" width="8.85546875" style="176"/>
    <col min="9968" max="9968" width="8.42578125" style="176" customWidth="1"/>
    <col min="9969" max="9969" width="9.7109375" style="176" customWidth="1"/>
    <col min="9970" max="10217" width="8.85546875" style="176"/>
    <col min="10218" max="10218" width="6.7109375" style="176" customWidth="1"/>
    <col min="10219" max="10219" width="13.140625" style="176" bestFit="1" customWidth="1"/>
    <col min="10220" max="10220" width="8.42578125" style="176" customWidth="1"/>
    <col min="10221" max="10221" width="9.42578125" style="176" customWidth="1"/>
    <col min="10222" max="10222" width="9.85546875" style="176" customWidth="1"/>
    <col min="10223" max="10223" width="8.85546875" style="176"/>
    <col min="10224" max="10224" width="8.42578125" style="176" customWidth="1"/>
    <col min="10225" max="10225" width="9.7109375" style="176" customWidth="1"/>
    <col min="10226" max="10473" width="8.85546875" style="176"/>
    <col min="10474" max="10474" width="6.7109375" style="176" customWidth="1"/>
    <col min="10475" max="10475" width="13.140625" style="176" bestFit="1" customWidth="1"/>
    <col min="10476" max="10476" width="8.42578125" style="176" customWidth="1"/>
    <col min="10477" max="10477" width="9.42578125" style="176" customWidth="1"/>
    <col min="10478" max="10478" width="9.85546875" style="176" customWidth="1"/>
    <col min="10479" max="10479" width="8.85546875" style="176"/>
    <col min="10480" max="10480" width="8.42578125" style="176" customWidth="1"/>
    <col min="10481" max="10481" width="9.7109375" style="176" customWidth="1"/>
    <col min="10482" max="10729" width="8.85546875" style="176"/>
    <col min="10730" max="10730" width="6.7109375" style="176" customWidth="1"/>
    <col min="10731" max="10731" width="13.140625" style="176" bestFit="1" customWidth="1"/>
    <col min="10732" max="10732" width="8.42578125" style="176" customWidth="1"/>
    <col min="10733" max="10733" width="9.42578125" style="176" customWidth="1"/>
    <col min="10734" max="10734" width="9.85546875" style="176" customWidth="1"/>
    <col min="10735" max="10735" width="8.85546875" style="176"/>
    <col min="10736" max="10736" width="8.42578125" style="176" customWidth="1"/>
    <col min="10737" max="10737" width="9.7109375" style="176" customWidth="1"/>
    <col min="10738" max="10985" width="8.85546875" style="176"/>
    <col min="10986" max="10986" width="6.7109375" style="176" customWidth="1"/>
    <col min="10987" max="10987" width="13.140625" style="176" bestFit="1" customWidth="1"/>
    <col min="10988" max="10988" width="8.42578125" style="176" customWidth="1"/>
    <col min="10989" max="10989" width="9.42578125" style="176" customWidth="1"/>
    <col min="10990" max="10990" width="9.85546875" style="176" customWidth="1"/>
    <col min="10991" max="10991" width="8.85546875" style="176"/>
    <col min="10992" max="10992" width="8.42578125" style="176" customWidth="1"/>
    <col min="10993" max="10993" width="9.7109375" style="176" customWidth="1"/>
    <col min="10994" max="11241" width="8.85546875" style="176"/>
    <col min="11242" max="11242" width="6.7109375" style="176" customWidth="1"/>
    <col min="11243" max="11243" width="13.140625" style="176" bestFit="1" customWidth="1"/>
    <col min="11244" max="11244" width="8.42578125" style="176" customWidth="1"/>
    <col min="11245" max="11245" width="9.42578125" style="176" customWidth="1"/>
    <col min="11246" max="11246" width="9.85546875" style="176" customWidth="1"/>
    <col min="11247" max="11247" width="8.85546875" style="176"/>
    <col min="11248" max="11248" width="8.42578125" style="176" customWidth="1"/>
    <col min="11249" max="11249" width="9.7109375" style="176" customWidth="1"/>
    <col min="11250" max="11497" width="8.85546875" style="176"/>
    <col min="11498" max="11498" width="6.7109375" style="176" customWidth="1"/>
    <col min="11499" max="11499" width="13.140625" style="176" bestFit="1" customWidth="1"/>
    <col min="11500" max="11500" width="8.42578125" style="176" customWidth="1"/>
    <col min="11501" max="11501" width="9.42578125" style="176" customWidth="1"/>
    <col min="11502" max="11502" width="9.85546875" style="176" customWidth="1"/>
    <col min="11503" max="11503" width="8.85546875" style="176"/>
    <col min="11504" max="11504" width="8.42578125" style="176" customWidth="1"/>
    <col min="11505" max="11505" width="9.7109375" style="176" customWidth="1"/>
    <col min="11506" max="11753" width="8.85546875" style="176"/>
    <col min="11754" max="11754" width="6.7109375" style="176" customWidth="1"/>
    <col min="11755" max="11755" width="13.140625" style="176" bestFit="1" customWidth="1"/>
    <col min="11756" max="11756" width="8.42578125" style="176" customWidth="1"/>
    <col min="11757" max="11757" width="9.42578125" style="176" customWidth="1"/>
    <col min="11758" max="11758" width="9.85546875" style="176" customWidth="1"/>
    <col min="11759" max="11759" width="8.85546875" style="176"/>
    <col min="11760" max="11760" width="8.42578125" style="176" customWidth="1"/>
    <col min="11761" max="11761" width="9.7109375" style="176" customWidth="1"/>
    <col min="11762" max="12009" width="8.85546875" style="176"/>
    <col min="12010" max="12010" width="6.7109375" style="176" customWidth="1"/>
    <col min="12011" max="12011" width="13.140625" style="176" bestFit="1" customWidth="1"/>
    <col min="12012" max="12012" width="8.42578125" style="176" customWidth="1"/>
    <col min="12013" max="12013" width="9.42578125" style="176" customWidth="1"/>
    <col min="12014" max="12014" width="9.85546875" style="176" customWidth="1"/>
    <col min="12015" max="12015" width="8.85546875" style="176"/>
    <col min="12016" max="12016" width="8.42578125" style="176" customWidth="1"/>
    <col min="12017" max="12017" width="9.7109375" style="176" customWidth="1"/>
    <col min="12018" max="12265" width="8.85546875" style="176"/>
    <col min="12266" max="12266" width="6.7109375" style="176" customWidth="1"/>
    <col min="12267" max="12267" width="13.140625" style="176" bestFit="1" customWidth="1"/>
    <col min="12268" max="12268" width="8.42578125" style="176" customWidth="1"/>
    <col min="12269" max="12269" width="9.42578125" style="176" customWidth="1"/>
    <col min="12270" max="12270" width="9.85546875" style="176" customWidth="1"/>
    <col min="12271" max="12271" width="8.85546875" style="176"/>
    <col min="12272" max="12272" width="8.42578125" style="176" customWidth="1"/>
    <col min="12273" max="12273" width="9.7109375" style="176" customWidth="1"/>
    <col min="12274" max="12521" width="8.85546875" style="176"/>
    <col min="12522" max="12522" width="6.7109375" style="176" customWidth="1"/>
    <col min="12523" max="12523" width="13.140625" style="176" bestFit="1" customWidth="1"/>
    <col min="12524" max="12524" width="8.42578125" style="176" customWidth="1"/>
    <col min="12525" max="12525" width="9.42578125" style="176" customWidth="1"/>
    <col min="12526" max="12526" width="9.85546875" style="176" customWidth="1"/>
    <col min="12527" max="12527" width="8.85546875" style="176"/>
    <col min="12528" max="12528" width="8.42578125" style="176" customWidth="1"/>
    <col min="12529" max="12529" width="9.7109375" style="176" customWidth="1"/>
    <col min="12530" max="12777" width="8.85546875" style="176"/>
    <col min="12778" max="12778" width="6.7109375" style="176" customWidth="1"/>
    <col min="12779" max="12779" width="13.140625" style="176" bestFit="1" customWidth="1"/>
    <col min="12780" max="12780" width="8.42578125" style="176" customWidth="1"/>
    <col min="12781" max="12781" width="9.42578125" style="176" customWidth="1"/>
    <col min="12782" max="12782" width="9.85546875" style="176" customWidth="1"/>
    <col min="12783" max="12783" width="8.85546875" style="176"/>
    <col min="12784" max="12784" width="8.42578125" style="176" customWidth="1"/>
    <col min="12785" max="12785" width="9.7109375" style="176" customWidth="1"/>
    <col min="12786" max="13033" width="8.85546875" style="176"/>
    <col min="13034" max="13034" width="6.7109375" style="176" customWidth="1"/>
    <col min="13035" max="13035" width="13.140625" style="176" bestFit="1" customWidth="1"/>
    <col min="13036" max="13036" width="8.42578125" style="176" customWidth="1"/>
    <col min="13037" max="13037" width="9.42578125" style="176" customWidth="1"/>
    <col min="13038" max="13038" width="9.85546875" style="176" customWidth="1"/>
    <col min="13039" max="13039" width="8.85546875" style="176"/>
    <col min="13040" max="13040" width="8.42578125" style="176" customWidth="1"/>
    <col min="13041" max="13041" width="9.7109375" style="176" customWidth="1"/>
    <col min="13042" max="13289" width="8.85546875" style="176"/>
    <col min="13290" max="13290" width="6.7109375" style="176" customWidth="1"/>
    <col min="13291" max="13291" width="13.140625" style="176" bestFit="1" customWidth="1"/>
    <col min="13292" max="13292" width="8.42578125" style="176" customWidth="1"/>
    <col min="13293" max="13293" width="9.42578125" style="176" customWidth="1"/>
    <col min="13294" max="13294" width="9.85546875" style="176" customWidth="1"/>
    <col min="13295" max="13295" width="8.85546875" style="176"/>
    <col min="13296" max="13296" width="8.42578125" style="176" customWidth="1"/>
    <col min="13297" max="13297" width="9.7109375" style="176" customWidth="1"/>
    <col min="13298" max="13545" width="8.85546875" style="176"/>
    <col min="13546" max="13546" width="6.7109375" style="176" customWidth="1"/>
    <col min="13547" max="13547" width="13.140625" style="176" bestFit="1" customWidth="1"/>
    <col min="13548" max="13548" width="8.42578125" style="176" customWidth="1"/>
    <col min="13549" max="13549" width="9.42578125" style="176" customWidth="1"/>
    <col min="13550" max="13550" width="9.85546875" style="176" customWidth="1"/>
    <col min="13551" max="13551" width="8.85546875" style="176"/>
    <col min="13552" max="13552" width="8.42578125" style="176" customWidth="1"/>
    <col min="13553" max="13553" width="9.7109375" style="176" customWidth="1"/>
    <col min="13554" max="13801" width="8.85546875" style="176"/>
    <col min="13802" max="13802" width="6.7109375" style="176" customWidth="1"/>
    <col min="13803" max="13803" width="13.140625" style="176" bestFit="1" customWidth="1"/>
    <col min="13804" max="13804" width="8.42578125" style="176" customWidth="1"/>
    <col min="13805" max="13805" width="9.42578125" style="176" customWidth="1"/>
    <col min="13806" max="13806" width="9.85546875" style="176" customWidth="1"/>
    <col min="13807" max="13807" width="8.85546875" style="176"/>
    <col min="13808" max="13808" width="8.42578125" style="176" customWidth="1"/>
    <col min="13809" max="13809" width="9.7109375" style="176" customWidth="1"/>
    <col min="13810" max="14057" width="8.85546875" style="176"/>
    <col min="14058" max="14058" width="6.7109375" style="176" customWidth="1"/>
    <col min="14059" max="14059" width="13.140625" style="176" bestFit="1" customWidth="1"/>
    <col min="14060" max="14060" width="8.42578125" style="176" customWidth="1"/>
    <col min="14061" max="14061" width="9.42578125" style="176" customWidth="1"/>
    <col min="14062" max="14062" width="9.85546875" style="176" customWidth="1"/>
    <col min="14063" max="14063" width="8.85546875" style="176"/>
    <col min="14064" max="14064" width="8.42578125" style="176" customWidth="1"/>
    <col min="14065" max="14065" width="9.7109375" style="176" customWidth="1"/>
    <col min="14066" max="14313" width="8.85546875" style="176"/>
    <col min="14314" max="14314" width="6.7109375" style="176" customWidth="1"/>
    <col min="14315" max="14315" width="13.140625" style="176" bestFit="1" customWidth="1"/>
    <col min="14316" max="14316" width="8.42578125" style="176" customWidth="1"/>
    <col min="14317" max="14317" width="9.42578125" style="176" customWidth="1"/>
    <col min="14318" max="14318" width="9.85546875" style="176" customWidth="1"/>
    <col min="14319" max="14319" width="8.85546875" style="176"/>
    <col min="14320" max="14320" width="8.42578125" style="176" customWidth="1"/>
    <col min="14321" max="14321" width="9.7109375" style="176" customWidth="1"/>
    <col min="14322" max="14569" width="8.85546875" style="176"/>
    <col min="14570" max="14570" width="6.7109375" style="176" customWidth="1"/>
    <col min="14571" max="14571" width="13.140625" style="176" bestFit="1" customWidth="1"/>
    <col min="14572" max="14572" width="8.42578125" style="176" customWidth="1"/>
    <col min="14573" max="14573" width="9.42578125" style="176" customWidth="1"/>
    <col min="14574" max="14574" width="9.85546875" style="176" customWidth="1"/>
    <col min="14575" max="14575" width="8.85546875" style="176"/>
    <col min="14576" max="14576" width="8.42578125" style="176" customWidth="1"/>
    <col min="14577" max="14577" width="9.7109375" style="176" customWidth="1"/>
    <col min="14578" max="14825" width="8.85546875" style="176"/>
    <col min="14826" max="14826" width="6.7109375" style="176" customWidth="1"/>
    <col min="14827" max="14827" width="13.140625" style="176" bestFit="1" customWidth="1"/>
    <col min="14828" max="14828" width="8.42578125" style="176" customWidth="1"/>
    <col min="14829" max="14829" width="9.42578125" style="176" customWidth="1"/>
    <col min="14830" max="14830" width="9.85546875" style="176" customWidth="1"/>
    <col min="14831" max="14831" width="8.85546875" style="176"/>
    <col min="14832" max="14832" width="8.42578125" style="176" customWidth="1"/>
    <col min="14833" max="14833" width="9.7109375" style="176" customWidth="1"/>
    <col min="14834" max="15081" width="8.85546875" style="176"/>
    <col min="15082" max="15082" width="6.7109375" style="176" customWidth="1"/>
    <col min="15083" max="15083" width="13.140625" style="176" bestFit="1" customWidth="1"/>
    <col min="15084" max="15084" width="8.42578125" style="176" customWidth="1"/>
    <col min="15085" max="15085" width="9.42578125" style="176" customWidth="1"/>
    <col min="15086" max="15086" width="9.85546875" style="176" customWidth="1"/>
    <col min="15087" max="15087" width="8.85546875" style="176"/>
    <col min="15088" max="15088" width="8.42578125" style="176" customWidth="1"/>
    <col min="15089" max="15089" width="9.7109375" style="176" customWidth="1"/>
    <col min="15090" max="15337" width="8.85546875" style="176"/>
    <col min="15338" max="15338" width="6.7109375" style="176" customWidth="1"/>
    <col min="15339" max="15339" width="13.140625" style="176" bestFit="1" customWidth="1"/>
    <col min="15340" max="15340" width="8.42578125" style="176" customWidth="1"/>
    <col min="15341" max="15341" width="9.42578125" style="176" customWidth="1"/>
    <col min="15342" max="15342" width="9.85546875" style="176" customWidth="1"/>
    <col min="15343" max="15343" width="8.85546875" style="176"/>
    <col min="15344" max="15344" width="8.42578125" style="176" customWidth="1"/>
    <col min="15345" max="15345" width="9.7109375" style="176" customWidth="1"/>
    <col min="15346" max="15593" width="8.85546875" style="176"/>
    <col min="15594" max="15594" width="6.7109375" style="176" customWidth="1"/>
    <col min="15595" max="15595" width="13.140625" style="176" bestFit="1" customWidth="1"/>
    <col min="15596" max="15596" width="8.42578125" style="176" customWidth="1"/>
    <col min="15597" max="15597" width="9.42578125" style="176" customWidth="1"/>
    <col min="15598" max="15598" width="9.85546875" style="176" customWidth="1"/>
    <col min="15599" max="15599" width="8.85546875" style="176"/>
    <col min="15600" max="15600" width="8.42578125" style="176" customWidth="1"/>
    <col min="15601" max="15601" width="9.7109375" style="176" customWidth="1"/>
    <col min="15602" max="15849" width="8.85546875" style="176"/>
    <col min="15850" max="15850" width="6.7109375" style="176" customWidth="1"/>
    <col min="15851" max="15851" width="13.140625" style="176" bestFit="1" customWidth="1"/>
    <col min="15852" max="15852" width="8.42578125" style="176" customWidth="1"/>
    <col min="15853" max="15853" width="9.42578125" style="176" customWidth="1"/>
    <col min="15854" max="15854" width="9.85546875" style="176" customWidth="1"/>
    <col min="15855" max="15855" width="8.85546875" style="176"/>
    <col min="15856" max="15856" width="8.42578125" style="176" customWidth="1"/>
    <col min="15857" max="15857" width="9.7109375" style="176" customWidth="1"/>
    <col min="15858" max="16105" width="8.85546875" style="176"/>
    <col min="16106" max="16106" width="6.7109375" style="176" customWidth="1"/>
    <col min="16107" max="16107" width="13.140625" style="176" bestFit="1" customWidth="1"/>
    <col min="16108" max="16108" width="8.42578125" style="176" customWidth="1"/>
    <col min="16109" max="16109" width="9.42578125" style="176" customWidth="1"/>
    <col min="16110" max="16110" width="9.85546875" style="176" customWidth="1"/>
    <col min="16111" max="16111" width="8.85546875" style="176"/>
    <col min="16112" max="16112" width="8.42578125" style="176" customWidth="1"/>
    <col min="16113" max="16113" width="9.7109375" style="176" customWidth="1"/>
    <col min="16114" max="16384" width="8.85546875" style="176"/>
  </cols>
  <sheetData>
    <row r="1" spans="1:11" ht="30" customHeight="1" x14ac:dyDescent="0.25">
      <c r="A1" s="1083"/>
      <c r="B1" s="967"/>
      <c r="F1" s="962" t="s">
        <v>590</v>
      </c>
      <c r="G1" s="963"/>
      <c r="H1" s="963"/>
    </row>
    <row r="2" spans="1:11" ht="6" customHeight="1" x14ac:dyDescent="0.2">
      <c r="A2" s="1083"/>
      <c r="B2" s="967"/>
    </row>
    <row r="3" spans="1:11" ht="15" customHeight="1" x14ac:dyDescent="0.2">
      <c r="A3" s="1085" t="s">
        <v>445</v>
      </c>
      <c r="B3" s="1085"/>
      <c r="C3" s="1085"/>
      <c r="D3" s="1085"/>
      <c r="E3" s="1085"/>
      <c r="F3" s="1085"/>
      <c r="G3" s="1085"/>
      <c r="H3" s="1085"/>
      <c r="I3" s="1085"/>
      <c r="J3" s="1085"/>
      <c r="K3" s="1085"/>
    </row>
    <row r="4" spans="1:11" ht="15" customHeight="1" x14ac:dyDescent="0.2">
      <c r="A4" s="176"/>
      <c r="B4" s="1086" t="s">
        <v>189</v>
      </c>
      <c r="C4" s="1086"/>
      <c r="D4" s="1086"/>
      <c r="E4" s="1086"/>
      <c r="F4" s="1086"/>
      <c r="G4" s="1086" t="s">
        <v>246</v>
      </c>
      <c r="H4" s="1086"/>
      <c r="I4" s="1086"/>
      <c r="J4" s="1086"/>
      <c r="K4" s="178"/>
    </row>
    <row r="5" spans="1:11" s="416" customFormat="1" ht="42.75" customHeight="1" x14ac:dyDescent="0.2">
      <c r="A5" s="413" t="s">
        <v>127</v>
      </c>
      <c r="B5" s="852" t="s">
        <v>124</v>
      </c>
      <c r="C5" s="852" t="s">
        <v>69</v>
      </c>
      <c r="D5" s="852" t="s">
        <v>70</v>
      </c>
      <c r="E5" s="852" t="s">
        <v>25</v>
      </c>
      <c r="F5" s="852" t="s">
        <v>377</v>
      </c>
      <c r="G5" s="852" t="s">
        <v>71</v>
      </c>
      <c r="H5" s="852" t="s">
        <v>72</v>
      </c>
      <c r="I5" s="852" t="s">
        <v>132</v>
      </c>
      <c r="J5" s="852" t="s">
        <v>136</v>
      </c>
      <c r="K5" s="852" t="s">
        <v>188</v>
      </c>
    </row>
    <row r="6" spans="1:11" ht="6" customHeight="1" x14ac:dyDescent="0.2">
      <c r="A6" s="369"/>
      <c r="B6" s="370"/>
      <c r="C6" s="370"/>
      <c r="D6" s="370"/>
      <c r="E6" s="370"/>
      <c r="F6" s="370"/>
      <c r="G6" s="370"/>
      <c r="H6" s="370"/>
      <c r="I6" s="370"/>
      <c r="J6" s="370"/>
      <c r="K6" s="370"/>
    </row>
    <row r="7" spans="1:11" s="178" customFormat="1" x14ac:dyDescent="0.2">
      <c r="A7" s="413">
        <v>1965</v>
      </c>
      <c r="B7" s="415" t="s">
        <v>67</v>
      </c>
      <c r="C7" s="415" t="s">
        <v>67</v>
      </c>
      <c r="D7" s="415" t="s">
        <v>67</v>
      </c>
      <c r="E7" s="415"/>
      <c r="F7" s="415" t="s">
        <v>67</v>
      </c>
      <c r="G7" s="190">
        <v>32</v>
      </c>
      <c r="H7" s="190">
        <v>300</v>
      </c>
      <c r="I7" s="190">
        <v>332</v>
      </c>
      <c r="J7" s="219">
        <v>4.2714666286523295</v>
      </c>
      <c r="K7" s="219">
        <v>5.7606146410019026</v>
      </c>
    </row>
    <row r="8" spans="1:11" s="178" customFormat="1" x14ac:dyDescent="0.2">
      <c r="A8" s="413">
        <v>1966</v>
      </c>
      <c r="B8" s="415" t="s">
        <v>67</v>
      </c>
      <c r="C8" s="415" t="s">
        <v>67</v>
      </c>
      <c r="D8" s="415" t="s">
        <v>67</v>
      </c>
      <c r="E8" s="415"/>
      <c r="F8" s="415" t="s">
        <v>67</v>
      </c>
      <c r="G8" s="190">
        <v>22</v>
      </c>
      <c r="H8" s="190">
        <v>337</v>
      </c>
      <c r="I8" s="190">
        <v>359</v>
      </c>
      <c r="J8" s="219">
        <v>4.5772787453105206</v>
      </c>
      <c r="K8" s="219">
        <v>6.1730410766434645</v>
      </c>
    </row>
    <row r="9" spans="1:11" s="178" customFormat="1" x14ac:dyDescent="0.2">
      <c r="A9" s="413">
        <v>1967</v>
      </c>
      <c r="B9" s="415" t="s">
        <v>67</v>
      </c>
      <c r="C9" s="415" t="s">
        <v>67</v>
      </c>
      <c r="D9" s="415" t="s">
        <v>67</v>
      </c>
      <c r="E9" s="415"/>
      <c r="F9" s="415" t="s">
        <v>67</v>
      </c>
      <c r="G9" s="190">
        <v>41</v>
      </c>
      <c r="H9" s="190">
        <v>935</v>
      </c>
      <c r="I9" s="190">
        <v>976</v>
      </c>
      <c r="J9" s="219">
        <v>12.365741119662111</v>
      </c>
      <c r="K9" s="219">
        <v>16.676770658334654</v>
      </c>
    </row>
    <row r="10" spans="1:11" s="178" customFormat="1" x14ac:dyDescent="0.2">
      <c r="A10" s="413">
        <v>1968</v>
      </c>
      <c r="B10" s="415" t="s">
        <v>67</v>
      </c>
      <c r="C10" s="415" t="s">
        <v>67</v>
      </c>
      <c r="D10" s="415" t="s">
        <v>67</v>
      </c>
      <c r="E10" s="415"/>
      <c r="F10" s="415" t="s">
        <v>67</v>
      </c>
      <c r="G10" s="190">
        <v>145</v>
      </c>
      <c r="H10" s="190">
        <v>1958</v>
      </c>
      <c r="I10" s="190">
        <v>2103</v>
      </c>
      <c r="J10" s="219">
        <v>26.515556991237005</v>
      </c>
      <c r="K10" s="219">
        <v>35.759592453197378</v>
      </c>
    </row>
    <row r="11" spans="1:11" s="178" customFormat="1" x14ac:dyDescent="0.2">
      <c r="A11" s="413">
        <v>1969</v>
      </c>
      <c r="B11" s="415" t="s">
        <v>67</v>
      </c>
      <c r="C11" s="415" t="s">
        <v>67</v>
      </c>
      <c r="D11" s="415" t="s">
        <v>67</v>
      </c>
      <c r="E11" s="415"/>
      <c r="F11" s="415" t="s">
        <v>67</v>
      </c>
      <c r="G11" s="190">
        <v>277</v>
      </c>
      <c r="H11" s="190">
        <v>2033</v>
      </c>
      <c r="I11" s="190">
        <v>2310</v>
      </c>
      <c r="J11" s="190">
        <v>28.859596190533303</v>
      </c>
      <c r="K11" s="219">
        <v>38.920826685948228</v>
      </c>
    </row>
    <row r="12" spans="1:11" x14ac:dyDescent="0.2">
      <c r="A12" s="413">
        <v>1970</v>
      </c>
      <c r="B12" s="415" t="s">
        <v>67</v>
      </c>
      <c r="C12" s="415" t="s">
        <v>67</v>
      </c>
      <c r="D12" s="415" t="s">
        <v>67</v>
      </c>
      <c r="E12" s="415" t="s">
        <v>67</v>
      </c>
      <c r="F12" s="415" t="s">
        <v>67</v>
      </c>
      <c r="G12" s="190">
        <v>638</v>
      </c>
      <c r="H12" s="190">
        <v>2282</v>
      </c>
      <c r="I12" s="190">
        <v>2920</v>
      </c>
      <c r="J12" s="219">
        <v>36.133506873162233</v>
      </c>
      <c r="K12" s="219">
        <v>48.730618033636389</v>
      </c>
    </row>
    <row r="13" spans="1:11" x14ac:dyDescent="0.2">
      <c r="A13" s="413">
        <v>1971</v>
      </c>
      <c r="B13" s="190">
        <v>1708</v>
      </c>
      <c r="C13" s="190">
        <v>1</v>
      </c>
      <c r="D13" s="190">
        <v>169</v>
      </c>
      <c r="E13" s="415" t="s">
        <v>67</v>
      </c>
      <c r="F13" s="190">
        <v>0</v>
      </c>
      <c r="G13" s="190">
        <v>457</v>
      </c>
      <c r="H13" s="190">
        <v>2326</v>
      </c>
      <c r="I13" s="190">
        <v>2783</v>
      </c>
      <c r="J13" s="219">
        <v>34.293819041264101</v>
      </c>
      <c r="K13" s="219">
        <v>46.249565603490389</v>
      </c>
    </row>
    <row r="14" spans="1:11" x14ac:dyDescent="0.2">
      <c r="A14" s="413">
        <v>1972</v>
      </c>
      <c r="B14" s="190">
        <v>1663</v>
      </c>
      <c r="C14" s="190">
        <v>0</v>
      </c>
      <c r="D14" s="190">
        <v>115</v>
      </c>
      <c r="E14" s="415" t="s">
        <v>67</v>
      </c>
      <c r="F14" s="190">
        <v>3</v>
      </c>
      <c r="G14" s="190">
        <v>354</v>
      </c>
      <c r="H14" s="190">
        <v>2388</v>
      </c>
      <c r="I14" s="190">
        <v>2742</v>
      </c>
      <c r="J14" s="219">
        <v>33.730550960625671</v>
      </c>
      <c r="K14" s="219">
        <v>45.48992713871359</v>
      </c>
    </row>
    <row r="15" spans="1:11" x14ac:dyDescent="0.2">
      <c r="A15" s="413">
        <v>1973</v>
      </c>
      <c r="B15" s="190">
        <v>2088</v>
      </c>
      <c r="C15" s="190">
        <v>4</v>
      </c>
      <c r="D15" s="190">
        <v>414</v>
      </c>
      <c r="E15" s="415" t="s">
        <v>67</v>
      </c>
      <c r="F15" s="190">
        <v>40</v>
      </c>
      <c r="G15" s="190">
        <v>350</v>
      </c>
      <c r="H15" s="190">
        <v>2643</v>
      </c>
      <c r="I15" s="190">
        <v>2993</v>
      </c>
      <c r="J15" s="219">
        <v>36.749051007633682</v>
      </c>
      <c r="K15" s="219">
        <v>49.560757388918638</v>
      </c>
    </row>
    <row r="16" spans="1:11" x14ac:dyDescent="0.2">
      <c r="A16" s="413">
        <v>1974</v>
      </c>
      <c r="B16" s="190">
        <v>2465</v>
      </c>
      <c r="C16" s="190">
        <v>12</v>
      </c>
      <c r="D16" s="190">
        <v>701</v>
      </c>
      <c r="E16" s="196">
        <v>3</v>
      </c>
      <c r="F16" s="190">
        <v>69</v>
      </c>
      <c r="G16" s="190">
        <v>612</v>
      </c>
      <c r="H16" s="190">
        <v>2838</v>
      </c>
      <c r="I16" s="190">
        <v>3450</v>
      </c>
      <c r="J16" s="219">
        <v>42.193107211707037</v>
      </c>
      <c r="K16" s="219">
        <v>56.902757830934689</v>
      </c>
    </row>
    <row r="17" spans="1:11" x14ac:dyDescent="0.2">
      <c r="A17" s="413">
        <v>1975</v>
      </c>
      <c r="B17" s="190">
        <v>1779</v>
      </c>
      <c r="C17" s="190">
        <v>12</v>
      </c>
      <c r="D17" s="190">
        <v>1021</v>
      </c>
      <c r="E17" s="196">
        <v>1</v>
      </c>
      <c r="F17" s="190">
        <v>138</v>
      </c>
      <c r="G17" s="190">
        <v>471</v>
      </c>
      <c r="H17" s="190">
        <v>2645</v>
      </c>
      <c r="I17" s="190">
        <v>3116</v>
      </c>
      <c r="J17" s="219">
        <v>37.960918771187032</v>
      </c>
      <c r="K17" s="219">
        <v>51.195114809588979</v>
      </c>
    </row>
    <row r="18" spans="1:11" x14ac:dyDescent="0.2">
      <c r="A18" s="413">
        <v>1976</v>
      </c>
      <c r="B18" s="190">
        <v>2082</v>
      </c>
      <c r="C18" s="190">
        <v>81</v>
      </c>
      <c r="D18" s="190">
        <v>1453</v>
      </c>
      <c r="E18" s="196">
        <v>6</v>
      </c>
      <c r="F18" s="190">
        <v>124</v>
      </c>
      <c r="G18" s="190">
        <v>676</v>
      </c>
      <c r="H18" s="190">
        <v>3250</v>
      </c>
      <c r="I18" s="190">
        <v>3926</v>
      </c>
      <c r="J18" s="219">
        <v>47.667735244705099</v>
      </c>
      <c r="K18" s="219">
        <v>64.285988262698183</v>
      </c>
    </row>
    <row r="19" spans="1:11" x14ac:dyDescent="0.2">
      <c r="A19" s="413">
        <v>1977</v>
      </c>
      <c r="B19" s="190">
        <v>2637</v>
      </c>
      <c r="C19" s="190">
        <v>90</v>
      </c>
      <c r="D19" s="190">
        <v>1457</v>
      </c>
      <c r="E19" s="196">
        <v>10</v>
      </c>
      <c r="F19" s="190">
        <v>152</v>
      </c>
      <c r="G19" s="190">
        <v>929</v>
      </c>
      <c r="H19" s="190">
        <v>3504</v>
      </c>
      <c r="I19" s="190">
        <v>4433</v>
      </c>
      <c r="J19" s="219">
        <v>53.622085380197881</v>
      </c>
      <c r="K19" s="219">
        <v>72.316184808794915</v>
      </c>
    </row>
    <row r="20" spans="1:11" x14ac:dyDescent="0.2">
      <c r="A20" s="413">
        <v>1978</v>
      </c>
      <c r="B20" s="190">
        <v>2944</v>
      </c>
      <c r="C20" s="190">
        <v>210</v>
      </c>
      <c r="D20" s="190">
        <v>836</v>
      </c>
      <c r="E20" s="196">
        <v>18</v>
      </c>
      <c r="F20" s="190">
        <v>218</v>
      </c>
      <c r="G20" s="190">
        <v>1028</v>
      </c>
      <c r="H20" s="190">
        <v>3359</v>
      </c>
      <c r="I20" s="190">
        <v>4387</v>
      </c>
      <c r="J20" s="219">
        <v>52.954714967353851</v>
      </c>
      <c r="K20" s="219">
        <v>71.416151142275609</v>
      </c>
    </row>
    <row r="21" spans="1:11" x14ac:dyDescent="0.2">
      <c r="A21" s="413">
        <v>1979</v>
      </c>
      <c r="B21" s="190">
        <v>3310</v>
      </c>
      <c r="C21" s="190">
        <v>297</v>
      </c>
      <c r="D21" s="190">
        <v>852</v>
      </c>
      <c r="E21" s="196">
        <v>21</v>
      </c>
      <c r="F21" s="190">
        <v>187</v>
      </c>
      <c r="G21" s="190">
        <v>1170</v>
      </c>
      <c r="H21" s="190">
        <v>3569</v>
      </c>
      <c r="I21" s="190">
        <v>4739</v>
      </c>
      <c r="J21" s="219">
        <v>57.075687009891588</v>
      </c>
      <c r="K21" s="219">
        <v>76.973804741665262</v>
      </c>
    </row>
    <row r="22" spans="1:11" x14ac:dyDescent="0.2">
      <c r="A22" s="413">
        <v>1980</v>
      </c>
      <c r="B22" s="190">
        <v>5073</v>
      </c>
      <c r="C22" s="190">
        <v>483</v>
      </c>
      <c r="D22" s="190">
        <v>1262</v>
      </c>
      <c r="E22" s="196">
        <v>23</v>
      </c>
      <c r="F22" s="190">
        <v>293</v>
      </c>
      <c r="G22" s="190">
        <v>1508</v>
      </c>
      <c r="H22" s="190">
        <v>5772</v>
      </c>
      <c r="I22" s="190">
        <v>7280</v>
      </c>
      <c r="J22" s="219">
        <v>87.521701594998845</v>
      </c>
      <c r="K22" s="219">
        <v>118.03411789093646</v>
      </c>
    </row>
    <row r="23" spans="1:11" x14ac:dyDescent="0.2">
      <c r="A23" s="413">
        <v>1981</v>
      </c>
      <c r="B23" s="190">
        <v>5394</v>
      </c>
      <c r="C23" s="190">
        <v>524</v>
      </c>
      <c r="D23" s="190">
        <v>1686</v>
      </c>
      <c r="E23" s="196">
        <v>28</v>
      </c>
      <c r="F23" s="190">
        <v>475</v>
      </c>
      <c r="G23" s="190">
        <v>1282</v>
      </c>
      <c r="H23" s="190">
        <v>6992</v>
      </c>
      <c r="I23" s="190">
        <v>8274</v>
      </c>
      <c r="J23" s="219">
        <v>99.410875818947261</v>
      </c>
      <c r="K23" s="219">
        <v>134.06817763156195</v>
      </c>
    </row>
    <row r="24" spans="1:11" x14ac:dyDescent="0.2">
      <c r="A24" s="413">
        <v>1982</v>
      </c>
      <c r="B24" s="190">
        <v>4928</v>
      </c>
      <c r="C24" s="190">
        <v>277</v>
      </c>
      <c r="D24" s="190">
        <v>2142</v>
      </c>
      <c r="E24" s="196">
        <v>32</v>
      </c>
      <c r="F24" s="190">
        <v>531</v>
      </c>
      <c r="G24" s="190">
        <v>1331</v>
      </c>
      <c r="H24" s="190">
        <v>6726</v>
      </c>
      <c r="I24" s="190">
        <v>8057</v>
      </c>
      <c r="J24" s="219">
        <v>96.75191210214274</v>
      </c>
      <c r="K24" s="219">
        <v>130.48222773459423</v>
      </c>
    </row>
    <row r="25" spans="1:11" x14ac:dyDescent="0.2">
      <c r="A25" s="413">
        <v>1983</v>
      </c>
      <c r="B25" s="190">
        <v>4599</v>
      </c>
      <c r="C25" s="190">
        <v>211</v>
      </c>
      <c r="D25" s="190">
        <v>1705</v>
      </c>
      <c r="E25" s="196">
        <v>40</v>
      </c>
      <c r="F25" s="190">
        <v>567</v>
      </c>
      <c r="G25" s="190">
        <v>1288</v>
      </c>
      <c r="H25" s="190">
        <v>5842</v>
      </c>
      <c r="I25" s="190">
        <v>7130</v>
      </c>
      <c r="J25" s="219">
        <v>85.588350285148451</v>
      </c>
      <c r="K25" s="219">
        <v>115.42674837831586</v>
      </c>
    </row>
    <row r="26" spans="1:11" x14ac:dyDescent="0.2">
      <c r="A26" s="413">
        <v>1984</v>
      </c>
      <c r="B26" s="190">
        <v>3897</v>
      </c>
      <c r="C26" s="190">
        <v>164</v>
      </c>
      <c r="D26" s="190">
        <v>1906</v>
      </c>
      <c r="E26" s="196">
        <v>29</v>
      </c>
      <c r="F26" s="190">
        <v>501</v>
      </c>
      <c r="G26" s="190">
        <v>1162</v>
      </c>
      <c r="H26" s="190">
        <v>5343</v>
      </c>
      <c r="I26" s="190">
        <v>6505</v>
      </c>
      <c r="J26" s="219">
        <v>77.973097423459606</v>
      </c>
      <c r="K26" s="219">
        <v>105.15661379837718</v>
      </c>
    </row>
    <row r="27" spans="1:11" x14ac:dyDescent="0.2">
      <c r="A27" s="413">
        <v>1985</v>
      </c>
      <c r="B27" s="190">
        <v>3746</v>
      </c>
      <c r="C27" s="190">
        <v>162</v>
      </c>
      <c r="D27" s="190">
        <v>1684</v>
      </c>
      <c r="E27" s="196">
        <v>25</v>
      </c>
      <c r="F27" s="190">
        <v>490</v>
      </c>
      <c r="G27" s="190">
        <v>1062</v>
      </c>
      <c r="H27" s="190">
        <v>5153</v>
      </c>
      <c r="I27" s="190">
        <v>6215</v>
      </c>
      <c r="J27" s="219">
        <v>74.3586580696971</v>
      </c>
      <c r="K27" s="219">
        <v>100.28208379019891</v>
      </c>
    </row>
    <row r="28" spans="1:11" x14ac:dyDescent="0.2">
      <c r="A28" s="413">
        <v>1986</v>
      </c>
      <c r="B28" s="190">
        <v>3653</v>
      </c>
      <c r="C28" s="190">
        <v>160</v>
      </c>
      <c r="D28" s="190">
        <v>1509</v>
      </c>
      <c r="E28" s="196">
        <v>30</v>
      </c>
      <c r="F28" s="190">
        <v>306</v>
      </c>
      <c r="G28" s="190">
        <v>1187</v>
      </c>
      <c r="H28" s="190">
        <v>4545</v>
      </c>
      <c r="I28" s="190">
        <v>5732</v>
      </c>
      <c r="J28" s="219">
        <v>68.38859084544977</v>
      </c>
      <c r="K28" s="219">
        <v>92.230690755995269</v>
      </c>
    </row>
    <row r="29" spans="1:11" x14ac:dyDescent="0.2">
      <c r="A29" s="413">
        <v>1987</v>
      </c>
      <c r="B29" s="190">
        <v>3612</v>
      </c>
      <c r="C29" s="190">
        <v>210</v>
      </c>
      <c r="D29" s="190">
        <v>1900</v>
      </c>
      <c r="E29" s="196">
        <v>48</v>
      </c>
      <c r="F29" s="190">
        <v>430</v>
      </c>
      <c r="G29" s="190">
        <v>1342</v>
      </c>
      <c r="H29" s="190">
        <v>4897</v>
      </c>
      <c r="I29" s="190">
        <v>6239</v>
      </c>
      <c r="J29" s="219">
        <v>74.14949436557734</v>
      </c>
      <c r="K29" s="219">
        <v>100</v>
      </c>
    </row>
    <row r="30" spans="1:11" x14ac:dyDescent="0.2">
      <c r="A30" s="413">
        <v>1988</v>
      </c>
      <c r="B30" s="190">
        <v>4406</v>
      </c>
      <c r="C30" s="190">
        <v>294</v>
      </c>
      <c r="D30" s="190">
        <v>1965</v>
      </c>
      <c r="E30" s="196">
        <v>78</v>
      </c>
      <c r="F30" s="190">
        <v>501</v>
      </c>
      <c r="G30" s="190">
        <v>1587</v>
      </c>
      <c r="H30" s="190">
        <v>5880</v>
      </c>
      <c r="I30" s="190">
        <v>7467</v>
      </c>
      <c r="J30" s="219">
        <v>88.274014267596399</v>
      </c>
      <c r="K30" s="219">
        <v>119.04870697078702</v>
      </c>
    </row>
    <row r="31" spans="1:11" x14ac:dyDescent="0.2">
      <c r="A31" s="413">
        <v>1989</v>
      </c>
      <c r="B31" s="190">
        <v>4896</v>
      </c>
      <c r="C31" s="190">
        <v>319</v>
      </c>
      <c r="D31" s="190">
        <v>2572</v>
      </c>
      <c r="E31" s="196">
        <v>101</v>
      </c>
      <c r="F31" s="190">
        <v>701</v>
      </c>
      <c r="G31" s="190">
        <v>1567</v>
      </c>
      <c r="H31" s="190">
        <v>7100</v>
      </c>
      <c r="I31" s="190">
        <v>8667</v>
      </c>
      <c r="J31" s="219">
        <v>101.64141443756073</v>
      </c>
      <c r="K31" s="219">
        <v>137.07634193220613</v>
      </c>
    </row>
    <row r="32" spans="1:11" x14ac:dyDescent="0.2">
      <c r="A32" s="413">
        <v>1990</v>
      </c>
      <c r="B32" s="190">
        <v>5321</v>
      </c>
      <c r="C32" s="190">
        <v>445</v>
      </c>
      <c r="D32" s="190">
        <v>2889</v>
      </c>
      <c r="E32" s="196">
        <v>80</v>
      </c>
      <c r="F32" s="190">
        <v>869</v>
      </c>
      <c r="G32" s="190">
        <v>1712</v>
      </c>
      <c r="H32" s="190">
        <v>7996</v>
      </c>
      <c r="I32" s="190">
        <v>9708</v>
      </c>
      <c r="J32" s="219">
        <v>113.00684583086456</v>
      </c>
      <c r="K32" s="219">
        <v>152.40406802197438</v>
      </c>
    </row>
    <row r="33" spans="1:11" x14ac:dyDescent="0.2">
      <c r="A33" s="413">
        <v>1991</v>
      </c>
      <c r="B33" s="190">
        <v>5328</v>
      </c>
      <c r="C33" s="190">
        <v>608</v>
      </c>
      <c r="D33" s="190">
        <v>2851</v>
      </c>
      <c r="E33" s="196">
        <v>84</v>
      </c>
      <c r="F33" s="190">
        <v>1137</v>
      </c>
      <c r="G33" s="190">
        <v>1561</v>
      </c>
      <c r="H33" s="190">
        <v>8594</v>
      </c>
      <c r="I33" s="190">
        <v>10155</v>
      </c>
      <c r="J33" s="219">
        <v>117.47871587607713</v>
      </c>
      <c r="K33" s="219">
        <v>158.43495209404242</v>
      </c>
    </row>
    <row r="34" spans="1:11" x14ac:dyDescent="0.2">
      <c r="A34" s="413">
        <v>1992</v>
      </c>
      <c r="B34" s="190">
        <v>4964</v>
      </c>
      <c r="C34" s="190">
        <v>645</v>
      </c>
      <c r="D34" s="190">
        <v>3538</v>
      </c>
      <c r="E34" s="196">
        <v>128</v>
      </c>
      <c r="F34" s="190">
        <v>1472</v>
      </c>
      <c r="G34" s="190">
        <v>1501</v>
      </c>
      <c r="H34" s="190">
        <v>9482</v>
      </c>
      <c r="I34" s="190">
        <v>10983</v>
      </c>
      <c r="J34" s="219">
        <v>126.35738119581735</v>
      </c>
      <c r="K34" s="219">
        <v>170.40895865431099</v>
      </c>
    </row>
    <row r="35" spans="1:11" x14ac:dyDescent="0.2">
      <c r="A35" s="413">
        <v>1993</v>
      </c>
      <c r="B35" s="190">
        <v>3948</v>
      </c>
      <c r="C35" s="190">
        <v>723</v>
      </c>
      <c r="D35" s="190">
        <v>4288</v>
      </c>
      <c r="E35" s="196">
        <v>117</v>
      </c>
      <c r="F35" s="190">
        <v>1807</v>
      </c>
      <c r="G35" s="190">
        <v>1211</v>
      </c>
      <c r="H35" s="190">
        <v>10004</v>
      </c>
      <c r="I35" s="190">
        <v>11215</v>
      </c>
      <c r="J35" s="219">
        <v>128.24311280739897</v>
      </c>
      <c r="K35" s="219">
        <v>172.95210696262507</v>
      </c>
    </row>
    <row r="36" spans="1:11" x14ac:dyDescent="0.2">
      <c r="A36" s="413">
        <v>1994</v>
      </c>
      <c r="B36" s="190">
        <v>3838</v>
      </c>
      <c r="C36" s="190">
        <v>663</v>
      </c>
      <c r="D36" s="190">
        <v>4359</v>
      </c>
      <c r="E36" s="196">
        <v>114</v>
      </c>
      <c r="F36" s="190">
        <v>1794</v>
      </c>
      <c r="G36" s="190">
        <v>1301</v>
      </c>
      <c r="H36" s="190">
        <v>9726</v>
      </c>
      <c r="I36" s="190">
        <v>11027</v>
      </c>
      <c r="J36" s="219">
        <v>125.07399578126218</v>
      </c>
      <c r="K36" s="219">
        <v>168.67815060830097</v>
      </c>
    </row>
    <row r="37" spans="1:11" x14ac:dyDescent="0.2">
      <c r="A37" s="413">
        <v>1995</v>
      </c>
      <c r="B37" s="190">
        <v>3852</v>
      </c>
      <c r="C37" s="190">
        <v>805</v>
      </c>
      <c r="D37" s="190">
        <v>4386</v>
      </c>
      <c r="E37" s="196">
        <v>64</v>
      </c>
      <c r="F37" s="190">
        <v>1778</v>
      </c>
      <c r="G37" s="190">
        <v>828</v>
      </c>
      <c r="H37" s="190">
        <v>10265</v>
      </c>
      <c r="I37" s="190">
        <v>11093</v>
      </c>
      <c r="J37" s="219">
        <v>125.52198043427686</v>
      </c>
      <c r="K37" s="219">
        <v>169.28231474569344</v>
      </c>
    </row>
    <row r="38" spans="1:11" x14ac:dyDescent="0.2">
      <c r="A38" s="413">
        <v>1996</v>
      </c>
      <c r="B38" s="190">
        <v>3557</v>
      </c>
      <c r="C38" s="190">
        <v>780</v>
      </c>
      <c r="D38" s="190">
        <v>4199</v>
      </c>
      <c r="E38" s="196">
        <v>107</v>
      </c>
      <c r="F38" s="190">
        <v>1645</v>
      </c>
      <c r="G38" s="190">
        <v>762</v>
      </c>
      <c r="H38" s="190">
        <v>10061</v>
      </c>
      <c r="I38" s="190">
        <v>10823</v>
      </c>
      <c r="J38" s="219">
        <v>122.36984819603687</v>
      </c>
      <c r="K38" s="219">
        <v>165.03126453259407</v>
      </c>
    </row>
    <row r="39" spans="1:11" x14ac:dyDescent="0.2">
      <c r="A39" s="413">
        <v>1997</v>
      </c>
      <c r="B39" s="190">
        <v>4545</v>
      </c>
      <c r="C39" s="190">
        <v>833</v>
      </c>
      <c r="D39" s="190">
        <v>4639</v>
      </c>
      <c r="E39" s="196">
        <v>116</v>
      </c>
      <c r="F39" s="190">
        <v>2090</v>
      </c>
      <c r="G39" s="190">
        <v>1952</v>
      </c>
      <c r="H39" s="190">
        <v>10861</v>
      </c>
      <c r="I39" s="190">
        <v>12813</v>
      </c>
      <c r="J39" s="219">
        <v>144.81852474534128</v>
      </c>
      <c r="K39" s="219">
        <v>195.30615277205564</v>
      </c>
    </row>
    <row r="40" spans="1:11" x14ac:dyDescent="0.2">
      <c r="A40" s="413">
        <v>1998</v>
      </c>
      <c r="B40" s="190">
        <v>5061</v>
      </c>
      <c r="C40" s="190">
        <v>1285</v>
      </c>
      <c r="D40" s="190">
        <v>4859</v>
      </c>
      <c r="E40" s="196">
        <v>172</v>
      </c>
      <c r="F40" s="190">
        <v>2512</v>
      </c>
      <c r="G40" s="190">
        <v>1828</v>
      </c>
      <c r="H40" s="190">
        <v>12908</v>
      </c>
      <c r="I40" s="190">
        <v>14736</v>
      </c>
      <c r="J40" s="219">
        <v>166.42719792661708</v>
      </c>
      <c r="K40" s="219">
        <v>224.44818990414873</v>
      </c>
    </row>
    <row r="41" spans="1:11" x14ac:dyDescent="0.2">
      <c r="A41" s="413">
        <v>1999</v>
      </c>
      <c r="B41" s="190">
        <v>5989</v>
      </c>
      <c r="C41" s="190">
        <v>1244</v>
      </c>
      <c r="D41" s="190">
        <v>5073</v>
      </c>
      <c r="E41" s="196">
        <v>346</v>
      </c>
      <c r="F41" s="190">
        <v>2643</v>
      </c>
      <c r="G41" s="190">
        <v>2280</v>
      </c>
      <c r="H41" s="190">
        <v>13995</v>
      </c>
      <c r="I41" s="190">
        <v>16275</v>
      </c>
      <c r="J41" s="219">
        <v>183.66118500566387</v>
      </c>
      <c r="K41" s="219">
        <v>247.69040784036079</v>
      </c>
    </row>
    <row r="42" spans="1:11" x14ac:dyDescent="0.2">
      <c r="A42" s="413">
        <v>2000</v>
      </c>
      <c r="B42" s="190">
        <v>6050</v>
      </c>
      <c r="C42" s="190">
        <v>1264</v>
      </c>
      <c r="D42" s="190">
        <v>4978</v>
      </c>
      <c r="E42" s="196">
        <v>405</v>
      </c>
      <c r="F42" s="190">
        <v>2725</v>
      </c>
      <c r="G42" s="190">
        <v>2520</v>
      </c>
      <c r="H42" s="190">
        <v>14261</v>
      </c>
      <c r="I42" s="190">
        <v>16781</v>
      </c>
      <c r="J42" s="219">
        <v>188.91582736599031</v>
      </c>
      <c r="K42" s="219">
        <v>254.77695968442276</v>
      </c>
    </row>
    <row r="43" spans="1:11" x14ac:dyDescent="0.2">
      <c r="A43" s="413">
        <v>2001</v>
      </c>
      <c r="B43" s="190">
        <v>6935</v>
      </c>
      <c r="C43" s="190">
        <v>1271</v>
      </c>
      <c r="D43" s="190">
        <v>5837</v>
      </c>
      <c r="E43" s="196">
        <v>328</v>
      </c>
      <c r="F43" s="190">
        <v>3223</v>
      </c>
      <c r="G43" s="190">
        <v>2735</v>
      </c>
      <c r="H43" s="190">
        <v>16392</v>
      </c>
      <c r="I43" s="190">
        <v>19127</v>
      </c>
      <c r="J43" s="219">
        <v>214.68992251542463</v>
      </c>
      <c r="K43" s="219">
        <v>289.53659677966846</v>
      </c>
    </row>
    <row r="44" spans="1:11" x14ac:dyDescent="0.2">
      <c r="A44" s="413">
        <v>2002</v>
      </c>
      <c r="B44" s="190">
        <v>7397</v>
      </c>
      <c r="C44" s="190">
        <v>1052</v>
      </c>
      <c r="D44" s="190">
        <v>6922</v>
      </c>
      <c r="E44" s="196">
        <v>440</v>
      </c>
      <c r="F44" s="190">
        <v>4476</v>
      </c>
      <c r="G44" s="190">
        <v>1520</v>
      </c>
      <c r="H44" s="190">
        <v>20152</v>
      </c>
      <c r="I44" s="190">
        <v>21672</v>
      </c>
      <c r="J44" s="219">
        <v>242.39474193997216</v>
      </c>
      <c r="K44" s="219">
        <v>326.90006049791742</v>
      </c>
    </row>
    <row r="45" spans="1:11" x14ac:dyDescent="0.2">
      <c r="A45" s="413">
        <v>2003</v>
      </c>
      <c r="B45" s="190">
        <v>8247</v>
      </c>
      <c r="C45" s="190">
        <v>1057</v>
      </c>
      <c r="D45" s="190">
        <v>6972</v>
      </c>
      <c r="E45" s="196">
        <v>545</v>
      </c>
      <c r="F45" s="190">
        <v>4347</v>
      </c>
      <c r="G45" s="190">
        <f>I45-H45</f>
        <v>2228</v>
      </c>
      <c r="H45" s="190">
        <v>20251</v>
      </c>
      <c r="I45" s="190">
        <v>22479</v>
      </c>
      <c r="J45" s="219">
        <v>250.44369946756066</v>
      </c>
      <c r="K45" s="219">
        <v>337.75510084101796</v>
      </c>
    </row>
    <row r="46" spans="1:11" x14ac:dyDescent="0.2">
      <c r="A46" s="413">
        <v>2004</v>
      </c>
      <c r="B46" s="190">
        <v>8102</v>
      </c>
      <c r="C46" s="190">
        <v>900</v>
      </c>
      <c r="D46" s="190">
        <v>6977</v>
      </c>
      <c r="E46" s="196">
        <v>524</v>
      </c>
      <c r="F46" s="190">
        <v>4715</v>
      </c>
      <c r="G46" s="190">
        <v>2086</v>
      </c>
      <c r="H46" s="190">
        <v>19932</v>
      </c>
      <c r="I46" s="190">
        <v>22018</v>
      </c>
      <c r="J46" s="219">
        <v>244.3351704154031</v>
      </c>
      <c r="K46" s="219">
        <v>329.51697446615577</v>
      </c>
    </row>
    <row r="47" spans="1:11" x14ac:dyDescent="0.2">
      <c r="A47" s="413">
        <v>2005</v>
      </c>
      <c r="B47" s="190">
        <v>8345</v>
      </c>
      <c r="C47" s="190">
        <v>804</v>
      </c>
      <c r="D47" s="190">
        <v>6887</v>
      </c>
      <c r="E47" s="219">
        <v>546</v>
      </c>
      <c r="F47" s="190">
        <v>5347</v>
      </c>
      <c r="G47" s="190">
        <v>1832</v>
      </c>
      <c r="H47" s="190">
        <v>20964</v>
      </c>
      <c r="I47" s="190">
        <f t="shared" ref="I47:I55" si="0">G47+H47</f>
        <v>22796</v>
      </c>
      <c r="J47" s="219">
        <v>251.9520871040674</v>
      </c>
      <c r="K47" s="219">
        <v>339.78935292784939</v>
      </c>
    </row>
    <row r="48" spans="1:11" x14ac:dyDescent="0.2">
      <c r="A48" s="413">
        <v>2006</v>
      </c>
      <c r="B48" s="190">
        <v>9365</v>
      </c>
      <c r="C48" s="190">
        <v>800</v>
      </c>
      <c r="D48" s="190">
        <v>7201</v>
      </c>
      <c r="E48" s="219">
        <v>772</v>
      </c>
      <c r="F48" s="190">
        <v>6032</v>
      </c>
      <c r="G48" s="190">
        <v>2354</v>
      </c>
      <c r="H48" s="190">
        <v>22739</v>
      </c>
      <c r="I48" s="190">
        <f t="shared" si="0"/>
        <v>25093</v>
      </c>
      <c r="J48" s="219">
        <v>275.34612488158734</v>
      </c>
      <c r="K48" s="219">
        <v>371.33918071518525</v>
      </c>
    </row>
    <row r="49" spans="1:11" x14ac:dyDescent="0.2">
      <c r="A49" s="413">
        <v>2007</v>
      </c>
      <c r="B49" s="190">
        <v>10052</v>
      </c>
      <c r="C49" s="190">
        <v>871</v>
      </c>
      <c r="D49" s="190">
        <v>6962</v>
      </c>
      <c r="E49" s="190">
        <v>725</v>
      </c>
      <c r="F49" s="190">
        <v>7443</v>
      </c>
      <c r="G49" s="190">
        <v>3179</v>
      </c>
      <c r="H49" s="190">
        <v>23917</v>
      </c>
      <c r="I49" s="190">
        <f t="shared" si="0"/>
        <v>27096</v>
      </c>
      <c r="J49" s="219">
        <v>295.06931722314687</v>
      </c>
      <c r="K49" s="219">
        <v>397.9384077366384</v>
      </c>
    </row>
    <row r="50" spans="1:11" x14ac:dyDescent="0.2">
      <c r="A50" s="413">
        <v>2008</v>
      </c>
      <c r="B50" s="190">
        <v>11686</v>
      </c>
      <c r="C50" s="190">
        <v>757</v>
      </c>
      <c r="D50" s="190">
        <v>6201</v>
      </c>
      <c r="E50" s="190">
        <v>1108</v>
      </c>
      <c r="F50" s="190">
        <v>7375</v>
      </c>
      <c r="G50" s="190">
        <v>3373</v>
      </c>
      <c r="H50" s="190">
        <v>24384</v>
      </c>
      <c r="I50" s="190">
        <f t="shared" si="0"/>
        <v>27757</v>
      </c>
      <c r="J50" s="219">
        <v>299.86991628554983</v>
      </c>
      <c r="K50" s="219">
        <v>404.41262459202881</v>
      </c>
    </row>
    <row r="51" spans="1:11" x14ac:dyDescent="0.2">
      <c r="A51" s="413">
        <v>2009</v>
      </c>
      <c r="B51" s="190">
        <v>12450</v>
      </c>
      <c r="C51" s="190">
        <v>678</v>
      </c>
      <c r="D51" s="190">
        <v>5377</v>
      </c>
      <c r="E51" s="190">
        <v>957</v>
      </c>
      <c r="F51" s="190">
        <v>7917</v>
      </c>
      <c r="G51" s="190">
        <v>3068</v>
      </c>
      <c r="H51" s="190">
        <v>24905</v>
      </c>
      <c r="I51" s="190">
        <f t="shared" si="0"/>
        <v>27973</v>
      </c>
      <c r="J51" s="219">
        <v>299.47492056789861</v>
      </c>
      <c r="K51" s="219">
        <v>403.87992275632405</v>
      </c>
    </row>
    <row r="52" spans="1:11" x14ac:dyDescent="0.2">
      <c r="A52" s="413">
        <v>2010</v>
      </c>
      <c r="B52" s="190">
        <v>12874</v>
      </c>
      <c r="C52" s="190">
        <v>570</v>
      </c>
      <c r="D52" s="190">
        <v>5667</v>
      </c>
      <c r="E52" s="190">
        <v>924</v>
      </c>
      <c r="F52" s="190">
        <v>8380</v>
      </c>
      <c r="G52" s="190">
        <v>4064</v>
      </c>
      <c r="H52" s="190">
        <v>25022</v>
      </c>
      <c r="I52" s="190">
        <f t="shared" si="0"/>
        <v>29086</v>
      </c>
      <c r="J52" s="219">
        <v>308.91385226810485</v>
      </c>
      <c r="K52" s="219">
        <v>416.6095196078814</v>
      </c>
    </row>
    <row r="53" spans="1:11" x14ac:dyDescent="0.2">
      <c r="A53" s="413">
        <v>2011</v>
      </c>
      <c r="B53" s="190">
        <v>14405</v>
      </c>
      <c r="C53" s="190">
        <v>441</v>
      </c>
      <c r="D53" s="190">
        <v>4795</v>
      </c>
      <c r="E53" s="190">
        <v>990</v>
      </c>
      <c r="F53" s="190">
        <v>7987</v>
      </c>
      <c r="G53" s="190">
        <v>4949</v>
      </c>
      <c r="H53" s="190">
        <v>24400</v>
      </c>
      <c r="I53" s="190">
        <f t="shared" si="0"/>
        <v>29349</v>
      </c>
      <c r="J53" s="219">
        <v>309.49539985584505</v>
      </c>
      <c r="K53" s="219">
        <v>417.39381030698314</v>
      </c>
    </row>
    <row r="54" spans="1:11" x14ac:dyDescent="0.2">
      <c r="A54" s="413">
        <v>2012</v>
      </c>
      <c r="B54" s="190">
        <v>15061</v>
      </c>
      <c r="C54" s="190">
        <v>417</v>
      </c>
      <c r="D54" s="190">
        <v>3754</v>
      </c>
      <c r="E54" s="190">
        <v>1129</v>
      </c>
      <c r="F54" s="190">
        <v>6662</v>
      </c>
      <c r="G54" s="190">
        <v>5760</v>
      </c>
      <c r="H54" s="190">
        <v>22145</v>
      </c>
      <c r="I54" s="190">
        <f t="shared" si="0"/>
        <v>27905</v>
      </c>
      <c r="J54" s="219">
        <v>292.01875743062419</v>
      </c>
      <c r="K54" s="219">
        <v>393.82434085240237</v>
      </c>
    </row>
    <row r="55" spans="1:11" x14ac:dyDescent="0.2">
      <c r="A55" s="413">
        <v>2013</v>
      </c>
      <c r="B55" s="190">
        <v>16158</v>
      </c>
      <c r="C55" s="190">
        <v>480</v>
      </c>
      <c r="D55" s="190">
        <v>4515</v>
      </c>
      <c r="E55" s="190">
        <v>1436</v>
      </c>
      <c r="F55" s="190">
        <v>6640</v>
      </c>
      <c r="G55" s="190">
        <v>5052</v>
      </c>
      <c r="H55" s="190">
        <v>25165</v>
      </c>
      <c r="I55" s="190">
        <f t="shared" si="0"/>
        <v>30217</v>
      </c>
      <c r="J55" s="190">
        <v>313.29627872409606</v>
      </c>
      <c r="K55" s="190">
        <v>422.51977765277735</v>
      </c>
    </row>
    <row r="56" spans="1:11" ht="6" customHeight="1" x14ac:dyDescent="0.2">
      <c r="A56" s="369"/>
      <c r="B56" s="370"/>
      <c r="C56" s="370"/>
      <c r="D56" s="370"/>
      <c r="E56" s="370"/>
      <c r="F56" s="370"/>
      <c r="G56" s="370"/>
      <c r="H56" s="370"/>
      <c r="I56" s="370"/>
      <c r="J56" s="370"/>
      <c r="K56" s="370"/>
    </row>
    <row r="57" spans="1:11" ht="15" customHeight="1" x14ac:dyDescent="0.2">
      <c r="A57" s="1084" t="s">
        <v>194</v>
      </c>
      <c r="B57" s="1084"/>
      <c r="C57" s="1084"/>
      <c r="D57" s="1084"/>
      <c r="E57" s="1084"/>
      <c r="F57" s="1084"/>
      <c r="G57" s="1084"/>
      <c r="H57" s="1084"/>
      <c r="I57" s="1084"/>
      <c r="J57" s="1084"/>
      <c r="K57" s="1084"/>
    </row>
    <row r="58" spans="1:11" ht="6" customHeight="1" x14ac:dyDescent="0.2">
      <c r="A58" s="414"/>
      <c r="B58" s="414"/>
      <c r="C58" s="414"/>
      <c r="D58" s="414"/>
      <c r="E58" s="414"/>
      <c r="F58" s="414"/>
      <c r="G58" s="414"/>
      <c r="H58" s="414"/>
      <c r="I58" s="414"/>
      <c r="J58" s="414"/>
      <c r="K58" s="414"/>
    </row>
    <row r="59" spans="1:11" ht="15" customHeight="1" x14ac:dyDescent="0.2">
      <c r="A59" s="1084" t="s">
        <v>310</v>
      </c>
      <c r="B59" s="1084"/>
      <c r="C59" s="1084"/>
      <c r="D59" s="1084"/>
      <c r="E59" s="1084"/>
      <c r="F59" s="1084"/>
      <c r="G59" s="1084"/>
      <c r="H59" s="1084"/>
      <c r="I59" s="1084"/>
      <c r="J59" s="1084"/>
      <c r="K59" s="1084"/>
    </row>
    <row r="60" spans="1:11" ht="30" customHeight="1" x14ac:dyDescent="0.2">
      <c r="A60" s="1084" t="s">
        <v>311</v>
      </c>
      <c r="B60" s="1084"/>
      <c r="C60" s="1084"/>
      <c r="D60" s="1084"/>
      <c r="E60" s="1084"/>
      <c r="F60" s="1084"/>
      <c r="G60" s="1084"/>
      <c r="H60" s="1084"/>
      <c r="I60" s="1084"/>
      <c r="J60" s="1084"/>
      <c r="K60" s="1084"/>
    </row>
    <row r="61" spans="1:11" ht="15" customHeight="1" x14ac:dyDescent="0.2">
      <c r="A61" s="1084" t="s">
        <v>446</v>
      </c>
      <c r="B61" s="1084"/>
      <c r="C61" s="1084"/>
      <c r="D61" s="1084"/>
      <c r="E61" s="1084"/>
      <c r="F61" s="1084"/>
      <c r="G61" s="1084"/>
      <c r="H61" s="1084"/>
      <c r="I61" s="1084"/>
      <c r="J61" s="1084"/>
      <c r="K61" s="1084"/>
    </row>
  </sheetData>
  <mergeCells count="10">
    <mergeCell ref="A1:B1"/>
    <mergeCell ref="A2:B2"/>
    <mergeCell ref="F1:H1"/>
    <mergeCell ref="A61:K61"/>
    <mergeCell ref="A3:K3"/>
    <mergeCell ref="B4:F4"/>
    <mergeCell ref="G4:J4"/>
    <mergeCell ref="A57:K57"/>
    <mergeCell ref="A59:K59"/>
    <mergeCell ref="A60:K60"/>
  </mergeCells>
  <hyperlinks>
    <hyperlink ref="F1:H1" location="Tabellförteckning!A1" display="Tillbaka till innehållsföreckningen "/>
  </hyperlinks>
  <pageMargins left="0.75" right="0.75" top="1" bottom="1" header="0.5" footer="0.5"/>
  <pageSetup paperSize="9" scale="74"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pageSetUpPr fitToPage="1"/>
  </sheetPr>
  <dimension ref="A1:J55"/>
  <sheetViews>
    <sheetView zoomScaleNormal="100" workbookViewId="0">
      <pane ySplit="6" topLeftCell="A31" activePane="bottomLeft" state="frozen"/>
      <selection sqref="A1:B86"/>
      <selection pane="bottomLeft" activeCell="M47" sqref="M47"/>
    </sheetView>
  </sheetViews>
  <sheetFormatPr defaultColWidth="6.7109375" defaultRowHeight="12.75" x14ac:dyDescent="0.2"/>
  <cols>
    <col min="1" max="1" width="6.7109375" style="147"/>
    <col min="2" max="10" width="7.7109375" style="152" customWidth="1"/>
    <col min="11" max="226" width="6.7109375" style="152"/>
    <col min="227" max="235" width="7.7109375" style="152" customWidth="1"/>
    <col min="236" max="236" width="10.7109375" style="152" customWidth="1"/>
    <col min="237" max="238" width="7.7109375" style="152" customWidth="1"/>
    <col min="239" max="239" width="7.140625" style="152" bestFit="1" customWidth="1"/>
    <col min="240" max="482" width="6.7109375" style="152"/>
    <col min="483" max="491" width="7.7109375" style="152" customWidth="1"/>
    <col min="492" max="492" width="10.7109375" style="152" customWidth="1"/>
    <col min="493" max="494" width="7.7109375" style="152" customWidth="1"/>
    <col min="495" max="495" width="7.140625" style="152" bestFit="1" customWidth="1"/>
    <col min="496" max="738" width="6.7109375" style="152"/>
    <col min="739" max="747" width="7.7109375" style="152" customWidth="1"/>
    <col min="748" max="748" width="10.7109375" style="152" customWidth="1"/>
    <col min="749" max="750" width="7.7109375" style="152" customWidth="1"/>
    <col min="751" max="751" width="7.140625" style="152" bestFit="1" customWidth="1"/>
    <col min="752" max="994" width="6.7109375" style="152"/>
    <col min="995" max="1003" width="7.7109375" style="152" customWidth="1"/>
    <col min="1004" max="1004" width="10.7109375" style="152" customWidth="1"/>
    <col min="1005" max="1006" width="7.7109375" style="152" customWidth="1"/>
    <col min="1007" max="1007" width="7.140625" style="152" bestFit="1" customWidth="1"/>
    <col min="1008" max="1250" width="6.7109375" style="152"/>
    <col min="1251" max="1259" width="7.7109375" style="152" customWidth="1"/>
    <col min="1260" max="1260" width="10.7109375" style="152" customWidth="1"/>
    <col min="1261" max="1262" width="7.7109375" style="152" customWidth="1"/>
    <col min="1263" max="1263" width="7.140625" style="152" bestFit="1" customWidth="1"/>
    <col min="1264" max="1506" width="6.7109375" style="152"/>
    <col min="1507" max="1515" width="7.7109375" style="152" customWidth="1"/>
    <col min="1516" max="1516" width="10.7109375" style="152" customWidth="1"/>
    <col min="1517" max="1518" width="7.7109375" style="152" customWidth="1"/>
    <col min="1519" max="1519" width="7.140625" style="152" bestFit="1" customWidth="1"/>
    <col min="1520" max="1762" width="6.7109375" style="152"/>
    <col min="1763" max="1771" width="7.7109375" style="152" customWidth="1"/>
    <col min="1772" max="1772" width="10.7109375" style="152" customWidth="1"/>
    <col min="1773" max="1774" width="7.7109375" style="152" customWidth="1"/>
    <col min="1775" max="1775" width="7.140625" style="152" bestFit="1" customWidth="1"/>
    <col min="1776" max="2018" width="6.7109375" style="152"/>
    <col min="2019" max="2027" width="7.7109375" style="152" customWidth="1"/>
    <col min="2028" max="2028" width="10.7109375" style="152" customWidth="1"/>
    <col min="2029" max="2030" width="7.7109375" style="152" customWidth="1"/>
    <col min="2031" max="2031" width="7.140625" style="152" bestFit="1" customWidth="1"/>
    <col min="2032" max="2274" width="6.7109375" style="152"/>
    <col min="2275" max="2283" width="7.7109375" style="152" customWidth="1"/>
    <col min="2284" max="2284" width="10.7109375" style="152" customWidth="1"/>
    <col min="2285" max="2286" width="7.7109375" style="152" customWidth="1"/>
    <col min="2287" max="2287" width="7.140625" style="152" bestFit="1" customWidth="1"/>
    <col min="2288" max="2530" width="6.7109375" style="152"/>
    <col min="2531" max="2539" width="7.7109375" style="152" customWidth="1"/>
    <col min="2540" max="2540" width="10.7109375" style="152" customWidth="1"/>
    <col min="2541" max="2542" width="7.7109375" style="152" customWidth="1"/>
    <col min="2543" max="2543" width="7.140625" style="152" bestFit="1" customWidth="1"/>
    <col min="2544" max="2786" width="6.7109375" style="152"/>
    <col min="2787" max="2795" width="7.7109375" style="152" customWidth="1"/>
    <col min="2796" max="2796" width="10.7109375" style="152" customWidth="1"/>
    <col min="2797" max="2798" width="7.7109375" style="152" customWidth="1"/>
    <col min="2799" max="2799" width="7.140625" style="152" bestFit="1" customWidth="1"/>
    <col min="2800" max="3042" width="6.7109375" style="152"/>
    <col min="3043" max="3051" width="7.7109375" style="152" customWidth="1"/>
    <col min="3052" max="3052" width="10.7109375" style="152" customWidth="1"/>
    <col min="3053" max="3054" width="7.7109375" style="152" customWidth="1"/>
    <col min="3055" max="3055" width="7.140625" style="152" bestFit="1" customWidth="1"/>
    <col min="3056" max="3298" width="6.7109375" style="152"/>
    <col min="3299" max="3307" width="7.7109375" style="152" customWidth="1"/>
    <col min="3308" max="3308" width="10.7109375" style="152" customWidth="1"/>
    <col min="3309" max="3310" width="7.7109375" style="152" customWidth="1"/>
    <col min="3311" max="3311" width="7.140625" style="152" bestFit="1" customWidth="1"/>
    <col min="3312" max="3554" width="6.7109375" style="152"/>
    <col min="3555" max="3563" width="7.7109375" style="152" customWidth="1"/>
    <col min="3564" max="3564" width="10.7109375" style="152" customWidth="1"/>
    <col min="3565" max="3566" width="7.7109375" style="152" customWidth="1"/>
    <col min="3567" max="3567" width="7.140625" style="152" bestFit="1" customWidth="1"/>
    <col min="3568" max="3810" width="6.7109375" style="152"/>
    <col min="3811" max="3819" width="7.7109375" style="152" customWidth="1"/>
    <col min="3820" max="3820" width="10.7109375" style="152" customWidth="1"/>
    <col min="3821" max="3822" width="7.7109375" style="152" customWidth="1"/>
    <col min="3823" max="3823" width="7.140625" style="152" bestFit="1" customWidth="1"/>
    <col min="3824" max="4066" width="6.7109375" style="152"/>
    <col min="4067" max="4075" width="7.7109375" style="152" customWidth="1"/>
    <col min="4076" max="4076" width="10.7109375" style="152" customWidth="1"/>
    <col min="4077" max="4078" width="7.7109375" style="152" customWidth="1"/>
    <col min="4079" max="4079" width="7.140625" style="152" bestFit="1" customWidth="1"/>
    <col min="4080" max="4322" width="6.7109375" style="152"/>
    <col min="4323" max="4331" width="7.7109375" style="152" customWidth="1"/>
    <col min="4332" max="4332" width="10.7109375" style="152" customWidth="1"/>
    <col min="4333" max="4334" width="7.7109375" style="152" customWidth="1"/>
    <col min="4335" max="4335" width="7.140625" style="152" bestFit="1" customWidth="1"/>
    <col min="4336" max="4578" width="6.7109375" style="152"/>
    <col min="4579" max="4587" width="7.7109375" style="152" customWidth="1"/>
    <col min="4588" max="4588" width="10.7109375" style="152" customWidth="1"/>
    <col min="4589" max="4590" width="7.7109375" style="152" customWidth="1"/>
    <col min="4591" max="4591" width="7.140625" style="152" bestFit="1" customWidth="1"/>
    <col min="4592" max="4834" width="6.7109375" style="152"/>
    <col min="4835" max="4843" width="7.7109375" style="152" customWidth="1"/>
    <col min="4844" max="4844" width="10.7109375" style="152" customWidth="1"/>
    <col min="4845" max="4846" width="7.7109375" style="152" customWidth="1"/>
    <col min="4847" max="4847" width="7.140625" style="152" bestFit="1" customWidth="1"/>
    <col min="4848" max="5090" width="6.7109375" style="152"/>
    <col min="5091" max="5099" width="7.7109375" style="152" customWidth="1"/>
    <col min="5100" max="5100" width="10.7109375" style="152" customWidth="1"/>
    <col min="5101" max="5102" width="7.7109375" style="152" customWidth="1"/>
    <col min="5103" max="5103" width="7.140625" style="152" bestFit="1" customWidth="1"/>
    <col min="5104" max="5346" width="6.7109375" style="152"/>
    <col min="5347" max="5355" width="7.7109375" style="152" customWidth="1"/>
    <col min="5356" max="5356" width="10.7109375" style="152" customWidth="1"/>
    <col min="5357" max="5358" width="7.7109375" style="152" customWidth="1"/>
    <col min="5359" max="5359" width="7.140625" style="152" bestFit="1" customWidth="1"/>
    <col min="5360" max="5602" width="6.7109375" style="152"/>
    <col min="5603" max="5611" width="7.7109375" style="152" customWidth="1"/>
    <col min="5612" max="5612" width="10.7109375" style="152" customWidth="1"/>
    <col min="5613" max="5614" width="7.7109375" style="152" customWidth="1"/>
    <col min="5615" max="5615" width="7.140625" style="152" bestFit="1" customWidth="1"/>
    <col min="5616" max="5858" width="6.7109375" style="152"/>
    <col min="5859" max="5867" width="7.7109375" style="152" customWidth="1"/>
    <col min="5868" max="5868" width="10.7109375" style="152" customWidth="1"/>
    <col min="5869" max="5870" width="7.7109375" style="152" customWidth="1"/>
    <col min="5871" max="5871" width="7.140625" style="152" bestFit="1" customWidth="1"/>
    <col min="5872" max="6114" width="6.7109375" style="152"/>
    <col min="6115" max="6123" width="7.7109375" style="152" customWidth="1"/>
    <col min="6124" max="6124" width="10.7109375" style="152" customWidth="1"/>
    <col min="6125" max="6126" width="7.7109375" style="152" customWidth="1"/>
    <col min="6127" max="6127" width="7.140625" style="152" bestFit="1" customWidth="1"/>
    <col min="6128" max="6370" width="6.7109375" style="152"/>
    <col min="6371" max="6379" width="7.7109375" style="152" customWidth="1"/>
    <col min="6380" max="6380" width="10.7109375" style="152" customWidth="1"/>
    <col min="6381" max="6382" width="7.7109375" style="152" customWidth="1"/>
    <col min="6383" max="6383" width="7.140625" style="152" bestFit="1" customWidth="1"/>
    <col min="6384" max="6626" width="6.7109375" style="152"/>
    <col min="6627" max="6635" width="7.7109375" style="152" customWidth="1"/>
    <col min="6636" max="6636" width="10.7109375" style="152" customWidth="1"/>
    <col min="6637" max="6638" width="7.7109375" style="152" customWidth="1"/>
    <col min="6639" max="6639" width="7.140625" style="152" bestFit="1" customWidth="1"/>
    <col min="6640" max="6882" width="6.7109375" style="152"/>
    <col min="6883" max="6891" width="7.7109375" style="152" customWidth="1"/>
    <col min="6892" max="6892" width="10.7109375" style="152" customWidth="1"/>
    <col min="6893" max="6894" width="7.7109375" style="152" customWidth="1"/>
    <col min="6895" max="6895" width="7.140625" style="152" bestFit="1" customWidth="1"/>
    <col min="6896" max="7138" width="6.7109375" style="152"/>
    <col min="7139" max="7147" width="7.7109375" style="152" customWidth="1"/>
    <col min="7148" max="7148" width="10.7109375" style="152" customWidth="1"/>
    <col min="7149" max="7150" width="7.7109375" style="152" customWidth="1"/>
    <col min="7151" max="7151" width="7.140625" style="152" bestFit="1" customWidth="1"/>
    <col min="7152" max="7394" width="6.7109375" style="152"/>
    <col min="7395" max="7403" width="7.7109375" style="152" customWidth="1"/>
    <col min="7404" max="7404" width="10.7109375" style="152" customWidth="1"/>
    <col min="7405" max="7406" width="7.7109375" style="152" customWidth="1"/>
    <col min="7407" max="7407" width="7.140625" style="152" bestFit="1" customWidth="1"/>
    <col min="7408" max="7650" width="6.7109375" style="152"/>
    <col min="7651" max="7659" width="7.7109375" style="152" customWidth="1"/>
    <col min="7660" max="7660" width="10.7109375" style="152" customWidth="1"/>
    <col min="7661" max="7662" width="7.7109375" style="152" customWidth="1"/>
    <col min="7663" max="7663" width="7.140625" style="152" bestFit="1" customWidth="1"/>
    <col min="7664" max="7906" width="6.7109375" style="152"/>
    <col min="7907" max="7915" width="7.7109375" style="152" customWidth="1"/>
    <col min="7916" max="7916" width="10.7109375" style="152" customWidth="1"/>
    <col min="7917" max="7918" width="7.7109375" style="152" customWidth="1"/>
    <col min="7919" max="7919" width="7.140625" style="152" bestFit="1" customWidth="1"/>
    <col min="7920" max="8162" width="6.7109375" style="152"/>
    <col min="8163" max="8171" width="7.7109375" style="152" customWidth="1"/>
    <col min="8172" max="8172" width="10.7109375" style="152" customWidth="1"/>
    <col min="8173" max="8174" width="7.7109375" style="152" customWidth="1"/>
    <col min="8175" max="8175" width="7.140625" style="152" bestFit="1" customWidth="1"/>
    <col min="8176" max="8418" width="6.7109375" style="152"/>
    <col min="8419" max="8427" width="7.7109375" style="152" customWidth="1"/>
    <col min="8428" max="8428" width="10.7109375" style="152" customWidth="1"/>
    <col min="8429" max="8430" width="7.7109375" style="152" customWidth="1"/>
    <col min="8431" max="8431" width="7.140625" style="152" bestFit="1" customWidth="1"/>
    <col min="8432" max="8674" width="6.7109375" style="152"/>
    <col min="8675" max="8683" width="7.7109375" style="152" customWidth="1"/>
    <col min="8684" max="8684" width="10.7109375" style="152" customWidth="1"/>
    <col min="8685" max="8686" width="7.7109375" style="152" customWidth="1"/>
    <col min="8687" max="8687" width="7.140625" style="152" bestFit="1" customWidth="1"/>
    <col min="8688" max="8930" width="6.7109375" style="152"/>
    <col min="8931" max="8939" width="7.7109375" style="152" customWidth="1"/>
    <col min="8940" max="8940" width="10.7109375" style="152" customWidth="1"/>
    <col min="8941" max="8942" width="7.7109375" style="152" customWidth="1"/>
    <col min="8943" max="8943" width="7.140625" style="152" bestFit="1" customWidth="1"/>
    <col min="8944" max="9186" width="6.7109375" style="152"/>
    <col min="9187" max="9195" width="7.7109375" style="152" customWidth="1"/>
    <col min="9196" max="9196" width="10.7109375" style="152" customWidth="1"/>
    <col min="9197" max="9198" width="7.7109375" style="152" customWidth="1"/>
    <col min="9199" max="9199" width="7.140625" style="152" bestFit="1" customWidth="1"/>
    <col min="9200" max="9442" width="6.7109375" style="152"/>
    <col min="9443" max="9451" width="7.7109375" style="152" customWidth="1"/>
    <col min="9452" max="9452" width="10.7109375" style="152" customWidth="1"/>
    <col min="9453" max="9454" width="7.7109375" style="152" customWidth="1"/>
    <col min="9455" max="9455" width="7.140625" style="152" bestFit="1" customWidth="1"/>
    <col min="9456" max="9698" width="6.7109375" style="152"/>
    <col min="9699" max="9707" width="7.7109375" style="152" customWidth="1"/>
    <col min="9708" max="9708" width="10.7109375" style="152" customWidth="1"/>
    <col min="9709" max="9710" width="7.7109375" style="152" customWidth="1"/>
    <col min="9711" max="9711" width="7.140625" style="152" bestFit="1" customWidth="1"/>
    <col min="9712" max="9954" width="6.7109375" style="152"/>
    <col min="9955" max="9963" width="7.7109375" style="152" customWidth="1"/>
    <col min="9964" max="9964" width="10.7109375" style="152" customWidth="1"/>
    <col min="9965" max="9966" width="7.7109375" style="152" customWidth="1"/>
    <col min="9967" max="9967" width="7.140625" style="152" bestFit="1" customWidth="1"/>
    <col min="9968" max="10210" width="6.7109375" style="152"/>
    <col min="10211" max="10219" width="7.7109375" style="152" customWidth="1"/>
    <col min="10220" max="10220" width="10.7109375" style="152" customWidth="1"/>
    <col min="10221" max="10222" width="7.7109375" style="152" customWidth="1"/>
    <col min="10223" max="10223" width="7.140625" style="152" bestFit="1" customWidth="1"/>
    <col min="10224" max="10466" width="6.7109375" style="152"/>
    <col min="10467" max="10475" width="7.7109375" style="152" customWidth="1"/>
    <col min="10476" max="10476" width="10.7109375" style="152" customWidth="1"/>
    <col min="10477" max="10478" width="7.7109375" style="152" customWidth="1"/>
    <col min="10479" max="10479" width="7.140625" style="152" bestFit="1" customWidth="1"/>
    <col min="10480" max="10722" width="6.7109375" style="152"/>
    <col min="10723" max="10731" width="7.7109375" style="152" customWidth="1"/>
    <col min="10732" max="10732" width="10.7109375" style="152" customWidth="1"/>
    <col min="10733" max="10734" width="7.7109375" style="152" customWidth="1"/>
    <col min="10735" max="10735" width="7.140625" style="152" bestFit="1" customWidth="1"/>
    <col min="10736" max="10978" width="6.7109375" style="152"/>
    <col min="10979" max="10987" width="7.7109375" style="152" customWidth="1"/>
    <col min="10988" max="10988" width="10.7109375" style="152" customWidth="1"/>
    <col min="10989" max="10990" width="7.7109375" style="152" customWidth="1"/>
    <col min="10991" max="10991" width="7.140625" style="152" bestFit="1" customWidth="1"/>
    <col min="10992" max="11234" width="6.7109375" style="152"/>
    <col min="11235" max="11243" width="7.7109375" style="152" customWidth="1"/>
    <col min="11244" max="11244" width="10.7109375" style="152" customWidth="1"/>
    <col min="11245" max="11246" width="7.7109375" style="152" customWidth="1"/>
    <col min="11247" max="11247" width="7.140625" style="152" bestFit="1" customWidth="1"/>
    <col min="11248" max="11490" width="6.7109375" style="152"/>
    <col min="11491" max="11499" width="7.7109375" style="152" customWidth="1"/>
    <col min="11500" max="11500" width="10.7109375" style="152" customWidth="1"/>
    <col min="11501" max="11502" width="7.7109375" style="152" customWidth="1"/>
    <col min="11503" max="11503" width="7.140625" style="152" bestFit="1" customWidth="1"/>
    <col min="11504" max="11746" width="6.7109375" style="152"/>
    <col min="11747" max="11755" width="7.7109375" style="152" customWidth="1"/>
    <col min="11756" max="11756" width="10.7109375" style="152" customWidth="1"/>
    <col min="11757" max="11758" width="7.7109375" style="152" customWidth="1"/>
    <col min="11759" max="11759" width="7.140625" style="152" bestFit="1" customWidth="1"/>
    <col min="11760" max="12002" width="6.7109375" style="152"/>
    <col min="12003" max="12011" width="7.7109375" style="152" customWidth="1"/>
    <col min="12012" max="12012" width="10.7109375" style="152" customWidth="1"/>
    <col min="12013" max="12014" width="7.7109375" style="152" customWidth="1"/>
    <col min="12015" max="12015" width="7.140625" style="152" bestFit="1" customWidth="1"/>
    <col min="12016" max="12258" width="6.7109375" style="152"/>
    <col min="12259" max="12267" width="7.7109375" style="152" customWidth="1"/>
    <col min="12268" max="12268" width="10.7109375" style="152" customWidth="1"/>
    <col min="12269" max="12270" width="7.7109375" style="152" customWidth="1"/>
    <col min="12271" max="12271" width="7.140625" style="152" bestFit="1" customWidth="1"/>
    <col min="12272" max="12514" width="6.7109375" style="152"/>
    <col min="12515" max="12523" width="7.7109375" style="152" customWidth="1"/>
    <col min="12524" max="12524" width="10.7109375" style="152" customWidth="1"/>
    <col min="12525" max="12526" width="7.7109375" style="152" customWidth="1"/>
    <col min="12527" max="12527" width="7.140625" style="152" bestFit="1" customWidth="1"/>
    <col min="12528" max="12770" width="6.7109375" style="152"/>
    <col min="12771" max="12779" width="7.7109375" style="152" customWidth="1"/>
    <col min="12780" max="12780" width="10.7109375" style="152" customWidth="1"/>
    <col min="12781" max="12782" width="7.7109375" style="152" customWidth="1"/>
    <col min="12783" max="12783" width="7.140625" style="152" bestFit="1" customWidth="1"/>
    <col min="12784" max="13026" width="6.7109375" style="152"/>
    <col min="13027" max="13035" width="7.7109375" style="152" customWidth="1"/>
    <col min="13036" max="13036" width="10.7109375" style="152" customWidth="1"/>
    <col min="13037" max="13038" width="7.7109375" style="152" customWidth="1"/>
    <col min="13039" max="13039" width="7.140625" style="152" bestFit="1" customWidth="1"/>
    <col min="13040" max="13282" width="6.7109375" style="152"/>
    <col min="13283" max="13291" width="7.7109375" style="152" customWidth="1"/>
    <col min="13292" max="13292" width="10.7109375" style="152" customWidth="1"/>
    <col min="13293" max="13294" width="7.7109375" style="152" customWidth="1"/>
    <col min="13295" max="13295" width="7.140625" style="152" bestFit="1" customWidth="1"/>
    <col min="13296" max="13538" width="6.7109375" style="152"/>
    <col min="13539" max="13547" width="7.7109375" style="152" customWidth="1"/>
    <col min="13548" max="13548" width="10.7109375" style="152" customWidth="1"/>
    <col min="13549" max="13550" width="7.7109375" style="152" customWidth="1"/>
    <col min="13551" max="13551" width="7.140625" style="152" bestFit="1" customWidth="1"/>
    <col min="13552" max="13794" width="6.7109375" style="152"/>
    <col min="13795" max="13803" width="7.7109375" style="152" customWidth="1"/>
    <col min="13804" max="13804" width="10.7109375" style="152" customWidth="1"/>
    <col min="13805" max="13806" width="7.7109375" style="152" customWidth="1"/>
    <col min="13807" max="13807" width="7.140625" style="152" bestFit="1" customWidth="1"/>
    <col min="13808" max="14050" width="6.7109375" style="152"/>
    <col min="14051" max="14059" width="7.7109375" style="152" customWidth="1"/>
    <col min="14060" max="14060" width="10.7109375" style="152" customWidth="1"/>
    <col min="14061" max="14062" width="7.7109375" style="152" customWidth="1"/>
    <col min="14063" max="14063" width="7.140625" style="152" bestFit="1" customWidth="1"/>
    <col min="14064" max="14306" width="6.7109375" style="152"/>
    <col min="14307" max="14315" width="7.7109375" style="152" customWidth="1"/>
    <col min="14316" max="14316" width="10.7109375" style="152" customWidth="1"/>
    <col min="14317" max="14318" width="7.7109375" style="152" customWidth="1"/>
    <col min="14319" max="14319" width="7.140625" style="152" bestFit="1" customWidth="1"/>
    <col min="14320" max="14562" width="6.7109375" style="152"/>
    <col min="14563" max="14571" width="7.7109375" style="152" customWidth="1"/>
    <col min="14572" max="14572" width="10.7109375" style="152" customWidth="1"/>
    <col min="14573" max="14574" width="7.7109375" style="152" customWidth="1"/>
    <col min="14575" max="14575" width="7.140625" style="152" bestFit="1" customWidth="1"/>
    <col min="14576" max="14818" width="6.7109375" style="152"/>
    <col min="14819" max="14827" width="7.7109375" style="152" customWidth="1"/>
    <col min="14828" max="14828" width="10.7109375" style="152" customWidth="1"/>
    <col min="14829" max="14830" width="7.7109375" style="152" customWidth="1"/>
    <col min="14831" max="14831" width="7.140625" style="152" bestFit="1" customWidth="1"/>
    <col min="14832" max="15074" width="6.7109375" style="152"/>
    <col min="15075" max="15083" width="7.7109375" style="152" customWidth="1"/>
    <col min="15084" max="15084" width="10.7109375" style="152" customWidth="1"/>
    <col min="15085" max="15086" width="7.7109375" style="152" customWidth="1"/>
    <col min="15087" max="15087" width="7.140625" style="152" bestFit="1" customWidth="1"/>
    <col min="15088" max="15330" width="6.7109375" style="152"/>
    <col min="15331" max="15339" width="7.7109375" style="152" customWidth="1"/>
    <col min="15340" max="15340" width="10.7109375" style="152" customWidth="1"/>
    <col min="15341" max="15342" width="7.7109375" style="152" customWidth="1"/>
    <col min="15343" max="15343" width="7.140625" style="152" bestFit="1" customWidth="1"/>
    <col min="15344" max="15586" width="6.7109375" style="152"/>
    <col min="15587" max="15595" width="7.7109375" style="152" customWidth="1"/>
    <col min="15596" max="15596" width="10.7109375" style="152" customWidth="1"/>
    <col min="15597" max="15598" width="7.7109375" style="152" customWidth="1"/>
    <col min="15599" max="15599" width="7.140625" style="152" bestFit="1" customWidth="1"/>
    <col min="15600" max="15842" width="6.7109375" style="152"/>
    <col min="15843" max="15851" width="7.7109375" style="152" customWidth="1"/>
    <col min="15852" max="15852" width="10.7109375" style="152" customWidth="1"/>
    <col min="15853" max="15854" width="7.7109375" style="152" customWidth="1"/>
    <col min="15855" max="15855" width="7.140625" style="152" bestFit="1" customWidth="1"/>
    <col min="15856" max="16098" width="6.7109375" style="152"/>
    <col min="16099" max="16107" width="7.7109375" style="152" customWidth="1"/>
    <col min="16108" max="16108" width="10.7109375" style="152" customWidth="1"/>
    <col min="16109" max="16110" width="7.7109375" style="152" customWidth="1"/>
    <col min="16111" max="16111" width="7.140625" style="152" bestFit="1" customWidth="1"/>
    <col min="16112" max="16384" width="6.7109375" style="152"/>
  </cols>
  <sheetData>
    <row r="1" spans="1:10" s="800" customFormat="1" ht="30" customHeight="1" x14ac:dyDescent="0.25">
      <c r="A1" s="1087"/>
      <c r="B1" s="967"/>
      <c r="F1" s="962" t="s">
        <v>590</v>
      </c>
      <c r="G1" s="963"/>
      <c r="H1" s="963"/>
      <c r="I1" s="887"/>
      <c r="J1" s="887"/>
    </row>
    <row r="2" spans="1:10" s="800" customFormat="1" ht="6" customHeight="1" x14ac:dyDescent="0.2">
      <c r="A2" s="1087"/>
      <c r="B2" s="967"/>
    </row>
    <row r="3" spans="1:10" ht="15" customHeight="1" x14ac:dyDescent="0.2">
      <c r="A3" s="992" t="s">
        <v>447</v>
      </c>
      <c r="B3" s="1089"/>
      <c r="C3" s="1089"/>
      <c r="D3" s="1089"/>
      <c r="E3" s="1089"/>
      <c r="F3" s="1089"/>
      <c r="G3" s="1089"/>
      <c r="H3" s="1089"/>
      <c r="I3" s="1089"/>
      <c r="J3" s="1089"/>
    </row>
    <row r="4" spans="1:10" ht="15" customHeight="1" x14ac:dyDescent="0.2">
      <c r="A4" s="152"/>
      <c r="B4" s="1090" t="s">
        <v>73</v>
      </c>
      <c r="C4" s="1090"/>
      <c r="D4" s="1090"/>
      <c r="E4" s="1090" t="s">
        <v>74</v>
      </c>
      <c r="F4" s="1090"/>
      <c r="G4" s="1090"/>
      <c r="H4" s="1090" t="s">
        <v>75</v>
      </c>
      <c r="I4" s="1090"/>
      <c r="J4" s="1090"/>
    </row>
    <row r="5" spans="1:10" ht="30" customHeight="1" x14ac:dyDescent="0.2">
      <c r="A5" s="149"/>
      <c r="B5" s="1090" t="s">
        <v>24</v>
      </c>
      <c r="C5" s="1090"/>
      <c r="D5" s="148" t="s">
        <v>76</v>
      </c>
      <c r="E5" s="1090" t="s">
        <v>24</v>
      </c>
      <c r="F5" s="1090"/>
      <c r="G5" s="148" t="s">
        <v>76</v>
      </c>
      <c r="H5" s="1090" t="s">
        <v>24</v>
      </c>
      <c r="I5" s="1090"/>
      <c r="J5" s="148" t="s">
        <v>76</v>
      </c>
    </row>
    <row r="6" spans="1:10" ht="30" customHeight="1" x14ac:dyDescent="0.2">
      <c r="A6" s="149" t="s">
        <v>127</v>
      </c>
      <c r="B6" s="148" t="s">
        <v>115</v>
      </c>
      <c r="C6" s="148" t="s">
        <v>77</v>
      </c>
      <c r="D6" s="148" t="s">
        <v>154</v>
      </c>
      <c r="E6" s="148" t="s">
        <v>115</v>
      </c>
      <c r="F6" s="148" t="s">
        <v>77</v>
      </c>
      <c r="G6" s="148" t="s">
        <v>154</v>
      </c>
      <c r="H6" s="148" t="s">
        <v>115</v>
      </c>
      <c r="I6" s="148" t="s">
        <v>77</v>
      </c>
      <c r="J6" s="148" t="s">
        <v>154</v>
      </c>
    </row>
    <row r="7" spans="1:10" ht="6" customHeight="1" x14ac:dyDescent="0.2">
      <c r="A7" s="340"/>
      <c r="B7" s="326"/>
      <c r="C7" s="326"/>
      <c r="D7" s="326"/>
      <c r="E7" s="326"/>
      <c r="F7" s="326"/>
      <c r="G7" s="326"/>
      <c r="H7" s="326"/>
      <c r="I7" s="326"/>
      <c r="J7" s="326"/>
    </row>
    <row r="8" spans="1:10" x14ac:dyDescent="0.2">
      <c r="A8" s="149">
        <v>1970</v>
      </c>
      <c r="B8" s="18" t="s">
        <v>67</v>
      </c>
      <c r="C8" s="150">
        <v>198.17400000000001</v>
      </c>
      <c r="D8" s="18" t="s">
        <v>67</v>
      </c>
      <c r="E8" s="150">
        <v>556</v>
      </c>
      <c r="F8" s="150">
        <v>126.446</v>
      </c>
      <c r="G8" s="18" t="s">
        <v>67</v>
      </c>
      <c r="H8" s="18" t="s">
        <v>67</v>
      </c>
      <c r="I8" s="150">
        <v>324.62</v>
      </c>
      <c r="J8" s="18" t="s">
        <v>67</v>
      </c>
    </row>
    <row r="9" spans="1:10" x14ac:dyDescent="0.2">
      <c r="A9" s="149">
        <v>1971</v>
      </c>
      <c r="B9" s="150">
        <v>1342</v>
      </c>
      <c r="C9" s="150">
        <v>125.74</v>
      </c>
      <c r="D9" s="18" t="s">
        <v>67</v>
      </c>
      <c r="E9" s="150">
        <v>366</v>
      </c>
      <c r="F9" s="150">
        <v>111.06</v>
      </c>
      <c r="G9" s="18" t="s">
        <v>67</v>
      </c>
      <c r="H9" s="150">
        <f t="shared" ref="H9:H36" si="0">B9+E9</f>
        <v>1708</v>
      </c>
      <c r="I9" s="150">
        <v>236.8</v>
      </c>
      <c r="J9" s="18" t="s">
        <v>67</v>
      </c>
    </row>
    <row r="10" spans="1:10" x14ac:dyDescent="0.2">
      <c r="A10" s="149">
        <v>1972</v>
      </c>
      <c r="B10" s="150">
        <v>1381</v>
      </c>
      <c r="C10" s="150">
        <v>89.375</v>
      </c>
      <c r="D10" s="18" t="s">
        <v>67</v>
      </c>
      <c r="E10" s="150">
        <v>282</v>
      </c>
      <c r="F10" s="150">
        <v>144.489</v>
      </c>
      <c r="G10" s="18" t="s">
        <v>67</v>
      </c>
      <c r="H10" s="150">
        <f t="shared" si="0"/>
        <v>1663</v>
      </c>
      <c r="I10" s="150">
        <v>233.864</v>
      </c>
      <c r="J10" s="18" t="s">
        <v>67</v>
      </c>
    </row>
    <row r="11" spans="1:10" x14ac:dyDescent="0.2">
      <c r="A11" s="149">
        <v>1973</v>
      </c>
      <c r="B11" s="150">
        <v>1782</v>
      </c>
      <c r="C11" s="150">
        <v>167.94300000000001</v>
      </c>
      <c r="D11" s="18" t="s">
        <v>67</v>
      </c>
      <c r="E11" s="150">
        <v>306</v>
      </c>
      <c r="F11" s="150">
        <v>87.04</v>
      </c>
      <c r="G11" s="18" t="s">
        <v>67</v>
      </c>
      <c r="H11" s="150">
        <f t="shared" si="0"/>
        <v>2088</v>
      </c>
      <c r="I11" s="150">
        <v>254.983</v>
      </c>
      <c r="J11" s="18" t="s">
        <v>67</v>
      </c>
    </row>
    <row r="12" spans="1:10" x14ac:dyDescent="0.2">
      <c r="A12" s="149">
        <v>1974</v>
      </c>
      <c r="B12" s="150">
        <v>1927</v>
      </c>
      <c r="C12" s="150">
        <v>134.869</v>
      </c>
      <c r="D12" s="18" t="s">
        <v>67</v>
      </c>
      <c r="E12" s="150">
        <v>538</v>
      </c>
      <c r="F12" s="150">
        <v>103.3</v>
      </c>
      <c r="G12" s="18" t="s">
        <v>67</v>
      </c>
      <c r="H12" s="150">
        <f t="shared" si="0"/>
        <v>2465</v>
      </c>
      <c r="I12" s="150">
        <v>238.16900000000001</v>
      </c>
      <c r="J12" s="18" t="s">
        <v>67</v>
      </c>
    </row>
    <row r="13" spans="1:10" x14ac:dyDescent="0.2">
      <c r="A13" s="149">
        <v>1975</v>
      </c>
      <c r="B13" s="150">
        <v>1337</v>
      </c>
      <c r="C13" s="150">
        <v>137.27799999999999</v>
      </c>
      <c r="D13" s="18" t="s">
        <v>67</v>
      </c>
      <c r="E13" s="150">
        <v>442</v>
      </c>
      <c r="F13" s="150">
        <v>131.70699999999999</v>
      </c>
      <c r="G13" s="18" t="s">
        <v>67</v>
      </c>
      <c r="H13" s="150">
        <f t="shared" si="0"/>
        <v>1779</v>
      </c>
      <c r="I13" s="150">
        <v>268.98500000000001</v>
      </c>
      <c r="J13" s="18" t="s">
        <v>67</v>
      </c>
    </row>
    <row r="14" spans="1:10" x14ac:dyDescent="0.2">
      <c r="A14" s="149">
        <v>1976</v>
      </c>
      <c r="B14" s="150">
        <v>1471</v>
      </c>
      <c r="C14" s="150">
        <v>122.30500000000001</v>
      </c>
      <c r="D14" s="18" t="s">
        <v>67</v>
      </c>
      <c r="E14" s="150">
        <v>611</v>
      </c>
      <c r="F14" s="150">
        <v>197.41800000000001</v>
      </c>
      <c r="G14" s="18" t="s">
        <v>67</v>
      </c>
      <c r="H14" s="150">
        <f t="shared" si="0"/>
        <v>2082</v>
      </c>
      <c r="I14" s="150">
        <v>319.72300000000001</v>
      </c>
      <c r="J14" s="18" t="s">
        <v>67</v>
      </c>
    </row>
    <row r="15" spans="1:10" x14ac:dyDescent="0.2">
      <c r="A15" s="149">
        <v>1977</v>
      </c>
      <c r="B15" s="150">
        <v>1750</v>
      </c>
      <c r="C15" s="150">
        <v>239.11500000000001</v>
      </c>
      <c r="D15" s="18" t="s">
        <v>67</v>
      </c>
      <c r="E15" s="150">
        <v>887</v>
      </c>
      <c r="F15" s="150">
        <v>418.762</v>
      </c>
      <c r="G15" s="18" t="s">
        <v>67</v>
      </c>
      <c r="H15" s="150">
        <f t="shared" si="0"/>
        <v>2637</v>
      </c>
      <c r="I15" s="150">
        <v>657.87699999999995</v>
      </c>
      <c r="J15" s="18" t="s">
        <v>67</v>
      </c>
    </row>
    <row r="16" spans="1:10" x14ac:dyDescent="0.2">
      <c r="A16" s="149">
        <v>1978</v>
      </c>
      <c r="B16" s="150">
        <v>1928</v>
      </c>
      <c r="C16" s="150">
        <v>213.25</v>
      </c>
      <c r="D16" s="18" t="s">
        <v>67</v>
      </c>
      <c r="E16" s="150">
        <v>1016</v>
      </c>
      <c r="F16" s="150">
        <v>264.50299999999999</v>
      </c>
      <c r="G16" s="18" t="s">
        <v>67</v>
      </c>
      <c r="H16" s="150">
        <f t="shared" si="0"/>
        <v>2944</v>
      </c>
      <c r="I16" s="150">
        <v>477.75299999999999</v>
      </c>
      <c r="J16" s="18" t="s">
        <v>67</v>
      </c>
    </row>
    <row r="17" spans="1:10" x14ac:dyDescent="0.2">
      <c r="A17" s="149">
        <v>1979</v>
      </c>
      <c r="B17" s="150">
        <v>2190</v>
      </c>
      <c r="C17" s="150">
        <v>453.05</v>
      </c>
      <c r="D17" s="18" t="s">
        <v>67</v>
      </c>
      <c r="E17" s="150">
        <v>1120</v>
      </c>
      <c r="F17" s="150">
        <v>351.33100000000002</v>
      </c>
      <c r="G17" s="18" t="s">
        <v>67</v>
      </c>
      <c r="H17" s="150">
        <f t="shared" si="0"/>
        <v>3310</v>
      </c>
      <c r="I17" s="150">
        <v>804.38099999999997</v>
      </c>
      <c r="J17" s="18" t="s">
        <v>67</v>
      </c>
    </row>
    <row r="18" spans="1:10" x14ac:dyDescent="0.2">
      <c r="A18" s="149">
        <v>1980</v>
      </c>
      <c r="B18" s="150">
        <v>3597</v>
      </c>
      <c r="C18" s="150">
        <v>354.69</v>
      </c>
      <c r="D18" s="18" t="s">
        <v>67</v>
      </c>
      <c r="E18" s="150">
        <v>1476</v>
      </c>
      <c r="F18" s="150">
        <v>365.93200000000002</v>
      </c>
      <c r="G18" s="18" t="s">
        <v>67</v>
      </c>
      <c r="H18" s="150">
        <f t="shared" si="0"/>
        <v>5073</v>
      </c>
      <c r="I18" s="150">
        <v>720.62199999999996</v>
      </c>
      <c r="J18" s="18" t="s">
        <v>67</v>
      </c>
    </row>
    <row r="19" spans="1:10" x14ac:dyDescent="0.2">
      <c r="A19" s="149">
        <v>1981</v>
      </c>
      <c r="B19" s="150">
        <v>4152</v>
      </c>
      <c r="C19" s="150">
        <v>193.11500000000001</v>
      </c>
      <c r="D19" s="18" t="s">
        <v>67</v>
      </c>
      <c r="E19" s="150">
        <v>1242</v>
      </c>
      <c r="F19" s="150">
        <v>255.93299999999999</v>
      </c>
      <c r="G19" s="18" t="s">
        <v>67</v>
      </c>
      <c r="H19" s="150">
        <f t="shared" si="0"/>
        <v>5394</v>
      </c>
      <c r="I19" s="150">
        <v>449.048</v>
      </c>
      <c r="J19" s="18" t="s">
        <v>67</v>
      </c>
    </row>
    <row r="20" spans="1:10" x14ac:dyDescent="0.2">
      <c r="A20" s="149">
        <v>1982</v>
      </c>
      <c r="B20" s="150">
        <v>3675</v>
      </c>
      <c r="C20" s="150">
        <v>278.709</v>
      </c>
      <c r="D20" s="18" t="s">
        <v>67</v>
      </c>
      <c r="E20" s="150">
        <v>1253</v>
      </c>
      <c r="F20" s="150">
        <v>230.09899999999999</v>
      </c>
      <c r="G20" s="18" t="s">
        <v>67</v>
      </c>
      <c r="H20" s="150">
        <f t="shared" si="0"/>
        <v>4928</v>
      </c>
      <c r="I20" s="150">
        <v>508.80799999999999</v>
      </c>
      <c r="J20" s="18" t="s">
        <v>67</v>
      </c>
    </row>
    <row r="21" spans="1:10" x14ac:dyDescent="0.2">
      <c r="A21" s="149">
        <v>1983</v>
      </c>
      <c r="B21" s="150">
        <v>3386</v>
      </c>
      <c r="C21" s="150">
        <v>1438.703</v>
      </c>
      <c r="D21" s="18" t="s">
        <v>67</v>
      </c>
      <c r="E21" s="150">
        <v>1213</v>
      </c>
      <c r="F21" s="150">
        <v>185.90299999999999</v>
      </c>
      <c r="G21" s="18" t="s">
        <v>67</v>
      </c>
      <c r="H21" s="150">
        <f t="shared" si="0"/>
        <v>4599</v>
      </c>
      <c r="I21" s="150">
        <v>1624.606</v>
      </c>
      <c r="J21" s="18" t="s">
        <v>67</v>
      </c>
    </row>
    <row r="22" spans="1:10" x14ac:dyDescent="0.2">
      <c r="A22" s="149">
        <v>1984</v>
      </c>
      <c r="B22" s="150">
        <v>2789</v>
      </c>
      <c r="C22" s="150">
        <v>320.89499999999998</v>
      </c>
      <c r="D22" s="18" t="s">
        <v>67</v>
      </c>
      <c r="E22" s="150">
        <v>1108</v>
      </c>
      <c r="F22" s="150">
        <v>142.94800000000001</v>
      </c>
      <c r="G22" s="18" t="s">
        <v>67</v>
      </c>
      <c r="H22" s="150">
        <f t="shared" si="0"/>
        <v>3897</v>
      </c>
      <c r="I22" s="150">
        <v>463.84300000000002</v>
      </c>
      <c r="J22" s="18" t="s">
        <v>67</v>
      </c>
    </row>
    <row r="23" spans="1:10" x14ac:dyDescent="0.2">
      <c r="A23" s="149">
        <v>1985</v>
      </c>
      <c r="B23" s="150">
        <v>2755</v>
      </c>
      <c r="C23" s="150">
        <v>1100.067</v>
      </c>
      <c r="D23" s="18" t="s">
        <v>67</v>
      </c>
      <c r="E23" s="150">
        <v>991</v>
      </c>
      <c r="F23" s="150">
        <v>313.93799999999999</v>
      </c>
      <c r="G23" s="18" t="s">
        <v>67</v>
      </c>
      <c r="H23" s="150">
        <f t="shared" si="0"/>
        <v>3746</v>
      </c>
      <c r="I23" s="150">
        <v>1414.0050000000001</v>
      </c>
      <c r="J23" s="18" t="s">
        <v>67</v>
      </c>
    </row>
    <row r="24" spans="1:10" x14ac:dyDescent="0.2">
      <c r="A24" s="149">
        <v>1986</v>
      </c>
      <c r="B24" s="150">
        <v>2529</v>
      </c>
      <c r="C24" s="150">
        <v>137.95099999999999</v>
      </c>
      <c r="D24" s="18" t="s">
        <v>67</v>
      </c>
      <c r="E24" s="150">
        <v>1124</v>
      </c>
      <c r="F24" s="150">
        <v>188.048</v>
      </c>
      <c r="G24" s="18" t="s">
        <v>67</v>
      </c>
      <c r="H24" s="150">
        <f t="shared" si="0"/>
        <v>3653</v>
      </c>
      <c r="I24" s="150">
        <v>325.99900000000002</v>
      </c>
      <c r="J24" s="18" t="s">
        <v>67</v>
      </c>
    </row>
    <row r="25" spans="1:10" x14ac:dyDescent="0.2">
      <c r="A25" s="149">
        <v>1987</v>
      </c>
      <c r="B25" s="150">
        <v>2358</v>
      </c>
      <c r="C25" s="150">
        <v>342.67099999999999</v>
      </c>
      <c r="D25" s="18" t="s">
        <v>67</v>
      </c>
      <c r="E25" s="150">
        <v>1254</v>
      </c>
      <c r="F25" s="150">
        <v>236.02600000000001</v>
      </c>
      <c r="G25" s="18" t="s">
        <v>67</v>
      </c>
      <c r="H25" s="150">
        <f t="shared" si="0"/>
        <v>3612</v>
      </c>
      <c r="I25" s="150">
        <v>578.697</v>
      </c>
      <c r="J25" s="18" t="s">
        <v>67</v>
      </c>
    </row>
    <row r="26" spans="1:10" x14ac:dyDescent="0.2">
      <c r="A26" s="149">
        <v>1988</v>
      </c>
      <c r="B26" s="150">
        <v>2903</v>
      </c>
      <c r="C26" s="150">
        <v>94.031000000000006</v>
      </c>
      <c r="D26" s="18" t="s">
        <v>67</v>
      </c>
      <c r="E26" s="150">
        <v>1503</v>
      </c>
      <c r="F26" s="150">
        <v>328.47899999999998</v>
      </c>
      <c r="G26" s="18" t="s">
        <v>67</v>
      </c>
      <c r="H26" s="150">
        <f t="shared" si="0"/>
        <v>4406</v>
      </c>
      <c r="I26" s="150">
        <v>422.51</v>
      </c>
      <c r="J26" s="18" t="s">
        <v>67</v>
      </c>
    </row>
    <row r="27" spans="1:10" x14ac:dyDescent="0.2">
      <c r="A27" s="149">
        <v>1989</v>
      </c>
      <c r="B27" s="150">
        <v>3512</v>
      </c>
      <c r="C27" s="150">
        <v>222.012</v>
      </c>
      <c r="D27" s="18" t="s">
        <v>67</v>
      </c>
      <c r="E27" s="150">
        <v>1384</v>
      </c>
      <c r="F27" s="150">
        <v>247.702</v>
      </c>
      <c r="G27" s="18" t="s">
        <v>67</v>
      </c>
      <c r="H27" s="150">
        <f t="shared" si="0"/>
        <v>4896</v>
      </c>
      <c r="I27" s="150">
        <v>469.714</v>
      </c>
      <c r="J27" s="18" t="s">
        <v>67</v>
      </c>
    </row>
    <row r="28" spans="1:10" s="153" customFormat="1" x14ac:dyDescent="0.2">
      <c r="A28" s="151">
        <v>1990</v>
      </c>
      <c r="B28" s="66">
        <v>3838</v>
      </c>
      <c r="C28" s="66">
        <v>176.614</v>
      </c>
      <c r="D28" s="66">
        <v>95.389946436862317</v>
      </c>
      <c r="E28" s="66">
        <v>1483</v>
      </c>
      <c r="F28" s="66">
        <v>424.40899999999999</v>
      </c>
      <c r="G28" s="66">
        <v>93.958657804146469</v>
      </c>
      <c r="H28" s="66">
        <f t="shared" si="0"/>
        <v>5321</v>
      </c>
      <c r="I28" s="66">
        <v>601.02300000000002</v>
      </c>
      <c r="J28" s="60">
        <v>94.379250045339361</v>
      </c>
    </row>
    <row r="29" spans="1:10" s="153" customFormat="1" x14ac:dyDescent="0.2">
      <c r="A29" s="151">
        <v>1991</v>
      </c>
      <c r="B29" s="66">
        <v>4019</v>
      </c>
      <c r="C29" s="66">
        <v>158.12200000000001</v>
      </c>
      <c r="D29" s="66">
        <v>96.023323762664276</v>
      </c>
      <c r="E29" s="66">
        <v>1309</v>
      </c>
      <c r="F29" s="66">
        <v>480.77699999999999</v>
      </c>
      <c r="G29" s="66">
        <v>88.454106581637632</v>
      </c>
      <c r="H29" s="66">
        <f t="shared" si="0"/>
        <v>5328</v>
      </c>
      <c r="I29" s="66">
        <v>638.899</v>
      </c>
      <c r="J29" s="60">
        <v>90.327422644267713</v>
      </c>
    </row>
    <row r="30" spans="1:10" s="153" customFormat="1" x14ac:dyDescent="0.2">
      <c r="A30" s="151">
        <v>1992</v>
      </c>
      <c r="B30" s="66">
        <v>3856</v>
      </c>
      <c r="C30" s="66">
        <v>119.97799999999999</v>
      </c>
      <c r="D30" s="66">
        <v>92.885362316424676</v>
      </c>
      <c r="E30" s="66">
        <v>1108</v>
      </c>
      <c r="F30" s="66">
        <v>255.91800000000001</v>
      </c>
      <c r="G30" s="66">
        <v>97.080705538492793</v>
      </c>
      <c r="H30" s="66">
        <f t="shared" si="0"/>
        <v>4964</v>
      </c>
      <c r="I30" s="66">
        <v>375.89600000000002</v>
      </c>
      <c r="J30" s="60">
        <v>95.74164130504181</v>
      </c>
    </row>
    <row r="31" spans="1:10" s="153" customFormat="1" x14ac:dyDescent="0.2">
      <c r="A31" s="151">
        <v>1993</v>
      </c>
      <c r="B31" s="66">
        <v>3111</v>
      </c>
      <c r="C31" s="66">
        <v>227.63900000000001</v>
      </c>
      <c r="D31" s="66">
        <v>85.761666498271381</v>
      </c>
      <c r="E31" s="66">
        <v>837</v>
      </c>
      <c r="F31" s="66">
        <v>335.74099999999999</v>
      </c>
      <c r="G31" s="66">
        <v>37.478592129051862</v>
      </c>
      <c r="H31" s="66">
        <f t="shared" si="0"/>
        <v>3948</v>
      </c>
      <c r="I31" s="66">
        <v>563.38</v>
      </c>
      <c r="J31" s="60">
        <v>56.987823493911748</v>
      </c>
    </row>
    <row r="32" spans="1:10" x14ac:dyDescent="0.2">
      <c r="A32" s="151">
        <v>1994</v>
      </c>
      <c r="B32" s="66">
        <v>2931</v>
      </c>
      <c r="C32" s="66">
        <v>244.61500000000001</v>
      </c>
      <c r="D32" s="66">
        <v>82.993275146659045</v>
      </c>
      <c r="E32" s="66">
        <v>907</v>
      </c>
      <c r="F32" s="66">
        <v>212.77500000000001</v>
      </c>
      <c r="G32" s="66">
        <v>71.697332863353296</v>
      </c>
      <c r="H32" s="66">
        <f t="shared" si="0"/>
        <v>3838</v>
      </c>
      <c r="I32" s="66">
        <v>457.39</v>
      </c>
      <c r="J32" s="60">
        <v>77.738472638229965</v>
      </c>
    </row>
    <row r="33" spans="1:10" x14ac:dyDescent="0.2">
      <c r="A33" s="151">
        <v>1995</v>
      </c>
      <c r="B33" s="66">
        <v>3219</v>
      </c>
      <c r="C33" s="66">
        <v>167</v>
      </c>
      <c r="D33" s="66">
        <v>83.4234884000481</v>
      </c>
      <c r="E33" s="66">
        <v>633</v>
      </c>
      <c r="F33" s="66">
        <v>360</v>
      </c>
      <c r="G33" s="66">
        <v>98.813955357712061</v>
      </c>
      <c r="H33" s="66">
        <f t="shared" si="0"/>
        <v>3852</v>
      </c>
      <c r="I33" s="66">
        <v>527.15899999999999</v>
      </c>
      <c r="J33" s="60">
        <v>93.956472335671023</v>
      </c>
    </row>
    <row r="34" spans="1:10" x14ac:dyDescent="0.2">
      <c r="A34" s="151">
        <v>1996</v>
      </c>
      <c r="B34" s="66">
        <v>3221</v>
      </c>
      <c r="C34" s="66">
        <v>130.548</v>
      </c>
      <c r="D34" s="66">
        <v>86.434108527131784</v>
      </c>
      <c r="E34" s="66">
        <v>336</v>
      </c>
      <c r="F34" s="66">
        <v>156.57</v>
      </c>
      <c r="G34" s="66">
        <v>65.685635817845053</v>
      </c>
      <c r="H34" s="66">
        <f t="shared" si="0"/>
        <v>3557</v>
      </c>
      <c r="I34" s="66">
        <v>287.11799999999999</v>
      </c>
      <c r="J34" s="60">
        <v>75.119637222326702</v>
      </c>
    </row>
    <row r="35" spans="1:10" x14ac:dyDescent="0.2">
      <c r="A35" s="151">
        <v>1997</v>
      </c>
      <c r="B35" s="66">
        <v>3335</v>
      </c>
      <c r="C35" s="66">
        <v>102.67</v>
      </c>
      <c r="D35" s="66">
        <v>72.268432843089499</v>
      </c>
      <c r="E35" s="66">
        <v>1210</v>
      </c>
      <c r="F35" s="66">
        <v>557</v>
      </c>
      <c r="G35" s="66">
        <v>99.022314817138991</v>
      </c>
      <c r="H35" s="66">
        <f t="shared" si="0"/>
        <v>4545</v>
      </c>
      <c r="I35" s="66">
        <v>660.41600000000005</v>
      </c>
      <c r="J35" s="60">
        <v>94.863086297121797</v>
      </c>
    </row>
    <row r="36" spans="1:10" x14ac:dyDescent="0.2">
      <c r="A36" s="75">
        <v>1998</v>
      </c>
      <c r="B36" s="66">
        <v>3931</v>
      </c>
      <c r="C36" s="66">
        <v>186.5</v>
      </c>
      <c r="D36" s="66">
        <v>75.30294906166219</v>
      </c>
      <c r="E36" s="66">
        <v>1130</v>
      </c>
      <c r="F36" s="66">
        <v>309.8</v>
      </c>
      <c r="G36" s="66">
        <v>80.858618463524863</v>
      </c>
      <c r="H36" s="66">
        <f t="shared" si="0"/>
        <v>5061</v>
      </c>
      <c r="I36" s="66">
        <v>496.25099999999998</v>
      </c>
      <c r="J36" s="60">
        <v>78.77868256184874</v>
      </c>
    </row>
    <row r="37" spans="1:10" x14ac:dyDescent="0.2">
      <c r="A37" s="75">
        <v>1999</v>
      </c>
      <c r="B37" s="66">
        <v>4550</v>
      </c>
      <c r="C37" s="66">
        <v>249</v>
      </c>
      <c r="D37" s="66">
        <v>74</v>
      </c>
      <c r="E37" s="66">
        <f t="shared" ref="E37:F41" si="1">H37-B37</f>
        <v>1439</v>
      </c>
      <c r="F37" s="66">
        <f t="shared" si="1"/>
        <v>942</v>
      </c>
      <c r="G37" s="66">
        <v>99</v>
      </c>
      <c r="H37" s="66">
        <v>5989</v>
      </c>
      <c r="I37" s="66">
        <v>1191</v>
      </c>
      <c r="J37" s="60">
        <v>94</v>
      </c>
    </row>
    <row r="38" spans="1:10" x14ac:dyDescent="0.2">
      <c r="A38" s="75">
        <v>2000</v>
      </c>
      <c r="B38" s="66">
        <v>4429</v>
      </c>
      <c r="C38" s="66">
        <v>398</v>
      </c>
      <c r="D38" s="66">
        <v>92</v>
      </c>
      <c r="E38" s="66">
        <f t="shared" si="1"/>
        <v>1621</v>
      </c>
      <c r="F38" s="66">
        <f t="shared" si="1"/>
        <v>843</v>
      </c>
      <c r="G38" s="66">
        <v>97</v>
      </c>
      <c r="H38" s="66">
        <v>6050</v>
      </c>
      <c r="I38" s="66">
        <v>1241</v>
      </c>
      <c r="J38" s="60">
        <v>95</v>
      </c>
    </row>
    <row r="39" spans="1:10" x14ac:dyDescent="0.2">
      <c r="A39" s="75">
        <v>2001</v>
      </c>
      <c r="B39" s="66">
        <v>5191</v>
      </c>
      <c r="C39" s="66">
        <v>480</v>
      </c>
      <c r="D39" s="66">
        <v>97</v>
      </c>
      <c r="E39" s="66">
        <f t="shared" si="1"/>
        <v>1744</v>
      </c>
      <c r="F39" s="66">
        <f t="shared" si="1"/>
        <v>259</v>
      </c>
      <c r="G39" s="66">
        <v>90</v>
      </c>
      <c r="H39" s="66">
        <v>6935</v>
      </c>
      <c r="I39" s="66">
        <v>739</v>
      </c>
      <c r="J39" s="60">
        <v>94</v>
      </c>
    </row>
    <row r="40" spans="1:10" x14ac:dyDescent="0.2">
      <c r="A40" s="22">
        <v>2002</v>
      </c>
      <c r="B40" s="150">
        <v>6487</v>
      </c>
      <c r="C40" s="150">
        <v>315</v>
      </c>
      <c r="D40" s="150">
        <v>83</v>
      </c>
      <c r="E40" s="150">
        <f t="shared" si="1"/>
        <v>910</v>
      </c>
      <c r="F40" s="150">
        <f t="shared" si="1"/>
        <v>502</v>
      </c>
      <c r="G40" s="150">
        <v>91</v>
      </c>
      <c r="H40" s="150">
        <v>7397</v>
      </c>
      <c r="I40" s="150">
        <v>817</v>
      </c>
      <c r="J40" s="21">
        <v>88</v>
      </c>
    </row>
    <row r="41" spans="1:10" x14ac:dyDescent="0.2">
      <c r="A41" s="22">
        <v>2003</v>
      </c>
      <c r="B41" s="150">
        <v>7005</v>
      </c>
      <c r="C41" s="150">
        <v>522</v>
      </c>
      <c r="D41" s="150">
        <v>90</v>
      </c>
      <c r="E41" s="150">
        <f t="shared" si="1"/>
        <v>1242</v>
      </c>
      <c r="F41" s="150">
        <f t="shared" si="1"/>
        <v>458</v>
      </c>
      <c r="G41" s="150">
        <v>90</v>
      </c>
      <c r="H41" s="150">
        <v>8247</v>
      </c>
      <c r="I41" s="150">
        <v>980</v>
      </c>
      <c r="J41" s="21">
        <v>90</v>
      </c>
    </row>
    <row r="42" spans="1:10" x14ac:dyDescent="0.2">
      <c r="A42" s="22">
        <v>2004</v>
      </c>
      <c r="B42" s="150">
        <v>7389</v>
      </c>
      <c r="C42" s="150">
        <v>344</v>
      </c>
      <c r="D42" s="150">
        <v>88</v>
      </c>
      <c r="E42" s="150">
        <v>713</v>
      </c>
      <c r="F42" s="150">
        <v>532</v>
      </c>
      <c r="G42" s="150">
        <v>96</v>
      </c>
      <c r="H42" s="150">
        <f t="shared" ref="H42:I45" si="2">B42+E42</f>
        <v>8102</v>
      </c>
      <c r="I42" s="150">
        <f t="shared" si="2"/>
        <v>876</v>
      </c>
      <c r="J42" s="21">
        <v>94</v>
      </c>
    </row>
    <row r="43" spans="1:10" x14ac:dyDescent="0.2">
      <c r="A43" s="22">
        <v>2005</v>
      </c>
      <c r="B43" s="150">
        <v>7767</v>
      </c>
      <c r="C43" s="150">
        <v>619</v>
      </c>
      <c r="D43" s="150">
        <v>82</v>
      </c>
      <c r="E43" s="150">
        <v>578</v>
      </c>
      <c r="F43" s="150">
        <v>833</v>
      </c>
      <c r="G43" s="150">
        <v>91</v>
      </c>
      <c r="H43" s="150">
        <f t="shared" si="2"/>
        <v>8345</v>
      </c>
      <c r="I43" s="150">
        <f t="shared" si="2"/>
        <v>1452</v>
      </c>
      <c r="J43" s="21">
        <v>87</v>
      </c>
    </row>
    <row r="44" spans="1:10" x14ac:dyDescent="0.2">
      <c r="A44" s="22">
        <v>2006</v>
      </c>
      <c r="B44" s="150">
        <v>8433</v>
      </c>
      <c r="C44" s="150">
        <v>550</v>
      </c>
      <c r="D44" s="150">
        <v>63</v>
      </c>
      <c r="E44" s="150">
        <v>932</v>
      </c>
      <c r="F44" s="150">
        <v>464</v>
      </c>
      <c r="G44" s="150">
        <v>75</v>
      </c>
      <c r="H44" s="150">
        <f t="shared" si="2"/>
        <v>9365</v>
      </c>
      <c r="I44" s="150">
        <f t="shared" si="2"/>
        <v>1014</v>
      </c>
      <c r="J44" s="60">
        <v>68</v>
      </c>
    </row>
    <row r="45" spans="1:10" x14ac:dyDescent="0.2">
      <c r="A45" s="22">
        <v>2007</v>
      </c>
      <c r="B45" s="150">
        <v>8640</v>
      </c>
      <c r="C45" s="150">
        <v>828</v>
      </c>
      <c r="D45" s="150">
        <v>90</v>
      </c>
      <c r="E45" s="150">
        <v>1412</v>
      </c>
      <c r="F45" s="150">
        <v>656.5</v>
      </c>
      <c r="G45" s="150">
        <v>95</v>
      </c>
      <c r="H45" s="150">
        <f t="shared" ref="H45:H51" si="3">B45+E45</f>
        <v>10052</v>
      </c>
      <c r="I45" s="150">
        <f t="shared" si="2"/>
        <v>1484.5</v>
      </c>
      <c r="J45" s="60">
        <v>93</v>
      </c>
    </row>
    <row r="46" spans="1:10" x14ac:dyDescent="0.2">
      <c r="A46" s="22">
        <v>2008</v>
      </c>
      <c r="B46" s="150">
        <v>10254</v>
      </c>
      <c r="C46" s="150">
        <v>701</v>
      </c>
      <c r="D46" s="150">
        <v>60</v>
      </c>
      <c r="E46" s="150">
        <v>1432</v>
      </c>
      <c r="F46" s="150">
        <v>553</v>
      </c>
      <c r="G46" s="150">
        <v>81</v>
      </c>
      <c r="H46" s="150">
        <f t="shared" si="3"/>
        <v>11686</v>
      </c>
      <c r="I46" s="150">
        <f>C46+F46</f>
        <v>1254</v>
      </c>
      <c r="J46" s="166">
        <v>69</v>
      </c>
    </row>
    <row r="47" spans="1:10" x14ac:dyDescent="0.2">
      <c r="A47" s="75">
        <v>2009</v>
      </c>
      <c r="B47" s="66">
        <v>10722</v>
      </c>
      <c r="C47" s="66">
        <v>570</v>
      </c>
      <c r="D47" s="66">
        <v>57</v>
      </c>
      <c r="E47" s="66">
        <v>1728</v>
      </c>
      <c r="F47" s="66">
        <v>1192</v>
      </c>
      <c r="G47" s="66">
        <v>96</v>
      </c>
      <c r="H47" s="66">
        <f t="shared" si="3"/>
        <v>12450</v>
      </c>
      <c r="I47" s="66">
        <f>C47+F47</f>
        <v>1762</v>
      </c>
      <c r="J47" s="166">
        <v>83</v>
      </c>
    </row>
    <row r="48" spans="1:10" s="232" customFormat="1" x14ac:dyDescent="0.2">
      <c r="A48" s="75">
        <v>2010</v>
      </c>
      <c r="B48" s="66">
        <v>10851</v>
      </c>
      <c r="C48" s="66">
        <v>714</v>
      </c>
      <c r="D48" s="66">
        <v>57</v>
      </c>
      <c r="E48" s="66">
        <v>2023</v>
      </c>
      <c r="F48" s="66">
        <v>514</v>
      </c>
      <c r="G48" s="66">
        <v>70</v>
      </c>
      <c r="H48" s="66">
        <f t="shared" si="3"/>
        <v>12874</v>
      </c>
      <c r="I48" s="66">
        <f t="shared" ref="I48:I51" si="4">C48+F48</f>
        <v>1228</v>
      </c>
      <c r="J48" s="166">
        <v>62</v>
      </c>
    </row>
    <row r="49" spans="1:10" s="240" customFormat="1" x14ac:dyDescent="0.2">
      <c r="A49" s="75">
        <v>2011</v>
      </c>
      <c r="B49" s="66">
        <v>11791</v>
      </c>
      <c r="C49" s="66">
        <v>824</v>
      </c>
      <c r="D49" s="66">
        <v>67</v>
      </c>
      <c r="E49" s="66">
        <v>2614</v>
      </c>
      <c r="F49" s="66">
        <v>576</v>
      </c>
      <c r="G49" s="66">
        <v>81</v>
      </c>
      <c r="H49" s="66">
        <f t="shared" si="3"/>
        <v>14405</v>
      </c>
      <c r="I49" s="66">
        <f t="shared" si="4"/>
        <v>1400</v>
      </c>
      <c r="J49" s="166">
        <v>73</v>
      </c>
    </row>
    <row r="50" spans="1:10" s="280" customFormat="1" x14ac:dyDescent="0.2">
      <c r="A50" s="75">
        <v>2012</v>
      </c>
      <c r="B50" s="66">
        <v>12235</v>
      </c>
      <c r="C50" s="66">
        <v>991</v>
      </c>
      <c r="D50" s="66">
        <v>53</v>
      </c>
      <c r="E50" s="66">
        <v>2826</v>
      </c>
      <c r="F50" s="66">
        <v>1504</v>
      </c>
      <c r="G50" s="66">
        <v>73</v>
      </c>
      <c r="H50" s="66">
        <f t="shared" ref="H50" si="5">B50+E50</f>
        <v>15061</v>
      </c>
      <c r="I50" s="66">
        <f t="shared" ref="I50" si="6">C50+F50</f>
        <v>2495</v>
      </c>
      <c r="J50" s="166">
        <v>65</v>
      </c>
    </row>
    <row r="51" spans="1:10" x14ac:dyDescent="0.2">
      <c r="A51" s="75">
        <v>2013</v>
      </c>
      <c r="B51" s="66">
        <v>13444</v>
      </c>
      <c r="C51" s="66">
        <v>1182</v>
      </c>
      <c r="D51" s="66">
        <v>49</v>
      </c>
      <c r="E51" s="66">
        <v>2714</v>
      </c>
      <c r="F51" s="66">
        <v>910</v>
      </c>
      <c r="G51" s="66">
        <v>64</v>
      </c>
      <c r="H51" s="66">
        <f t="shared" si="3"/>
        <v>16158</v>
      </c>
      <c r="I51" s="66">
        <f t="shared" si="4"/>
        <v>2092</v>
      </c>
      <c r="J51" s="166">
        <v>56</v>
      </c>
    </row>
    <row r="52" spans="1:10" ht="6" customHeight="1" x14ac:dyDescent="0.2">
      <c r="A52" s="340"/>
      <c r="B52" s="326"/>
      <c r="C52" s="326"/>
      <c r="D52" s="326"/>
      <c r="E52" s="326"/>
      <c r="F52" s="326"/>
      <c r="G52" s="326"/>
      <c r="H52" s="326"/>
      <c r="I52" s="326"/>
      <c r="J52" s="341"/>
    </row>
    <row r="53" spans="1:10" ht="15" customHeight="1" x14ac:dyDescent="0.2">
      <c r="A53" s="1088" t="s">
        <v>209</v>
      </c>
      <c r="B53" s="1088"/>
      <c r="C53" s="1088"/>
      <c r="D53" s="1088"/>
      <c r="E53" s="1088"/>
      <c r="F53" s="1088"/>
      <c r="G53" s="1088"/>
      <c r="H53" s="1088"/>
      <c r="I53" s="1088"/>
      <c r="J53" s="1088"/>
    </row>
    <row r="54" spans="1:10" s="393" customFormat="1" ht="6" customHeight="1" x14ac:dyDescent="0.2">
      <c r="A54" s="387"/>
      <c r="B54" s="387"/>
      <c r="C54" s="387"/>
      <c r="D54" s="387"/>
      <c r="E54" s="387"/>
      <c r="F54" s="387"/>
      <c r="G54" s="387"/>
      <c r="H54" s="387"/>
      <c r="I54" s="387"/>
      <c r="J54" s="387"/>
    </row>
    <row r="55" spans="1:10" ht="29.25" customHeight="1" x14ac:dyDescent="0.2">
      <c r="A55" s="959" t="s">
        <v>256</v>
      </c>
      <c r="B55" s="1088"/>
      <c r="C55" s="1088"/>
      <c r="D55" s="1088"/>
      <c r="E55" s="1088"/>
      <c r="F55" s="1088"/>
      <c r="G55" s="1088"/>
      <c r="H55" s="1088"/>
      <c r="I55" s="1088"/>
      <c r="J55" s="1088"/>
    </row>
  </sheetData>
  <mergeCells count="12">
    <mergeCell ref="A1:B1"/>
    <mergeCell ref="A2:B2"/>
    <mergeCell ref="F1:H1"/>
    <mergeCell ref="A53:J53"/>
    <mergeCell ref="A55:J55"/>
    <mergeCell ref="A3:J3"/>
    <mergeCell ref="B4:D4"/>
    <mergeCell ref="E4:G4"/>
    <mergeCell ref="H4:J4"/>
    <mergeCell ref="B5:C5"/>
    <mergeCell ref="E5:F5"/>
    <mergeCell ref="H5:I5"/>
  </mergeCells>
  <hyperlinks>
    <hyperlink ref="F1:H1" location="Tabellförteckning!A1" display="Tillbaka till innehållsföreckningen "/>
  </hyperlinks>
  <pageMargins left="0.75" right="0.75" top="1" bottom="1" header="0.5" footer="0.5"/>
  <pageSetup paperSize="9" scale="95" orientation="portrait" r:id="rId1"/>
  <headerFooter alignWithMargins="0"/>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pageSetUpPr fitToPage="1"/>
  </sheetPr>
  <dimension ref="A1:M55"/>
  <sheetViews>
    <sheetView zoomScaleNormal="100" workbookViewId="0">
      <pane ySplit="5" topLeftCell="A6" activePane="bottomLeft" state="frozen"/>
      <selection sqref="A1:B86"/>
      <selection pane="bottomLeft" activeCell="R17" sqref="R17"/>
    </sheetView>
  </sheetViews>
  <sheetFormatPr defaultColWidth="8.85546875" defaultRowHeight="12.75" x14ac:dyDescent="0.2"/>
  <cols>
    <col min="1" max="1" width="6.7109375" style="277" customWidth="1"/>
    <col min="2" max="2" width="7.7109375" style="145" customWidth="1"/>
    <col min="3" max="3" width="7.140625" style="145" bestFit="1" customWidth="1"/>
    <col min="4" max="5" width="7.7109375" style="145" hidden="1" customWidth="1"/>
    <col min="6" max="7" width="7.7109375" style="145" customWidth="1"/>
    <col min="8" max="9" width="7.7109375" style="145" hidden="1" customWidth="1"/>
    <col min="10" max="12" width="7.7109375" style="145" customWidth="1"/>
    <col min="13" max="13" width="15.5703125" style="36" customWidth="1"/>
    <col min="14" max="244" width="8.85546875" style="145"/>
    <col min="245" max="245" width="6.7109375" style="145" customWidth="1"/>
    <col min="246" max="247" width="7.7109375" style="145" customWidth="1"/>
    <col min="248" max="249" width="0" style="145" hidden="1" customWidth="1"/>
    <col min="250" max="251" width="7.7109375" style="145" customWidth="1"/>
    <col min="252" max="253" width="0" style="145" hidden="1" customWidth="1"/>
    <col min="254" max="257" width="7.7109375" style="145" customWidth="1"/>
    <col min="258" max="500" width="8.85546875" style="145"/>
    <col min="501" max="501" width="6.7109375" style="145" customWidth="1"/>
    <col min="502" max="503" width="7.7109375" style="145" customWidth="1"/>
    <col min="504" max="505" width="0" style="145" hidden="1" customWidth="1"/>
    <col min="506" max="507" width="7.7109375" style="145" customWidth="1"/>
    <col min="508" max="509" width="0" style="145" hidden="1" customWidth="1"/>
    <col min="510" max="513" width="7.7109375" style="145" customWidth="1"/>
    <col min="514" max="756" width="8.85546875" style="145"/>
    <col min="757" max="757" width="6.7109375" style="145" customWidth="1"/>
    <col min="758" max="759" width="7.7109375" style="145" customWidth="1"/>
    <col min="760" max="761" width="0" style="145" hidden="1" customWidth="1"/>
    <col min="762" max="763" width="7.7109375" style="145" customWidth="1"/>
    <col min="764" max="765" width="0" style="145" hidden="1" customWidth="1"/>
    <col min="766" max="769" width="7.7109375" style="145" customWidth="1"/>
    <col min="770" max="1012" width="8.85546875" style="145"/>
    <col min="1013" max="1013" width="6.7109375" style="145" customWidth="1"/>
    <col min="1014" max="1015" width="7.7109375" style="145" customWidth="1"/>
    <col min="1016" max="1017" width="0" style="145" hidden="1" customWidth="1"/>
    <col min="1018" max="1019" width="7.7109375" style="145" customWidth="1"/>
    <col min="1020" max="1021" width="0" style="145" hidden="1" customWidth="1"/>
    <col min="1022" max="1025" width="7.7109375" style="145" customWidth="1"/>
    <col min="1026" max="1268" width="8.85546875" style="145"/>
    <col min="1269" max="1269" width="6.7109375" style="145" customWidth="1"/>
    <col min="1270" max="1271" width="7.7109375" style="145" customWidth="1"/>
    <col min="1272" max="1273" width="0" style="145" hidden="1" customWidth="1"/>
    <col min="1274" max="1275" width="7.7109375" style="145" customWidth="1"/>
    <col min="1276" max="1277" width="0" style="145" hidden="1" customWidth="1"/>
    <col min="1278" max="1281" width="7.7109375" style="145" customWidth="1"/>
    <col min="1282" max="1524" width="8.85546875" style="145"/>
    <col min="1525" max="1525" width="6.7109375" style="145" customWidth="1"/>
    <col min="1526" max="1527" width="7.7109375" style="145" customWidth="1"/>
    <col min="1528" max="1529" width="0" style="145" hidden="1" customWidth="1"/>
    <col min="1530" max="1531" width="7.7109375" style="145" customWidth="1"/>
    <col min="1532" max="1533" width="0" style="145" hidden="1" customWidth="1"/>
    <col min="1534" max="1537" width="7.7109375" style="145" customWidth="1"/>
    <col min="1538" max="1780" width="8.85546875" style="145"/>
    <col min="1781" max="1781" width="6.7109375" style="145" customWidth="1"/>
    <col min="1782" max="1783" width="7.7109375" style="145" customWidth="1"/>
    <col min="1784" max="1785" width="0" style="145" hidden="1" customWidth="1"/>
    <col min="1786" max="1787" width="7.7109375" style="145" customWidth="1"/>
    <col min="1788" max="1789" width="0" style="145" hidden="1" customWidth="1"/>
    <col min="1790" max="1793" width="7.7109375" style="145" customWidth="1"/>
    <col min="1794" max="2036" width="8.85546875" style="145"/>
    <col min="2037" max="2037" width="6.7109375" style="145" customWidth="1"/>
    <col min="2038" max="2039" width="7.7109375" style="145" customWidth="1"/>
    <col min="2040" max="2041" width="0" style="145" hidden="1" customWidth="1"/>
    <col min="2042" max="2043" width="7.7109375" style="145" customWidth="1"/>
    <col min="2044" max="2045" width="0" style="145" hidden="1" customWidth="1"/>
    <col min="2046" max="2049" width="7.7109375" style="145" customWidth="1"/>
    <col min="2050" max="2292" width="8.85546875" style="145"/>
    <col min="2293" max="2293" width="6.7109375" style="145" customWidth="1"/>
    <col min="2294" max="2295" width="7.7109375" style="145" customWidth="1"/>
    <col min="2296" max="2297" width="0" style="145" hidden="1" customWidth="1"/>
    <col min="2298" max="2299" width="7.7109375" style="145" customWidth="1"/>
    <col min="2300" max="2301" width="0" style="145" hidden="1" customWidth="1"/>
    <col min="2302" max="2305" width="7.7109375" style="145" customWidth="1"/>
    <col min="2306" max="2548" width="8.85546875" style="145"/>
    <col min="2549" max="2549" width="6.7109375" style="145" customWidth="1"/>
    <col min="2550" max="2551" width="7.7109375" style="145" customWidth="1"/>
    <col min="2552" max="2553" width="0" style="145" hidden="1" customWidth="1"/>
    <col min="2554" max="2555" width="7.7109375" style="145" customWidth="1"/>
    <col min="2556" max="2557" width="0" style="145" hidden="1" customWidth="1"/>
    <col min="2558" max="2561" width="7.7109375" style="145" customWidth="1"/>
    <col min="2562" max="2804" width="8.85546875" style="145"/>
    <col min="2805" max="2805" width="6.7109375" style="145" customWidth="1"/>
    <col min="2806" max="2807" width="7.7109375" style="145" customWidth="1"/>
    <col min="2808" max="2809" width="0" style="145" hidden="1" customWidth="1"/>
    <col min="2810" max="2811" width="7.7109375" style="145" customWidth="1"/>
    <col min="2812" max="2813" width="0" style="145" hidden="1" customWidth="1"/>
    <col min="2814" max="2817" width="7.7109375" style="145" customWidth="1"/>
    <col min="2818" max="3060" width="8.85546875" style="145"/>
    <col min="3061" max="3061" width="6.7109375" style="145" customWidth="1"/>
    <col min="3062" max="3063" width="7.7109375" style="145" customWidth="1"/>
    <col min="3064" max="3065" width="0" style="145" hidden="1" customWidth="1"/>
    <col min="3066" max="3067" width="7.7109375" style="145" customWidth="1"/>
    <col min="3068" max="3069" width="0" style="145" hidden="1" customWidth="1"/>
    <col min="3070" max="3073" width="7.7109375" style="145" customWidth="1"/>
    <col min="3074" max="3316" width="8.85546875" style="145"/>
    <col min="3317" max="3317" width="6.7109375" style="145" customWidth="1"/>
    <col min="3318" max="3319" width="7.7109375" style="145" customWidth="1"/>
    <col min="3320" max="3321" width="0" style="145" hidden="1" customWidth="1"/>
    <col min="3322" max="3323" width="7.7109375" style="145" customWidth="1"/>
    <col min="3324" max="3325" width="0" style="145" hidden="1" customWidth="1"/>
    <col min="3326" max="3329" width="7.7109375" style="145" customWidth="1"/>
    <col min="3330" max="3572" width="8.85546875" style="145"/>
    <col min="3573" max="3573" width="6.7109375" style="145" customWidth="1"/>
    <col min="3574" max="3575" width="7.7109375" style="145" customWidth="1"/>
    <col min="3576" max="3577" width="0" style="145" hidden="1" customWidth="1"/>
    <col min="3578" max="3579" width="7.7109375" style="145" customWidth="1"/>
    <col min="3580" max="3581" width="0" style="145" hidden="1" customWidth="1"/>
    <col min="3582" max="3585" width="7.7109375" style="145" customWidth="1"/>
    <col min="3586" max="3828" width="8.85546875" style="145"/>
    <col min="3829" max="3829" width="6.7109375" style="145" customWidth="1"/>
    <col min="3830" max="3831" width="7.7109375" style="145" customWidth="1"/>
    <col min="3832" max="3833" width="0" style="145" hidden="1" customWidth="1"/>
    <col min="3834" max="3835" width="7.7109375" style="145" customWidth="1"/>
    <col min="3836" max="3837" width="0" style="145" hidden="1" customWidth="1"/>
    <col min="3838" max="3841" width="7.7109375" style="145" customWidth="1"/>
    <col min="3842" max="4084" width="8.85546875" style="145"/>
    <col min="4085" max="4085" width="6.7109375" style="145" customWidth="1"/>
    <col min="4086" max="4087" width="7.7109375" style="145" customWidth="1"/>
    <col min="4088" max="4089" width="0" style="145" hidden="1" customWidth="1"/>
    <col min="4090" max="4091" width="7.7109375" style="145" customWidth="1"/>
    <col min="4092" max="4093" width="0" style="145" hidden="1" customWidth="1"/>
    <col min="4094" max="4097" width="7.7109375" style="145" customWidth="1"/>
    <col min="4098" max="4340" width="8.85546875" style="145"/>
    <col min="4341" max="4341" width="6.7109375" style="145" customWidth="1"/>
    <col min="4342" max="4343" width="7.7109375" style="145" customWidth="1"/>
    <col min="4344" max="4345" width="0" style="145" hidden="1" customWidth="1"/>
    <col min="4346" max="4347" width="7.7109375" style="145" customWidth="1"/>
    <col min="4348" max="4349" width="0" style="145" hidden="1" customWidth="1"/>
    <col min="4350" max="4353" width="7.7109375" style="145" customWidth="1"/>
    <col min="4354" max="4596" width="8.85546875" style="145"/>
    <col min="4597" max="4597" width="6.7109375" style="145" customWidth="1"/>
    <col min="4598" max="4599" width="7.7109375" style="145" customWidth="1"/>
    <col min="4600" max="4601" width="0" style="145" hidden="1" customWidth="1"/>
    <col min="4602" max="4603" width="7.7109375" style="145" customWidth="1"/>
    <col min="4604" max="4605" width="0" style="145" hidden="1" customWidth="1"/>
    <col min="4606" max="4609" width="7.7109375" style="145" customWidth="1"/>
    <col min="4610" max="4852" width="8.85546875" style="145"/>
    <col min="4853" max="4853" width="6.7109375" style="145" customWidth="1"/>
    <col min="4854" max="4855" width="7.7109375" style="145" customWidth="1"/>
    <col min="4856" max="4857" width="0" style="145" hidden="1" customWidth="1"/>
    <col min="4858" max="4859" width="7.7109375" style="145" customWidth="1"/>
    <col min="4860" max="4861" width="0" style="145" hidden="1" customWidth="1"/>
    <col min="4862" max="4865" width="7.7109375" style="145" customWidth="1"/>
    <col min="4866" max="5108" width="8.85546875" style="145"/>
    <col min="5109" max="5109" width="6.7109375" style="145" customWidth="1"/>
    <col min="5110" max="5111" width="7.7109375" style="145" customWidth="1"/>
    <col min="5112" max="5113" width="0" style="145" hidden="1" customWidth="1"/>
    <col min="5114" max="5115" width="7.7109375" style="145" customWidth="1"/>
    <col min="5116" max="5117" width="0" style="145" hidden="1" customWidth="1"/>
    <col min="5118" max="5121" width="7.7109375" style="145" customWidth="1"/>
    <col min="5122" max="5364" width="8.85546875" style="145"/>
    <col min="5365" max="5365" width="6.7109375" style="145" customWidth="1"/>
    <col min="5366" max="5367" width="7.7109375" style="145" customWidth="1"/>
    <col min="5368" max="5369" width="0" style="145" hidden="1" customWidth="1"/>
    <col min="5370" max="5371" width="7.7109375" style="145" customWidth="1"/>
    <col min="5372" max="5373" width="0" style="145" hidden="1" customWidth="1"/>
    <col min="5374" max="5377" width="7.7109375" style="145" customWidth="1"/>
    <col min="5378" max="5620" width="8.85546875" style="145"/>
    <col min="5621" max="5621" width="6.7109375" style="145" customWidth="1"/>
    <col min="5622" max="5623" width="7.7109375" style="145" customWidth="1"/>
    <col min="5624" max="5625" width="0" style="145" hidden="1" customWidth="1"/>
    <col min="5626" max="5627" width="7.7109375" style="145" customWidth="1"/>
    <col min="5628" max="5629" width="0" style="145" hidden="1" customWidth="1"/>
    <col min="5630" max="5633" width="7.7109375" style="145" customWidth="1"/>
    <col min="5634" max="5876" width="8.85546875" style="145"/>
    <col min="5877" max="5877" width="6.7109375" style="145" customWidth="1"/>
    <col min="5878" max="5879" width="7.7109375" style="145" customWidth="1"/>
    <col min="5880" max="5881" width="0" style="145" hidden="1" customWidth="1"/>
    <col min="5882" max="5883" width="7.7109375" style="145" customWidth="1"/>
    <col min="5884" max="5885" width="0" style="145" hidden="1" customWidth="1"/>
    <col min="5886" max="5889" width="7.7109375" style="145" customWidth="1"/>
    <col min="5890" max="6132" width="8.85546875" style="145"/>
    <col min="6133" max="6133" width="6.7109375" style="145" customWidth="1"/>
    <col min="6134" max="6135" width="7.7109375" style="145" customWidth="1"/>
    <col min="6136" max="6137" width="0" style="145" hidden="1" customWidth="1"/>
    <col min="6138" max="6139" width="7.7109375" style="145" customWidth="1"/>
    <col min="6140" max="6141" width="0" style="145" hidden="1" customWidth="1"/>
    <col min="6142" max="6145" width="7.7109375" style="145" customWidth="1"/>
    <col min="6146" max="6388" width="8.85546875" style="145"/>
    <col min="6389" max="6389" width="6.7109375" style="145" customWidth="1"/>
    <col min="6390" max="6391" width="7.7109375" style="145" customWidth="1"/>
    <col min="6392" max="6393" width="0" style="145" hidden="1" customWidth="1"/>
    <col min="6394" max="6395" width="7.7109375" style="145" customWidth="1"/>
    <col min="6396" max="6397" width="0" style="145" hidden="1" customWidth="1"/>
    <col min="6398" max="6401" width="7.7109375" style="145" customWidth="1"/>
    <col min="6402" max="6644" width="8.85546875" style="145"/>
    <col min="6645" max="6645" width="6.7109375" style="145" customWidth="1"/>
    <col min="6646" max="6647" width="7.7109375" style="145" customWidth="1"/>
    <col min="6648" max="6649" width="0" style="145" hidden="1" customWidth="1"/>
    <col min="6650" max="6651" width="7.7109375" style="145" customWidth="1"/>
    <col min="6652" max="6653" width="0" style="145" hidden="1" customWidth="1"/>
    <col min="6654" max="6657" width="7.7109375" style="145" customWidth="1"/>
    <col min="6658" max="6900" width="8.85546875" style="145"/>
    <col min="6901" max="6901" width="6.7109375" style="145" customWidth="1"/>
    <col min="6902" max="6903" width="7.7109375" style="145" customWidth="1"/>
    <col min="6904" max="6905" width="0" style="145" hidden="1" customWidth="1"/>
    <col min="6906" max="6907" width="7.7109375" style="145" customWidth="1"/>
    <col min="6908" max="6909" width="0" style="145" hidden="1" customWidth="1"/>
    <col min="6910" max="6913" width="7.7109375" style="145" customWidth="1"/>
    <col min="6914" max="7156" width="8.85546875" style="145"/>
    <col min="7157" max="7157" width="6.7109375" style="145" customWidth="1"/>
    <col min="7158" max="7159" width="7.7109375" style="145" customWidth="1"/>
    <col min="7160" max="7161" width="0" style="145" hidden="1" customWidth="1"/>
    <col min="7162" max="7163" width="7.7109375" style="145" customWidth="1"/>
    <col min="7164" max="7165" width="0" style="145" hidden="1" customWidth="1"/>
    <col min="7166" max="7169" width="7.7109375" style="145" customWidth="1"/>
    <col min="7170" max="7412" width="8.85546875" style="145"/>
    <col min="7413" max="7413" width="6.7109375" style="145" customWidth="1"/>
    <col min="7414" max="7415" width="7.7109375" style="145" customWidth="1"/>
    <col min="7416" max="7417" width="0" style="145" hidden="1" customWidth="1"/>
    <col min="7418" max="7419" width="7.7109375" style="145" customWidth="1"/>
    <col min="7420" max="7421" width="0" style="145" hidden="1" customWidth="1"/>
    <col min="7422" max="7425" width="7.7109375" style="145" customWidth="1"/>
    <col min="7426" max="7668" width="8.85546875" style="145"/>
    <col min="7669" max="7669" width="6.7109375" style="145" customWidth="1"/>
    <col min="7670" max="7671" width="7.7109375" style="145" customWidth="1"/>
    <col min="7672" max="7673" width="0" style="145" hidden="1" customWidth="1"/>
    <col min="7674" max="7675" width="7.7109375" style="145" customWidth="1"/>
    <col min="7676" max="7677" width="0" style="145" hidden="1" customWidth="1"/>
    <col min="7678" max="7681" width="7.7109375" style="145" customWidth="1"/>
    <col min="7682" max="7924" width="8.85546875" style="145"/>
    <col min="7925" max="7925" width="6.7109375" style="145" customWidth="1"/>
    <col min="7926" max="7927" width="7.7109375" style="145" customWidth="1"/>
    <col min="7928" max="7929" width="0" style="145" hidden="1" customWidth="1"/>
    <col min="7930" max="7931" width="7.7109375" style="145" customWidth="1"/>
    <col min="7932" max="7933" width="0" style="145" hidden="1" customWidth="1"/>
    <col min="7934" max="7937" width="7.7109375" style="145" customWidth="1"/>
    <col min="7938" max="8180" width="8.85546875" style="145"/>
    <col min="8181" max="8181" width="6.7109375" style="145" customWidth="1"/>
    <col min="8182" max="8183" width="7.7109375" style="145" customWidth="1"/>
    <col min="8184" max="8185" width="0" style="145" hidden="1" customWidth="1"/>
    <col min="8186" max="8187" width="7.7109375" style="145" customWidth="1"/>
    <col min="8188" max="8189" width="0" style="145" hidden="1" customWidth="1"/>
    <col min="8190" max="8193" width="7.7109375" style="145" customWidth="1"/>
    <col min="8194" max="8436" width="8.85546875" style="145"/>
    <col min="8437" max="8437" width="6.7109375" style="145" customWidth="1"/>
    <col min="8438" max="8439" width="7.7109375" style="145" customWidth="1"/>
    <col min="8440" max="8441" width="0" style="145" hidden="1" customWidth="1"/>
    <col min="8442" max="8443" width="7.7109375" style="145" customWidth="1"/>
    <col min="8444" max="8445" width="0" style="145" hidden="1" customWidth="1"/>
    <col min="8446" max="8449" width="7.7109375" style="145" customWidth="1"/>
    <col min="8450" max="8692" width="8.85546875" style="145"/>
    <col min="8693" max="8693" width="6.7109375" style="145" customWidth="1"/>
    <col min="8694" max="8695" width="7.7109375" style="145" customWidth="1"/>
    <col min="8696" max="8697" width="0" style="145" hidden="1" customWidth="1"/>
    <col min="8698" max="8699" width="7.7109375" style="145" customWidth="1"/>
    <col min="8700" max="8701" width="0" style="145" hidden="1" customWidth="1"/>
    <col min="8702" max="8705" width="7.7109375" style="145" customWidth="1"/>
    <col min="8706" max="8948" width="8.85546875" style="145"/>
    <col min="8949" max="8949" width="6.7109375" style="145" customWidth="1"/>
    <col min="8950" max="8951" width="7.7109375" style="145" customWidth="1"/>
    <col min="8952" max="8953" width="0" style="145" hidden="1" customWidth="1"/>
    <col min="8954" max="8955" width="7.7109375" style="145" customWidth="1"/>
    <col min="8956" max="8957" width="0" style="145" hidden="1" customWidth="1"/>
    <col min="8958" max="8961" width="7.7109375" style="145" customWidth="1"/>
    <col min="8962" max="9204" width="8.85546875" style="145"/>
    <col min="9205" max="9205" width="6.7109375" style="145" customWidth="1"/>
    <col min="9206" max="9207" width="7.7109375" style="145" customWidth="1"/>
    <col min="9208" max="9209" width="0" style="145" hidden="1" customWidth="1"/>
    <col min="9210" max="9211" width="7.7109375" style="145" customWidth="1"/>
    <col min="9212" max="9213" width="0" style="145" hidden="1" customWidth="1"/>
    <col min="9214" max="9217" width="7.7109375" style="145" customWidth="1"/>
    <col min="9218" max="9460" width="8.85546875" style="145"/>
    <col min="9461" max="9461" width="6.7109375" style="145" customWidth="1"/>
    <col min="9462" max="9463" width="7.7109375" style="145" customWidth="1"/>
    <col min="9464" max="9465" width="0" style="145" hidden="1" customWidth="1"/>
    <col min="9466" max="9467" width="7.7109375" style="145" customWidth="1"/>
    <col min="9468" max="9469" width="0" style="145" hidden="1" customWidth="1"/>
    <col min="9470" max="9473" width="7.7109375" style="145" customWidth="1"/>
    <col min="9474" max="9716" width="8.85546875" style="145"/>
    <col min="9717" max="9717" width="6.7109375" style="145" customWidth="1"/>
    <col min="9718" max="9719" width="7.7109375" style="145" customWidth="1"/>
    <col min="9720" max="9721" width="0" style="145" hidden="1" customWidth="1"/>
    <col min="9722" max="9723" width="7.7109375" style="145" customWidth="1"/>
    <col min="9724" max="9725" width="0" style="145" hidden="1" customWidth="1"/>
    <col min="9726" max="9729" width="7.7109375" style="145" customWidth="1"/>
    <col min="9730" max="9972" width="8.85546875" style="145"/>
    <col min="9973" max="9973" width="6.7109375" style="145" customWidth="1"/>
    <col min="9974" max="9975" width="7.7109375" style="145" customWidth="1"/>
    <col min="9976" max="9977" width="0" style="145" hidden="1" customWidth="1"/>
    <col min="9978" max="9979" width="7.7109375" style="145" customWidth="1"/>
    <col min="9980" max="9981" width="0" style="145" hidden="1" customWidth="1"/>
    <col min="9982" max="9985" width="7.7109375" style="145" customWidth="1"/>
    <col min="9986" max="10228" width="8.85546875" style="145"/>
    <col min="10229" max="10229" width="6.7109375" style="145" customWidth="1"/>
    <col min="10230" max="10231" width="7.7109375" style="145" customWidth="1"/>
    <col min="10232" max="10233" width="0" style="145" hidden="1" customWidth="1"/>
    <col min="10234" max="10235" width="7.7109375" style="145" customWidth="1"/>
    <col min="10236" max="10237" width="0" style="145" hidden="1" customWidth="1"/>
    <col min="10238" max="10241" width="7.7109375" style="145" customWidth="1"/>
    <col min="10242" max="10484" width="8.85546875" style="145"/>
    <col min="10485" max="10485" width="6.7109375" style="145" customWidth="1"/>
    <col min="10486" max="10487" width="7.7109375" style="145" customWidth="1"/>
    <col min="10488" max="10489" width="0" style="145" hidden="1" customWidth="1"/>
    <col min="10490" max="10491" width="7.7109375" style="145" customWidth="1"/>
    <col min="10492" max="10493" width="0" style="145" hidden="1" customWidth="1"/>
    <col min="10494" max="10497" width="7.7109375" style="145" customWidth="1"/>
    <col min="10498" max="10740" width="8.85546875" style="145"/>
    <col min="10741" max="10741" width="6.7109375" style="145" customWidth="1"/>
    <col min="10742" max="10743" width="7.7109375" style="145" customWidth="1"/>
    <col min="10744" max="10745" width="0" style="145" hidden="1" customWidth="1"/>
    <col min="10746" max="10747" width="7.7109375" style="145" customWidth="1"/>
    <col min="10748" max="10749" width="0" style="145" hidden="1" customWidth="1"/>
    <col min="10750" max="10753" width="7.7109375" style="145" customWidth="1"/>
    <col min="10754" max="10996" width="8.85546875" style="145"/>
    <col min="10997" max="10997" width="6.7109375" style="145" customWidth="1"/>
    <col min="10998" max="10999" width="7.7109375" style="145" customWidth="1"/>
    <col min="11000" max="11001" width="0" style="145" hidden="1" customWidth="1"/>
    <col min="11002" max="11003" width="7.7109375" style="145" customWidth="1"/>
    <col min="11004" max="11005" width="0" style="145" hidden="1" customWidth="1"/>
    <col min="11006" max="11009" width="7.7109375" style="145" customWidth="1"/>
    <col min="11010" max="11252" width="8.85546875" style="145"/>
    <col min="11253" max="11253" width="6.7109375" style="145" customWidth="1"/>
    <col min="11254" max="11255" width="7.7109375" style="145" customWidth="1"/>
    <col min="11256" max="11257" width="0" style="145" hidden="1" customWidth="1"/>
    <col min="11258" max="11259" width="7.7109375" style="145" customWidth="1"/>
    <col min="11260" max="11261" width="0" style="145" hidden="1" customWidth="1"/>
    <col min="11262" max="11265" width="7.7109375" style="145" customWidth="1"/>
    <col min="11266" max="11508" width="8.85546875" style="145"/>
    <col min="11509" max="11509" width="6.7109375" style="145" customWidth="1"/>
    <col min="11510" max="11511" width="7.7109375" style="145" customWidth="1"/>
    <col min="11512" max="11513" width="0" style="145" hidden="1" customWidth="1"/>
    <col min="11514" max="11515" width="7.7109375" style="145" customWidth="1"/>
    <col min="11516" max="11517" width="0" style="145" hidden="1" customWidth="1"/>
    <col min="11518" max="11521" width="7.7109375" style="145" customWidth="1"/>
    <col min="11522" max="11764" width="8.85546875" style="145"/>
    <col min="11765" max="11765" width="6.7109375" style="145" customWidth="1"/>
    <col min="11766" max="11767" width="7.7109375" style="145" customWidth="1"/>
    <col min="11768" max="11769" width="0" style="145" hidden="1" customWidth="1"/>
    <col min="11770" max="11771" width="7.7109375" style="145" customWidth="1"/>
    <col min="11772" max="11773" width="0" style="145" hidden="1" customWidth="1"/>
    <col min="11774" max="11777" width="7.7109375" style="145" customWidth="1"/>
    <col min="11778" max="12020" width="8.85546875" style="145"/>
    <col min="12021" max="12021" width="6.7109375" style="145" customWidth="1"/>
    <col min="12022" max="12023" width="7.7109375" style="145" customWidth="1"/>
    <col min="12024" max="12025" width="0" style="145" hidden="1" customWidth="1"/>
    <col min="12026" max="12027" width="7.7109375" style="145" customWidth="1"/>
    <col min="12028" max="12029" width="0" style="145" hidden="1" customWidth="1"/>
    <col min="12030" max="12033" width="7.7109375" style="145" customWidth="1"/>
    <col min="12034" max="12276" width="8.85546875" style="145"/>
    <col min="12277" max="12277" width="6.7109375" style="145" customWidth="1"/>
    <col min="12278" max="12279" width="7.7109375" style="145" customWidth="1"/>
    <col min="12280" max="12281" width="0" style="145" hidden="1" customWidth="1"/>
    <col min="12282" max="12283" width="7.7109375" style="145" customWidth="1"/>
    <col min="12284" max="12285" width="0" style="145" hidden="1" customWidth="1"/>
    <col min="12286" max="12289" width="7.7109375" style="145" customWidth="1"/>
    <col min="12290" max="12532" width="8.85546875" style="145"/>
    <col min="12533" max="12533" width="6.7109375" style="145" customWidth="1"/>
    <col min="12534" max="12535" width="7.7109375" style="145" customWidth="1"/>
    <col min="12536" max="12537" width="0" style="145" hidden="1" customWidth="1"/>
    <col min="12538" max="12539" width="7.7109375" style="145" customWidth="1"/>
    <col min="12540" max="12541" width="0" style="145" hidden="1" customWidth="1"/>
    <col min="12542" max="12545" width="7.7109375" style="145" customWidth="1"/>
    <col min="12546" max="12788" width="8.85546875" style="145"/>
    <col min="12789" max="12789" width="6.7109375" style="145" customWidth="1"/>
    <col min="12790" max="12791" width="7.7109375" style="145" customWidth="1"/>
    <col min="12792" max="12793" width="0" style="145" hidden="1" customWidth="1"/>
    <col min="12794" max="12795" width="7.7109375" style="145" customWidth="1"/>
    <col min="12796" max="12797" width="0" style="145" hidden="1" customWidth="1"/>
    <col min="12798" max="12801" width="7.7109375" style="145" customWidth="1"/>
    <col min="12802" max="13044" width="8.85546875" style="145"/>
    <col min="13045" max="13045" width="6.7109375" style="145" customWidth="1"/>
    <col min="13046" max="13047" width="7.7109375" style="145" customWidth="1"/>
    <col min="13048" max="13049" width="0" style="145" hidden="1" customWidth="1"/>
    <col min="13050" max="13051" width="7.7109375" style="145" customWidth="1"/>
    <col min="13052" max="13053" width="0" style="145" hidden="1" customWidth="1"/>
    <col min="13054" max="13057" width="7.7109375" style="145" customWidth="1"/>
    <col min="13058" max="13300" width="8.85546875" style="145"/>
    <col min="13301" max="13301" width="6.7109375" style="145" customWidth="1"/>
    <col min="13302" max="13303" width="7.7109375" style="145" customWidth="1"/>
    <col min="13304" max="13305" width="0" style="145" hidden="1" customWidth="1"/>
    <col min="13306" max="13307" width="7.7109375" style="145" customWidth="1"/>
    <col min="13308" max="13309" width="0" style="145" hidden="1" customWidth="1"/>
    <col min="13310" max="13313" width="7.7109375" style="145" customWidth="1"/>
    <col min="13314" max="13556" width="8.85546875" style="145"/>
    <col min="13557" max="13557" width="6.7109375" style="145" customWidth="1"/>
    <col min="13558" max="13559" width="7.7109375" style="145" customWidth="1"/>
    <col min="13560" max="13561" width="0" style="145" hidden="1" customWidth="1"/>
    <col min="13562" max="13563" width="7.7109375" style="145" customWidth="1"/>
    <col min="13564" max="13565" width="0" style="145" hidden="1" customWidth="1"/>
    <col min="13566" max="13569" width="7.7109375" style="145" customWidth="1"/>
    <col min="13570" max="13812" width="8.85546875" style="145"/>
    <col min="13813" max="13813" width="6.7109375" style="145" customWidth="1"/>
    <col min="13814" max="13815" width="7.7109375" style="145" customWidth="1"/>
    <col min="13816" max="13817" width="0" style="145" hidden="1" customWidth="1"/>
    <col min="13818" max="13819" width="7.7109375" style="145" customWidth="1"/>
    <col min="13820" max="13821" width="0" style="145" hidden="1" customWidth="1"/>
    <col min="13822" max="13825" width="7.7109375" style="145" customWidth="1"/>
    <col min="13826" max="14068" width="8.85546875" style="145"/>
    <col min="14069" max="14069" width="6.7109375" style="145" customWidth="1"/>
    <col min="14070" max="14071" width="7.7109375" style="145" customWidth="1"/>
    <col min="14072" max="14073" width="0" style="145" hidden="1" customWidth="1"/>
    <col min="14074" max="14075" width="7.7109375" style="145" customWidth="1"/>
    <col min="14076" max="14077" width="0" style="145" hidden="1" customWidth="1"/>
    <col min="14078" max="14081" width="7.7109375" style="145" customWidth="1"/>
    <col min="14082" max="14324" width="8.85546875" style="145"/>
    <col min="14325" max="14325" width="6.7109375" style="145" customWidth="1"/>
    <col min="14326" max="14327" width="7.7109375" style="145" customWidth="1"/>
    <col min="14328" max="14329" width="0" style="145" hidden="1" customWidth="1"/>
    <col min="14330" max="14331" width="7.7109375" style="145" customWidth="1"/>
    <col min="14332" max="14333" width="0" style="145" hidden="1" customWidth="1"/>
    <col min="14334" max="14337" width="7.7109375" style="145" customWidth="1"/>
    <col min="14338" max="14580" width="8.85546875" style="145"/>
    <col min="14581" max="14581" width="6.7109375" style="145" customWidth="1"/>
    <col min="14582" max="14583" width="7.7109375" style="145" customWidth="1"/>
    <col min="14584" max="14585" width="0" style="145" hidden="1" customWidth="1"/>
    <col min="14586" max="14587" width="7.7109375" style="145" customWidth="1"/>
    <col min="14588" max="14589" width="0" style="145" hidden="1" customWidth="1"/>
    <col min="14590" max="14593" width="7.7109375" style="145" customWidth="1"/>
    <col min="14594" max="14836" width="8.85546875" style="145"/>
    <col min="14837" max="14837" width="6.7109375" style="145" customWidth="1"/>
    <col min="14838" max="14839" width="7.7109375" style="145" customWidth="1"/>
    <col min="14840" max="14841" width="0" style="145" hidden="1" customWidth="1"/>
    <col min="14842" max="14843" width="7.7109375" style="145" customWidth="1"/>
    <col min="14844" max="14845" width="0" style="145" hidden="1" customWidth="1"/>
    <col min="14846" max="14849" width="7.7109375" style="145" customWidth="1"/>
    <col min="14850" max="15092" width="8.85546875" style="145"/>
    <col min="15093" max="15093" width="6.7109375" style="145" customWidth="1"/>
    <col min="15094" max="15095" width="7.7109375" style="145" customWidth="1"/>
    <col min="15096" max="15097" width="0" style="145" hidden="1" customWidth="1"/>
    <col min="15098" max="15099" width="7.7109375" style="145" customWidth="1"/>
    <col min="15100" max="15101" width="0" style="145" hidden="1" customWidth="1"/>
    <col min="15102" max="15105" width="7.7109375" style="145" customWidth="1"/>
    <col min="15106" max="15348" width="8.85546875" style="145"/>
    <col min="15349" max="15349" width="6.7109375" style="145" customWidth="1"/>
    <col min="15350" max="15351" width="7.7109375" style="145" customWidth="1"/>
    <col min="15352" max="15353" width="0" style="145" hidden="1" customWidth="1"/>
    <col min="15354" max="15355" width="7.7109375" style="145" customWidth="1"/>
    <col min="15356" max="15357" width="0" style="145" hidden="1" customWidth="1"/>
    <col min="15358" max="15361" width="7.7109375" style="145" customWidth="1"/>
    <col min="15362" max="15604" width="8.85546875" style="145"/>
    <col min="15605" max="15605" width="6.7109375" style="145" customWidth="1"/>
    <col min="15606" max="15607" width="7.7109375" style="145" customWidth="1"/>
    <col min="15608" max="15609" width="0" style="145" hidden="1" customWidth="1"/>
    <col min="15610" max="15611" width="7.7109375" style="145" customWidth="1"/>
    <col min="15612" max="15613" width="0" style="145" hidden="1" customWidth="1"/>
    <col min="15614" max="15617" width="7.7109375" style="145" customWidth="1"/>
    <col min="15618" max="15860" width="8.85546875" style="145"/>
    <col min="15861" max="15861" width="6.7109375" style="145" customWidth="1"/>
    <col min="15862" max="15863" width="7.7109375" style="145" customWidth="1"/>
    <col min="15864" max="15865" width="0" style="145" hidden="1" customWidth="1"/>
    <col min="15866" max="15867" width="7.7109375" style="145" customWidth="1"/>
    <col min="15868" max="15869" width="0" style="145" hidden="1" customWidth="1"/>
    <col min="15870" max="15873" width="7.7109375" style="145" customWidth="1"/>
    <col min="15874" max="16116" width="8.85546875" style="145"/>
    <col min="16117" max="16117" width="6.7109375" style="145" customWidth="1"/>
    <col min="16118" max="16119" width="7.7109375" style="145" customWidth="1"/>
    <col min="16120" max="16121" width="0" style="145" hidden="1" customWidth="1"/>
    <col min="16122" max="16123" width="7.7109375" style="145" customWidth="1"/>
    <col min="16124" max="16125" width="0" style="145" hidden="1" customWidth="1"/>
    <col min="16126" max="16129" width="7.7109375" style="145" customWidth="1"/>
    <col min="16130" max="16384" width="8.85546875" style="145"/>
  </cols>
  <sheetData>
    <row r="1" spans="1:13" s="800" customFormat="1" ht="30" customHeight="1" x14ac:dyDescent="0.25">
      <c r="A1" s="1087"/>
      <c r="B1" s="967"/>
      <c r="F1" s="962" t="s">
        <v>673</v>
      </c>
      <c r="G1" s="963"/>
      <c r="H1" s="963"/>
      <c r="I1" s="967"/>
      <c r="J1" s="967"/>
      <c r="K1" s="967"/>
      <c r="L1" s="967"/>
      <c r="M1" s="36"/>
    </row>
    <row r="2" spans="1:13" s="800" customFormat="1" ht="6" customHeight="1" x14ac:dyDescent="0.2">
      <c r="A2" s="1087"/>
      <c r="B2" s="967"/>
      <c r="M2" s="36"/>
    </row>
    <row r="3" spans="1:13" ht="15" customHeight="1" x14ac:dyDescent="0.2">
      <c r="A3" s="1092" t="s">
        <v>706</v>
      </c>
      <c r="B3" s="1093"/>
      <c r="C3" s="1093"/>
      <c r="D3" s="1093"/>
      <c r="E3" s="1093"/>
      <c r="F3" s="1093"/>
      <c r="G3" s="1093"/>
      <c r="H3" s="1093"/>
      <c r="I3" s="1093"/>
      <c r="J3" s="1093"/>
      <c r="K3" s="1093"/>
      <c r="L3" s="1093"/>
      <c r="M3" s="1093"/>
    </row>
    <row r="4" spans="1:13" ht="15" customHeight="1" x14ac:dyDescent="0.2">
      <c r="A4" s="145"/>
      <c r="B4" s="1090" t="s">
        <v>73</v>
      </c>
      <c r="C4" s="1090"/>
      <c r="D4" s="1090"/>
      <c r="E4" s="1090"/>
      <c r="F4" s="1090" t="s">
        <v>74</v>
      </c>
      <c r="G4" s="1090"/>
      <c r="H4" s="1090"/>
      <c r="I4" s="1090"/>
      <c r="J4" s="1090" t="s">
        <v>75</v>
      </c>
      <c r="K4" s="1090"/>
      <c r="L4" s="1090"/>
      <c r="M4" s="1090"/>
    </row>
    <row r="5" spans="1:13" ht="30" customHeight="1" x14ac:dyDescent="0.2">
      <c r="A5" s="278" t="s">
        <v>127</v>
      </c>
      <c r="B5" s="139" t="s">
        <v>115</v>
      </c>
      <c r="C5" s="141" t="s">
        <v>77</v>
      </c>
      <c r="D5" s="141" t="s">
        <v>128</v>
      </c>
      <c r="E5" s="141" t="s">
        <v>81</v>
      </c>
      <c r="F5" s="139" t="s">
        <v>115</v>
      </c>
      <c r="G5" s="141" t="s">
        <v>77</v>
      </c>
      <c r="H5" s="141" t="s">
        <v>128</v>
      </c>
      <c r="I5" s="141" t="s">
        <v>81</v>
      </c>
      <c r="J5" s="139" t="s">
        <v>115</v>
      </c>
      <c r="K5" s="141" t="s">
        <v>77</v>
      </c>
      <c r="L5" s="231" t="s">
        <v>128</v>
      </c>
      <c r="M5" s="772" t="s">
        <v>448</v>
      </c>
    </row>
    <row r="6" spans="1:13" ht="6" customHeight="1" x14ac:dyDescent="0.2">
      <c r="A6" s="340"/>
      <c r="B6" s="326"/>
      <c r="C6" s="326"/>
      <c r="D6" s="326"/>
      <c r="E6" s="326"/>
      <c r="F6" s="326"/>
      <c r="G6" s="326"/>
      <c r="H6" s="326"/>
      <c r="I6" s="326"/>
      <c r="J6" s="326"/>
      <c r="K6" s="326"/>
      <c r="L6" s="326"/>
      <c r="M6" s="342"/>
    </row>
    <row r="7" spans="1:13" x14ac:dyDescent="0.2">
      <c r="A7" s="22">
        <v>1970</v>
      </c>
      <c r="B7" s="18" t="s">
        <v>151</v>
      </c>
      <c r="C7" s="144">
        <v>3.3479999999999999</v>
      </c>
      <c r="D7" s="19">
        <v>4.2000000000000003E-2</v>
      </c>
      <c r="E7" s="144">
        <v>457</v>
      </c>
      <c r="F7" s="144">
        <v>46</v>
      </c>
      <c r="G7" s="144">
        <v>4.0000000000000001E-3</v>
      </c>
      <c r="H7" s="19">
        <v>0</v>
      </c>
      <c r="I7" s="144">
        <v>4054</v>
      </c>
      <c r="J7" s="18" t="s">
        <v>151</v>
      </c>
      <c r="K7" s="144">
        <f t="shared" ref="K7:K35" si="0">C7+G7</f>
        <v>3.3519999999999999</v>
      </c>
      <c r="L7" s="144">
        <f t="shared" ref="L7:L35" si="1">D7+H7</f>
        <v>4.2000000000000003E-2</v>
      </c>
      <c r="M7" s="790">
        <f t="shared" ref="M7:M35" si="2">E7+I7</f>
        <v>4511</v>
      </c>
    </row>
    <row r="8" spans="1:13" x14ac:dyDescent="0.2">
      <c r="A8" s="22">
        <v>1971</v>
      </c>
      <c r="B8" s="144">
        <v>130</v>
      </c>
      <c r="C8" s="144">
        <v>2.4700000000000002</v>
      </c>
      <c r="D8" s="19">
        <v>0.307</v>
      </c>
      <c r="E8" s="144">
        <v>4035</v>
      </c>
      <c r="F8" s="144">
        <v>39</v>
      </c>
      <c r="G8" s="144">
        <v>1E-3</v>
      </c>
      <c r="H8" s="19">
        <v>2.5000000000000001E-2</v>
      </c>
      <c r="I8" s="144">
        <v>4314</v>
      </c>
      <c r="J8" s="144">
        <f t="shared" ref="J8:J35" si="3">B8+F8</f>
        <v>169</v>
      </c>
      <c r="K8" s="144">
        <f t="shared" si="0"/>
        <v>2.4710000000000001</v>
      </c>
      <c r="L8" s="144">
        <f t="shared" si="1"/>
        <v>0.33200000000000002</v>
      </c>
      <c r="M8" s="790">
        <f t="shared" si="2"/>
        <v>8349</v>
      </c>
    </row>
    <row r="9" spans="1:13" x14ac:dyDescent="0.2">
      <c r="A9" s="22">
        <v>1972</v>
      </c>
      <c r="B9" s="144">
        <v>82</v>
      </c>
      <c r="C9" s="144">
        <v>1.6819999999999999</v>
      </c>
      <c r="D9" s="19">
        <v>4.0000000000000001E-3</v>
      </c>
      <c r="E9" s="144">
        <v>20296</v>
      </c>
      <c r="F9" s="144">
        <v>33</v>
      </c>
      <c r="G9" s="144">
        <v>1.0089999999999999</v>
      </c>
      <c r="H9" s="19">
        <v>0</v>
      </c>
      <c r="I9" s="144">
        <v>4019</v>
      </c>
      <c r="J9" s="144">
        <f t="shared" si="3"/>
        <v>115</v>
      </c>
      <c r="K9" s="144">
        <f t="shared" si="0"/>
        <v>2.6909999999999998</v>
      </c>
      <c r="L9" s="144">
        <f t="shared" si="1"/>
        <v>4.0000000000000001E-3</v>
      </c>
      <c r="M9" s="790">
        <f t="shared" si="2"/>
        <v>24315</v>
      </c>
    </row>
    <row r="10" spans="1:13" x14ac:dyDescent="0.2">
      <c r="A10" s="22">
        <v>1973</v>
      </c>
      <c r="B10" s="144">
        <v>385</v>
      </c>
      <c r="C10" s="144">
        <v>30.846</v>
      </c>
      <c r="D10" s="19">
        <v>4.0999999999999995E-2</v>
      </c>
      <c r="E10" s="144">
        <v>11198</v>
      </c>
      <c r="F10" s="144">
        <v>29</v>
      </c>
      <c r="G10" s="144">
        <v>1.004</v>
      </c>
      <c r="H10" s="19">
        <v>0</v>
      </c>
      <c r="I10" s="144">
        <v>62824</v>
      </c>
      <c r="J10" s="144">
        <f t="shared" si="3"/>
        <v>414</v>
      </c>
      <c r="K10" s="144">
        <f t="shared" si="0"/>
        <v>31.85</v>
      </c>
      <c r="L10" s="144">
        <f t="shared" si="1"/>
        <v>4.0999999999999995E-2</v>
      </c>
      <c r="M10" s="790">
        <f t="shared" si="2"/>
        <v>74022</v>
      </c>
    </row>
    <row r="11" spans="1:13" x14ac:dyDescent="0.2">
      <c r="A11" s="22">
        <v>1974</v>
      </c>
      <c r="B11" s="144">
        <v>660</v>
      </c>
      <c r="C11" s="144">
        <v>13.409000000000001</v>
      </c>
      <c r="D11" s="19">
        <v>0.78099999999999992</v>
      </c>
      <c r="E11" s="144">
        <v>57667</v>
      </c>
      <c r="F11" s="144">
        <v>41</v>
      </c>
      <c r="G11" s="144">
        <v>10.17</v>
      </c>
      <c r="H11" s="19">
        <v>0</v>
      </c>
      <c r="I11" s="144">
        <v>161625</v>
      </c>
      <c r="J11" s="144">
        <f t="shared" si="3"/>
        <v>701</v>
      </c>
      <c r="K11" s="144">
        <f t="shared" si="0"/>
        <v>23.579000000000001</v>
      </c>
      <c r="L11" s="144">
        <f t="shared" si="1"/>
        <v>0.78099999999999992</v>
      </c>
      <c r="M11" s="790">
        <f t="shared" si="2"/>
        <v>219292</v>
      </c>
    </row>
    <row r="12" spans="1:13" x14ac:dyDescent="0.2">
      <c r="A12" s="22">
        <v>1975</v>
      </c>
      <c r="B12" s="144">
        <v>1000</v>
      </c>
      <c r="C12" s="144">
        <v>35.795999999999999</v>
      </c>
      <c r="D12" s="19">
        <v>9.0999999999999998E-2</v>
      </c>
      <c r="E12" s="144">
        <v>31439</v>
      </c>
      <c r="F12" s="144">
        <v>21</v>
      </c>
      <c r="G12" s="144">
        <v>3.774</v>
      </c>
      <c r="H12" s="19">
        <v>0</v>
      </c>
      <c r="I12" s="144">
        <v>974</v>
      </c>
      <c r="J12" s="144">
        <f t="shared" si="3"/>
        <v>1021</v>
      </c>
      <c r="K12" s="144">
        <f t="shared" si="0"/>
        <v>39.57</v>
      </c>
      <c r="L12" s="144">
        <f t="shared" si="1"/>
        <v>9.0999999999999998E-2</v>
      </c>
      <c r="M12" s="790">
        <f t="shared" si="2"/>
        <v>32413</v>
      </c>
    </row>
    <row r="13" spans="1:13" x14ac:dyDescent="0.2">
      <c r="A13" s="22">
        <v>1976</v>
      </c>
      <c r="B13" s="144">
        <v>1424</v>
      </c>
      <c r="C13" s="144">
        <v>74.242000000000004</v>
      </c>
      <c r="D13" s="19">
        <v>0.316</v>
      </c>
      <c r="E13" s="144">
        <v>1537</v>
      </c>
      <c r="F13" s="144">
        <v>29</v>
      </c>
      <c r="G13" s="144">
        <v>24.709</v>
      </c>
      <c r="H13" s="19">
        <v>0</v>
      </c>
      <c r="I13" s="144">
        <v>2251</v>
      </c>
      <c r="J13" s="144">
        <f t="shared" si="3"/>
        <v>1453</v>
      </c>
      <c r="K13" s="144">
        <f t="shared" si="0"/>
        <v>98.951000000000008</v>
      </c>
      <c r="L13" s="144">
        <f t="shared" si="1"/>
        <v>0.316</v>
      </c>
      <c r="M13" s="790">
        <f t="shared" si="2"/>
        <v>3788</v>
      </c>
    </row>
    <row r="14" spans="1:13" x14ac:dyDescent="0.2">
      <c r="A14" s="22">
        <v>1977</v>
      </c>
      <c r="B14" s="144">
        <v>1427</v>
      </c>
      <c r="C14" s="144">
        <v>47.030999999999999</v>
      </c>
      <c r="D14" s="19">
        <v>2.3330000000000002</v>
      </c>
      <c r="E14" s="144">
        <v>185</v>
      </c>
      <c r="F14" s="144">
        <v>30</v>
      </c>
      <c r="G14" s="144">
        <v>5.641</v>
      </c>
      <c r="H14" s="19">
        <v>0</v>
      </c>
      <c r="I14" s="144">
        <v>4081</v>
      </c>
      <c r="J14" s="144">
        <f t="shared" si="3"/>
        <v>1457</v>
      </c>
      <c r="K14" s="144">
        <f t="shared" si="0"/>
        <v>52.671999999999997</v>
      </c>
      <c r="L14" s="144">
        <f t="shared" si="1"/>
        <v>2.3330000000000002</v>
      </c>
      <c r="M14" s="790">
        <f t="shared" si="2"/>
        <v>4266</v>
      </c>
    </row>
    <row r="15" spans="1:13" x14ac:dyDescent="0.2">
      <c r="A15" s="22">
        <v>1978</v>
      </c>
      <c r="B15" s="144">
        <v>820</v>
      </c>
      <c r="C15" s="144">
        <v>26.577999999999999</v>
      </c>
      <c r="D15" s="19">
        <v>0.64400000000000002</v>
      </c>
      <c r="E15" s="144">
        <v>272</v>
      </c>
      <c r="F15" s="144">
        <v>16</v>
      </c>
      <c r="G15" s="144">
        <v>3.6640000000000001</v>
      </c>
      <c r="H15" s="19">
        <v>0</v>
      </c>
      <c r="I15" s="144">
        <v>107</v>
      </c>
      <c r="J15" s="144">
        <f t="shared" si="3"/>
        <v>836</v>
      </c>
      <c r="K15" s="144">
        <f t="shared" si="0"/>
        <v>30.242000000000001</v>
      </c>
      <c r="L15" s="144">
        <f t="shared" si="1"/>
        <v>0.64400000000000002</v>
      </c>
      <c r="M15" s="790">
        <f t="shared" si="2"/>
        <v>379</v>
      </c>
    </row>
    <row r="16" spans="1:13" x14ac:dyDescent="0.2">
      <c r="A16" s="22">
        <v>1979</v>
      </c>
      <c r="B16" s="144">
        <v>834</v>
      </c>
      <c r="C16" s="144">
        <v>18.581</v>
      </c>
      <c r="D16" s="19">
        <v>0.38</v>
      </c>
      <c r="E16" s="144">
        <v>251</v>
      </c>
      <c r="F16" s="144">
        <v>18</v>
      </c>
      <c r="G16" s="144">
        <v>2.2360000000000002</v>
      </c>
      <c r="H16" s="19">
        <v>0</v>
      </c>
      <c r="I16" s="144">
        <v>1914</v>
      </c>
      <c r="J16" s="144">
        <f t="shared" si="3"/>
        <v>852</v>
      </c>
      <c r="K16" s="144">
        <f t="shared" si="0"/>
        <v>20.817</v>
      </c>
      <c r="L16" s="144">
        <f t="shared" si="1"/>
        <v>0.38</v>
      </c>
      <c r="M16" s="790">
        <f t="shared" si="2"/>
        <v>2165</v>
      </c>
    </row>
    <row r="17" spans="1:13" x14ac:dyDescent="0.2">
      <c r="A17" s="22">
        <v>1980</v>
      </c>
      <c r="B17" s="144">
        <v>1242</v>
      </c>
      <c r="C17" s="144">
        <v>18.391999999999999</v>
      </c>
      <c r="D17" s="19">
        <v>0.122</v>
      </c>
      <c r="E17" s="144">
        <v>94</v>
      </c>
      <c r="F17" s="144">
        <v>20</v>
      </c>
      <c r="G17" s="144">
        <v>3.2549999999999999</v>
      </c>
      <c r="H17" s="19">
        <v>0</v>
      </c>
      <c r="I17" s="144">
        <v>729</v>
      </c>
      <c r="J17" s="144">
        <f t="shared" si="3"/>
        <v>1262</v>
      </c>
      <c r="K17" s="144">
        <f t="shared" si="0"/>
        <v>21.646999999999998</v>
      </c>
      <c r="L17" s="144">
        <f t="shared" si="1"/>
        <v>0.122</v>
      </c>
      <c r="M17" s="790">
        <f t="shared" si="2"/>
        <v>823</v>
      </c>
    </row>
    <row r="18" spans="1:13" x14ac:dyDescent="0.2">
      <c r="A18" s="22">
        <v>1981</v>
      </c>
      <c r="B18" s="144">
        <v>1665</v>
      </c>
      <c r="C18" s="144">
        <v>22.381</v>
      </c>
      <c r="D18" s="19">
        <v>9.0999999999999998E-2</v>
      </c>
      <c r="E18" s="144">
        <v>264</v>
      </c>
      <c r="F18" s="144">
        <v>21</v>
      </c>
      <c r="G18" s="144">
        <v>7.4790000000000001</v>
      </c>
      <c r="H18" s="19">
        <v>0</v>
      </c>
      <c r="I18" s="144">
        <v>89</v>
      </c>
      <c r="J18" s="144">
        <f t="shared" si="3"/>
        <v>1686</v>
      </c>
      <c r="K18" s="144">
        <f t="shared" si="0"/>
        <v>29.86</v>
      </c>
      <c r="L18" s="144">
        <f t="shared" si="1"/>
        <v>9.0999999999999998E-2</v>
      </c>
      <c r="M18" s="790">
        <f t="shared" si="2"/>
        <v>353</v>
      </c>
    </row>
    <row r="19" spans="1:13" x14ac:dyDescent="0.2">
      <c r="A19" s="22">
        <v>1982</v>
      </c>
      <c r="B19" s="144">
        <v>2106</v>
      </c>
      <c r="C19" s="144">
        <v>99.745999999999995</v>
      </c>
      <c r="D19" s="19">
        <v>1.325</v>
      </c>
      <c r="E19" s="144">
        <v>39</v>
      </c>
      <c r="F19" s="144">
        <v>36</v>
      </c>
      <c r="G19" s="144">
        <v>6.4550000000000001</v>
      </c>
      <c r="H19" s="19">
        <v>0</v>
      </c>
      <c r="I19" s="144">
        <v>172</v>
      </c>
      <c r="J19" s="144">
        <f t="shared" si="3"/>
        <v>2142</v>
      </c>
      <c r="K19" s="144">
        <f t="shared" si="0"/>
        <v>106.20099999999999</v>
      </c>
      <c r="L19" s="144">
        <f t="shared" si="1"/>
        <v>1.325</v>
      </c>
      <c r="M19" s="790">
        <f t="shared" si="2"/>
        <v>211</v>
      </c>
    </row>
    <row r="20" spans="1:13" x14ac:dyDescent="0.2">
      <c r="A20" s="22">
        <v>1983</v>
      </c>
      <c r="B20" s="144">
        <v>1670</v>
      </c>
      <c r="C20" s="144">
        <v>75.522000000000006</v>
      </c>
      <c r="D20" s="19">
        <v>0.2</v>
      </c>
      <c r="E20" s="144">
        <v>222</v>
      </c>
      <c r="F20" s="144">
        <v>35</v>
      </c>
      <c r="G20" s="144">
        <v>5.9859999999999998</v>
      </c>
      <c r="H20" s="19">
        <v>0</v>
      </c>
      <c r="I20" s="144">
        <v>77</v>
      </c>
      <c r="J20" s="144">
        <f t="shared" si="3"/>
        <v>1705</v>
      </c>
      <c r="K20" s="144">
        <f t="shared" si="0"/>
        <v>81.50800000000001</v>
      </c>
      <c r="L20" s="144">
        <f t="shared" si="1"/>
        <v>0.2</v>
      </c>
      <c r="M20" s="790">
        <f t="shared" si="2"/>
        <v>299</v>
      </c>
    </row>
    <row r="21" spans="1:13" x14ac:dyDescent="0.2">
      <c r="A21" s="22">
        <v>1984</v>
      </c>
      <c r="B21" s="144">
        <v>1866</v>
      </c>
      <c r="C21" s="144">
        <v>75.903000000000006</v>
      </c>
      <c r="D21" s="19">
        <v>0.108</v>
      </c>
      <c r="E21" s="144">
        <v>245</v>
      </c>
      <c r="F21" s="144">
        <v>40</v>
      </c>
      <c r="G21" s="144">
        <v>9.8550000000000004</v>
      </c>
      <c r="H21" s="19">
        <v>3.0000000000000001E-3</v>
      </c>
      <c r="I21" s="144">
        <v>42</v>
      </c>
      <c r="J21" s="144">
        <f t="shared" si="3"/>
        <v>1906</v>
      </c>
      <c r="K21" s="144">
        <f t="shared" si="0"/>
        <v>85.75800000000001</v>
      </c>
      <c r="L21" s="144">
        <f t="shared" si="1"/>
        <v>0.111</v>
      </c>
      <c r="M21" s="790">
        <f t="shared" si="2"/>
        <v>287</v>
      </c>
    </row>
    <row r="22" spans="1:13" x14ac:dyDescent="0.2">
      <c r="A22" s="22">
        <v>1985</v>
      </c>
      <c r="B22" s="144">
        <v>1641</v>
      </c>
      <c r="C22" s="144">
        <v>64.385999999999996</v>
      </c>
      <c r="D22" s="19">
        <v>0.33299999999999996</v>
      </c>
      <c r="E22" s="144">
        <v>11</v>
      </c>
      <c r="F22" s="144">
        <v>43</v>
      </c>
      <c r="G22" s="144">
        <v>41.808999999999997</v>
      </c>
      <c r="H22" s="19">
        <v>0</v>
      </c>
      <c r="I22" s="144">
        <v>30</v>
      </c>
      <c r="J22" s="144">
        <f t="shared" si="3"/>
        <v>1684</v>
      </c>
      <c r="K22" s="144">
        <f t="shared" si="0"/>
        <v>106.19499999999999</v>
      </c>
      <c r="L22" s="144">
        <f t="shared" si="1"/>
        <v>0.33299999999999996</v>
      </c>
      <c r="M22" s="790">
        <f t="shared" si="2"/>
        <v>41</v>
      </c>
    </row>
    <row r="23" spans="1:13" x14ac:dyDescent="0.2">
      <c r="A23" s="22">
        <v>1986</v>
      </c>
      <c r="B23" s="144">
        <v>1458</v>
      </c>
      <c r="C23" s="144">
        <v>50.994</v>
      </c>
      <c r="D23" s="19">
        <v>0.14699999999999999</v>
      </c>
      <c r="E23" s="144">
        <v>0</v>
      </c>
      <c r="F23" s="144">
        <v>51</v>
      </c>
      <c r="G23" s="144">
        <v>26.463000000000001</v>
      </c>
      <c r="H23" s="19">
        <v>0</v>
      </c>
      <c r="I23" s="144">
        <v>0</v>
      </c>
      <c r="J23" s="144">
        <f t="shared" si="3"/>
        <v>1509</v>
      </c>
      <c r="K23" s="144">
        <f t="shared" si="0"/>
        <v>77.456999999999994</v>
      </c>
      <c r="L23" s="144">
        <f t="shared" si="1"/>
        <v>0.14699999999999999</v>
      </c>
      <c r="M23" s="790">
        <f t="shared" si="2"/>
        <v>0</v>
      </c>
    </row>
    <row r="24" spans="1:13" x14ac:dyDescent="0.2">
      <c r="A24" s="22">
        <v>1987</v>
      </c>
      <c r="B24" s="144">
        <v>1830</v>
      </c>
      <c r="C24" s="144">
        <v>88.816000000000003</v>
      </c>
      <c r="D24" s="19">
        <v>0.33500000000000002</v>
      </c>
      <c r="E24" s="144">
        <v>30</v>
      </c>
      <c r="F24" s="144">
        <v>70</v>
      </c>
      <c r="G24" s="144">
        <v>68.239999999999995</v>
      </c>
      <c r="H24" s="19">
        <v>0</v>
      </c>
      <c r="I24" s="144">
        <v>24</v>
      </c>
      <c r="J24" s="144">
        <f t="shared" si="3"/>
        <v>1900</v>
      </c>
      <c r="K24" s="144">
        <f t="shared" si="0"/>
        <v>157.05599999999998</v>
      </c>
      <c r="L24" s="144">
        <f t="shared" si="1"/>
        <v>0.33500000000000002</v>
      </c>
      <c r="M24" s="790">
        <f t="shared" si="2"/>
        <v>54</v>
      </c>
    </row>
    <row r="25" spans="1:13" x14ac:dyDescent="0.2">
      <c r="A25" s="22">
        <v>1988</v>
      </c>
      <c r="B25" s="144">
        <v>1898</v>
      </c>
      <c r="C25" s="144">
        <v>86.146000000000001</v>
      </c>
      <c r="D25" s="19">
        <v>0.184</v>
      </c>
      <c r="E25" s="144">
        <v>18</v>
      </c>
      <c r="F25" s="144">
        <v>67</v>
      </c>
      <c r="G25" s="144">
        <v>11.895</v>
      </c>
      <c r="H25" s="19">
        <v>0</v>
      </c>
      <c r="I25" s="144">
        <v>36</v>
      </c>
      <c r="J25" s="144">
        <f t="shared" si="3"/>
        <v>1965</v>
      </c>
      <c r="K25" s="144">
        <f t="shared" si="0"/>
        <v>98.040999999999997</v>
      </c>
      <c r="L25" s="144">
        <f t="shared" si="1"/>
        <v>0.184</v>
      </c>
      <c r="M25" s="790">
        <f t="shared" si="2"/>
        <v>54</v>
      </c>
    </row>
    <row r="26" spans="1:13" x14ac:dyDescent="0.2">
      <c r="A26" s="22">
        <v>1989</v>
      </c>
      <c r="B26" s="144">
        <v>2487</v>
      </c>
      <c r="C26" s="144">
        <v>51.311999999999998</v>
      </c>
      <c r="D26" s="19">
        <v>0.77300000000000002</v>
      </c>
      <c r="E26" s="144">
        <v>0</v>
      </c>
      <c r="F26" s="144">
        <v>85</v>
      </c>
      <c r="G26" s="144">
        <v>52.680999999999997</v>
      </c>
      <c r="H26" s="19">
        <v>0</v>
      </c>
      <c r="I26" s="144">
        <v>290</v>
      </c>
      <c r="J26" s="144">
        <f t="shared" si="3"/>
        <v>2572</v>
      </c>
      <c r="K26" s="144">
        <f t="shared" si="0"/>
        <v>103.99299999999999</v>
      </c>
      <c r="L26" s="144">
        <f t="shared" si="1"/>
        <v>0.77300000000000002</v>
      </c>
      <c r="M26" s="790">
        <f t="shared" si="2"/>
        <v>290</v>
      </c>
    </row>
    <row r="27" spans="1:13" x14ac:dyDescent="0.2">
      <c r="A27" s="22">
        <v>1990</v>
      </c>
      <c r="B27" s="144">
        <v>2781</v>
      </c>
      <c r="C27" s="144">
        <v>61.860999999999997</v>
      </c>
      <c r="D27" s="19">
        <v>0.34200000000000003</v>
      </c>
      <c r="E27" s="144">
        <v>91</v>
      </c>
      <c r="F27" s="144">
        <v>108</v>
      </c>
      <c r="G27" s="144">
        <v>46.014000000000003</v>
      </c>
      <c r="H27" s="19">
        <v>5.0000000000000001E-3</v>
      </c>
      <c r="I27" s="144">
        <v>1305</v>
      </c>
      <c r="J27" s="144">
        <f t="shared" si="3"/>
        <v>2889</v>
      </c>
      <c r="K27" s="144">
        <f t="shared" si="0"/>
        <v>107.875</v>
      </c>
      <c r="L27" s="144">
        <f t="shared" si="1"/>
        <v>0.34700000000000003</v>
      </c>
      <c r="M27" s="790">
        <f t="shared" si="2"/>
        <v>1396</v>
      </c>
    </row>
    <row r="28" spans="1:13" x14ac:dyDescent="0.2">
      <c r="A28" s="22">
        <v>1991</v>
      </c>
      <c r="B28" s="144">
        <v>2782</v>
      </c>
      <c r="C28" s="144">
        <v>58.725999999999999</v>
      </c>
      <c r="D28" s="19">
        <v>1.1359999999999999</v>
      </c>
      <c r="E28" s="144">
        <v>17</v>
      </c>
      <c r="F28" s="144">
        <v>69</v>
      </c>
      <c r="G28" s="144">
        <v>45.002000000000002</v>
      </c>
      <c r="H28" s="19">
        <v>0</v>
      </c>
      <c r="I28" s="144">
        <v>2270</v>
      </c>
      <c r="J28" s="144">
        <f t="shared" si="3"/>
        <v>2851</v>
      </c>
      <c r="K28" s="144">
        <f t="shared" si="0"/>
        <v>103.72800000000001</v>
      </c>
      <c r="L28" s="144">
        <f t="shared" si="1"/>
        <v>1.1359999999999999</v>
      </c>
      <c r="M28" s="790">
        <f t="shared" si="2"/>
        <v>2287</v>
      </c>
    </row>
    <row r="29" spans="1:13" x14ac:dyDescent="0.2">
      <c r="A29" s="22">
        <v>1992</v>
      </c>
      <c r="B29" s="144">
        <v>3445</v>
      </c>
      <c r="C29" s="144">
        <v>47.131</v>
      </c>
      <c r="D29" s="19">
        <v>0.97299999999999998</v>
      </c>
      <c r="E29" s="144">
        <v>563</v>
      </c>
      <c r="F29" s="144">
        <v>93</v>
      </c>
      <c r="G29" s="144">
        <v>73.486000000000004</v>
      </c>
      <c r="H29" s="19">
        <v>0</v>
      </c>
      <c r="I29" s="144">
        <v>820</v>
      </c>
      <c r="J29" s="144">
        <f t="shared" si="3"/>
        <v>3538</v>
      </c>
      <c r="K29" s="144">
        <f t="shared" si="0"/>
        <v>120.617</v>
      </c>
      <c r="L29" s="144">
        <f t="shared" si="1"/>
        <v>0.97299999999999998</v>
      </c>
      <c r="M29" s="790">
        <f t="shared" si="2"/>
        <v>1383</v>
      </c>
    </row>
    <row r="30" spans="1:13" x14ac:dyDescent="0.2">
      <c r="A30" s="22">
        <v>1993</v>
      </c>
      <c r="B30" s="144">
        <v>4183</v>
      </c>
      <c r="C30" s="144">
        <v>74.116</v>
      </c>
      <c r="D30" s="19">
        <v>1.1259999999999999</v>
      </c>
      <c r="E30" s="144">
        <v>297</v>
      </c>
      <c r="F30" s="144">
        <v>105</v>
      </c>
      <c r="G30" s="144">
        <v>67.855000000000004</v>
      </c>
      <c r="H30" s="19">
        <v>2E-3</v>
      </c>
      <c r="I30" s="144">
        <v>1034</v>
      </c>
      <c r="J30" s="144">
        <f t="shared" si="3"/>
        <v>4288</v>
      </c>
      <c r="K30" s="144">
        <f t="shared" si="0"/>
        <v>141.971</v>
      </c>
      <c r="L30" s="144">
        <f t="shared" si="1"/>
        <v>1.1279999999999999</v>
      </c>
      <c r="M30" s="790">
        <f t="shared" si="2"/>
        <v>1331</v>
      </c>
    </row>
    <row r="31" spans="1:13" x14ac:dyDescent="0.2">
      <c r="A31" s="22">
        <v>1994</v>
      </c>
      <c r="B31" s="144">
        <v>4269</v>
      </c>
      <c r="C31" s="144">
        <v>117.55200000000001</v>
      </c>
      <c r="D31" s="19">
        <v>1.4409999999999998</v>
      </c>
      <c r="E31" s="144">
        <v>1034</v>
      </c>
      <c r="F31" s="144">
        <v>90</v>
      </c>
      <c r="G31" s="144">
        <v>92.662999999999997</v>
      </c>
      <c r="H31" s="19">
        <v>2E-3</v>
      </c>
      <c r="I31" s="144">
        <v>130</v>
      </c>
      <c r="J31" s="144">
        <f t="shared" si="3"/>
        <v>4359</v>
      </c>
      <c r="K31" s="144">
        <f t="shared" si="0"/>
        <v>210.215</v>
      </c>
      <c r="L31" s="144">
        <f t="shared" si="1"/>
        <v>1.4429999999999998</v>
      </c>
      <c r="M31" s="790">
        <f t="shared" si="2"/>
        <v>1164</v>
      </c>
    </row>
    <row r="32" spans="1:13" x14ac:dyDescent="0.2">
      <c r="A32" s="22">
        <v>1995</v>
      </c>
      <c r="B32" s="144">
        <v>4305</v>
      </c>
      <c r="C32" s="144">
        <v>204.286</v>
      </c>
      <c r="D32" s="19">
        <v>0.98</v>
      </c>
      <c r="E32" s="144">
        <v>408</v>
      </c>
      <c r="F32" s="144">
        <v>81</v>
      </c>
      <c r="G32" s="144">
        <v>74.34</v>
      </c>
      <c r="H32" s="19">
        <v>3.7999999999999999E-2</v>
      </c>
      <c r="I32" s="144">
        <v>3480</v>
      </c>
      <c r="J32" s="144">
        <f t="shared" si="3"/>
        <v>4386</v>
      </c>
      <c r="K32" s="144">
        <f t="shared" si="0"/>
        <v>278.62599999999998</v>
      </c>
      <c r="L32" s="144">
        <f t="shared" si="1"/>
        <v>1.018</v>
      </c>
      <c r="M32" s="790">
        <f t="shared" si="2"/>
        <v>3888</v>
      </c>
    </row>
    <row r="33" spans="1:13" x14ac:dyDescent="0.2">
      <c r="A33" s="22">
        <v>1996</v>
      </c>
      <c r="B33" s="144">
        <v>4154</v>
      </c>
      <c r="C33" s="144">
        <v>90.572999999999993</v>
      </c>
      <c r="D33" s="19">
        <v>2.1069999999999998</v>
      </c>
      <c r="E33" s="144">
        <v>6250</v>
      </c>
      <c r="F33" s="144">
        <v>45</v>
      </c>
      <c r="G33" s="144">
        <v>36.576000000000001</v>
      </c>
      <c r="H33" s="19">
        <v>0</v>
      </c>
      <c r="I33" s="144">
        <v>5071</v>
      </c>
      <c r="J33" s="144">
        <f t="shared" si="3"/>
        <v>4199</v>
      </c>
      <c r="K33" s="144">
        <f t="shared" si="0"/>
        <v>127.149</v>
      </c>
      <c r="L33" s="144">
        <f t="shared" si="1"/>
        <v>2.1069999999999998</v>
      </c>
      <c r="M33" s="790">
        <f t="shared" si="2"/>
        <v>11321</v>
      </c>
    </row>
    <row r="34" spans="1:13" x14ac:dyDescent="0.2">
      <c r="A34" s="22">
        <v>1997</v>
      </c>
      <c r="B34" s="144">
        <v>4503</v>
      </c>
      <c r="C34" s="144">
        <v>133.09299999999999</v>
      </c>
      <c r="D34" s="19">
        <v>2.157</v>
      </c>
      <c r="E34" s="144">
        <v>2161</v>
      </c>
      <c r="F34" s="144">
        <v>136</v>
      </c>
      <c r="G34" s="144">
        <v>52.707000000000001</v>
      </c>
      <c r="H34" s="19">
        <v>2.0299999999999998</v>
      </c>
      <c r="I34" s="144">
        <v>14944</v>
      </c>
      <c r="J34" s="144">
        <f t="shared" si="3"/>
        <v>4639</v>
      </c>
      <c r="K34" s="144">
        <f t="shared" si="0"/>
        <v>185.79999999999998</v>
      </c>
      <c r="L34" s="144">
        <f t="shared" si="1"/>
        <v>4.1869999999999994</v>
      </c>
      <c r="M34" s="790">
        <f t="shared" si="2"/>
        <v>17105</v>
      </c>
    </row>
    <row r="35" spans="1:13" x14ac:dyDescent="0.2">
      <c r="A35" s="22">
        <v>1998</v>
      </c>
      <c r="B35" s="144">
        <v>4577</v>
      </c>
      <c r="C35" s="144">
        <v>55.951999999999998</v>
      </c>
      <c r="D35" s="19">
        <v>0.95700000000000007</v>
      </c>
      <c r="E35" s="144">
        <v>169</v>
      </c>
      <c r="F35" s="144">
        <v>282</v>
      </c>
      <c r="G35" s="144">
        <v>78.911000000000001</v>
      </c>
      <c r="H35" s="19">
        <v>6.04</v>
      </c>
      <c r="I35" s="144">
        <v>4</v>
      </c>
      <c r="J35" s="144">
        <f t="shared" si="3"/>
        <v>4859</v>
      </c>
      <c r="K35" s="144">
        <f t="shared" si="0"/>
        <v>134.863</v>
      </c>
      <c r="L35" s="144">
        <f t="shared" si="1"/>
        <v>6.9969999999999999</v>
      </c>
      <c r="M35" s="790">
        <f t="shared" si="2"/>
        <v>173</v>
      </c>
    </row>
    <row r="36" spans="1:13" x14ac:dyDescent="0.2">
      <c r="A36" s="22">
        <v>1999</v>
      </c>
      <c r="B36" s="144">
        <v>4974</v>
      </c>
      <c r="C36" s="144">
        <v>71</v>
      </c>
      <c r="D36" s="19">
        <v>2.2999999999999998</v>
      </c>
      <c r="E36" s="144">
        <v>1040</v>
      </c>
      <c r="F36" s="144">
        <f t="shared" ref="F36:I37" si="4">J36-B36</f>
        <v>99</v>
      </c>
      <c r="G36" s="144">
        <f t="shared" si="4"/>
        <v>53</v>
      </c>
      <c r="H36" s="19">
        <f t="shared" si="4"/>
        <v>0</v>
      </c>
      <c r="I36" s="144">
        <f t="shared" si="4"/>
        <v>60</v>
      </c>
      <c r="J36" s="144">
        <v>5073</v>
      </c>
      <c r="K36" s="144">
        <v>124</v>
      </c>
      <c r="L36" s="144">
        <v>2.2999999999999998</v>
      </c>
      <c r="M36" s="790">
        <v>1100</v>
      </c>
    </row>
    <row r="37" spans="1:13" x14ac:dyDescent="0.2">
      <c r="A37" s="22">
        <v>2000</v>
      </c>
      <c r="B37" s="144">
        <v>4847</v>
      </c>
      <c r="C37" s="144">
        <v>69</v>
      </c>
      <c r="D37" s="19">
        <v>0.7</v>
      </c>
      <c r="E37" s="144">
        <v>72</v>
      </c>
      <c r="F37" s="144">
        <f t="shared" si="4"/>
        <v>131</v>
      </c>
      <c r="G37" s="144">
        <f t="shared" si="4"/>
        <v>39</v>
      </c>
      <c r="H37" s="19">
        <f t="shared" si="4"/>
        <v>0.10000000000000009</v>
      </c>
      <c r="I37" s="144">
        <f t="shared" si="4"/>
        <v>212</v>
      </c>
      <c r="J37" s="144">
        <v>4978</v>
      </c>
      <c r="K37" s="144">
        <v>108</v>
      </c>
      <c r="L37" s="144">
        <v>0.8</v>
      </c>
      <c r="M37" s="790">
        <v>284</v>
      </c>
    </row>
    <row r="38" spans="1:13" x14ac:dyDescent="0.2">
      <c r="A38" s="22">
        <v>2001</v>
      </c>
      <c r="B38" s="144">
        <v>5716</v>
      </c>
      <c r="C38" s="144">
        <v>151</v>
      </c>
      <c r="D38" s="19"/>
      <c r="E38" s="144"/>
      <c r="F38" s="144">
        <f t="shared" ref="F38:G40" si="5">J38-B38</f>
        <v>121</v>
      </c>
      <c r="G38" s="144">
        <f t="shared" si="5"/>
        <v>89</v>
      </c>
      <c r="H38" s="19"/>
      <c r="I38" s="144"/>
      <c r="J38" s="144">
        <v>5837</v>
      </c>
      <c r="K38" s="144">
        <v>240</v>
      </c>
      <c r="L38" s="144">
        <v>1</v>
      </c>
      <c r="M38" s="790">
        <v>782</v>
      </c>
    </row>
    <row r="39" spans="1:13" x14ac:dyDescent="0.2">
      <c r="A39" s="22">
        <v>2002</v>
      </c>
      <c r="B39" s="144">
        <v>6846</v>
      </c>
      <c r="C39" s="144">
        <v>205</v>
      </c>
      <c r="D39" s="19"/>
      <c r="E39" s="144"/>
      <c r="F39" s="144">
        <f t="shared" si="5"/>
        <v>76</v>
      </c>
      <c r="G39" s="144">
        <f t="shared" si="5"/>
        <v>145</v>
      </c>
      <c r="H39" s="19"/>
      <c r="I39" s="144"/>
      <c r="J39" s="144">
        <v>6922</v>
      </c>
      <c r="K39" s="144">
        <v>350</v>
      </c>
      <c r="L39" s="144">
        <v>1</v>
      </c>
      <c r="M39" s="790">
        <v>92</v>
      </c>
    </row>
    <row r="40" spans="1:13" x14ac:dyDescent="0.2">
      <c r="A40" s="22">
        <v>2003</v>
      </c>
      <c r="B40" s="144">
        <v>6883</v>
      </c>
      <c r="C40" s="144">
        <v>184</v>
      </c>
      <c r="D40" s="19"/>
      <c r="E40" s="144"/>
      <c r="F40" s="144">
        <f t="shared" si="5"/>
        <v>89</v>
      </c>
      <c r="G40" s="144">
        <f t="shared" si="5"/>
        <v>170</v>
      </c>
      <c r="H40" s="19"/>
      <c r="I40" s="144"/>
      <c r="J40" s="144">
        <v>6972</v>
      </c>
      <c r="K40" s="144">
        <v>354</v>
      </c>
      <c r="L40" s="144">
        <v>8</v>
      </c>
      <c r="M40" s="790">
        <v>1993</v>
      </c>
    </row>
    <row r="41" spans="1:13" x14ac:dyDescent="0.2">
      <c r="A41" s="22">
        <v>2004</v>
      </c>
      <c r="B41" s="144">
        <v>6885</v>
      </c>
      <c r="C41" s="144">
        <v>258</v>
      </c>
      <c r="D41" s="19"/>
      <c r="E41" s="144"/>
      <c r="F41" s="144">
        <v>92</v>
      </c>
      <c r="G41" s="144">
        <v>199</v>
      </c>
      <c r="H41" s="19"/>
      <c r="I41" s="144"/>
      <c r="J41" s="144">
        <f t="shared" ref="J41:J48" si="6">B41+F41</f>
        <v>6977</v>
      </c>
      <c r="K41" s="144">
        <f t="shared" ref="K41:K48" si="7">C41+G41</f>
        <v>457</v>
      </c>
      <c r="L41" s="18" t="s">
        <v>151</v>
      </c>
      <c r="M41" s="18" t="s">
        <v>151</v>
      </c>
    </row>
    <row r="42" spans="1:13" x14ac:dyDescent="0.2">
      <c r="A42" s="22">
        <v>2005</v>
      </c>
      <c r="B42" s="144">
        <v>6887</v>
      </c>
      <c r="C42" s="144">
        <v>160</v>
      </c>
      <c r="D42" s="19"/>
      <c r="E42" s="144"/>
      <c r="F42" s="144">
        <v>94</v>
      </c>
      <c r="G42" s="144">
        <v>304</v>
      </c>
      <c r="H42" s="19"/>
      <c r="I42" s="144"/>
      <c r="J42" s="144">
        <f t="shared" si="6"/>
        <v>6981</v>
      </c>
      <c r="K42" s="144">
        <f t="shared" si="7"/>
        <v>464</v>
      </c>
      <c r="L42" s="18" t="s">
        <v>151</v>
      </c>
      <c r="M42" s="18" t="s">
        <v>151</v>
      </c>
    </row>
    <row r="43" spans="1:13" x14ac:dyDescent="0.2">
      <c r="A43" s="22">
        <v>2006</v>
      </c>
      <c r="B43" s="144">
        <v>7079</v>
      </c>
      <c r="C43" s="144">
        <v>230</v>
      </c>
      <c r="D43" s="19"/>
      <c r="E43" s="144"/>
      <c r="F43" s="144">
        <v>122</v>
      </c>
      <c r="G43" s="144">
        <v>231</v>
      </c>
      <c r="H43" s="19"/>
      <c r="I43" s="144"/>
      <c r="J43" s="144">
        <f t="shared" si="6"/>
        <v>7201</v>
      </c>
      <c r="K43" s="144">
        <f t="shared" si="7"/>
        <v>461</v>
      </c>
      <c r="L43" s="18" t="s">
        <v>151</v>
      </c>
      <c r="M43" s="18" t="s">
        <v>151</v>
      </c>
    </row>
    <row r="44" spans="1:13" x14ac:dyDescent="0.2">
      <c r="A44" s="22">
        <v>2007</v>
      </c>
      <c r="B44" s="144">
        <v>6824</v>
      </c>
      <c r="C44" s="144">
        <v>208.8</v>
      </c>
      <c r="D44" s="19"/>
      <c r="E44" s="144"/>
      <c r="F44" s="144">
        <v>138</v>
      </c>
      <c r="G44" s="144">
        <v>134.30000000000001</v>
      </c>
      <c r="H44" s="19"/>
      <c r="I44" s="144"/>
      <c r="J44" s="144">
        <f t="shared" si="6"/>
        <v>6962</v>
      </c>
      <c r="K44" s="144">
        <f t="shared" si="7"/>
        <v>343.1</v>
      </c>
      <c r="L44" s="18" t="s">
        <v>151</v>
      </c>
      <c r="M44" s="18" t="s">
        <v>151</v>
      </c>
    </row>
    <row r="45" spans="1:13" x14ac:dyDescent="0.2">
      <c r="A45" s="75">
        <v>2008</v>
      </c>
      <c r="B45" s="66">
        <v>6071</v>
      </c>
      <c r="C45" s="66">
        <v>258</v>
      </c>
      <c r="D45" s="70"/>
      <c r="E45" s="66"/>
      <c r="F45" s="66">
        <v>130</v>
      </c>
      <c r="G45" s="66">
        <v>198</v>
      </c>
      <c r="H45" s="70"/>
      <c r="I45" s="66"/>
      <c r="J45" s="66">
        <f t="shared" si="6"/>
        <v>6201</v>
      </c>
      <c r="K45" s="66">
        <f t="shared" si="7"/>
        <v>456</v>
      </c>
      <c r="L45" s="87" t="s">
        <v>151</v>
      </c>
      <c r="M45" s="87" t="s">
        <v>151</v>
      </c>
    </row>
    <row r="46" spans="1:13" x14ac:dyDescent="0.2">
      <c r="A46" s="75">
        <v>2009</v>
      </c>
      <c r="B46" s="66">
        <v>5247</v>
      </c>
      <c r="C46" s="66">
        <v>353</v>
      </c>
      <c r="D46" s="70"/>
      <c r="E46" s="66"/>
      <c r="F46" s="66">
        <v>130</v>
      </c>
      <c r="G46" s="66">
        <v>274</v>
      </c>
      <c r="H46" s="70"/>
      <c r="I46" s="66"/>
      <c r="J46" s="66">
        <f t="shared" si="6"/>
        <v>5377</v>
      </c>
      <c r="K46" s="66">
        <f t="shared" si="7"/>
        <v>627</v>
      </c>
      <c r="L46" s="87" t="s">
        <v>151</v>
      </c>
      <c r="M46" s="87" t="s">
        <v>151</v>
      </c>
    </row>
    <row r="47" spans="1:13" s="232" customFormat="1" x14ac:dyDescent="0.2">
      <c r="A47" s="75">
        <v>2010</v>
      </c>
      <c r="B47" s="66">
        <v>5540</v>
      </c>
      <c r="C47" s="66">
        <v>271</v>
      </c>
      <c r="D47" s="70"/>
      <c r="E47" s="66"/>
      <c r="F47" s="66">
        <v>127</v>
      </c>
      <c r="G47" s="66">
        <v>181</v>
      </c>
      <c r="H47" s="70"/>
      <c r="I47" s="66"/>
      <c r="J47" s="66">
        <f t="shared" si="6"/>
        <v>5667</v>
      </c>
      <c r="K47" s="66">
        <f t="shared" si="7"/>
        <v>452</v>
      </c>
      <c r="L47" s="87" t="s">
        <v>151</v>
      </c>
      <c r="M47" s="87" t="s">
        <v>151</v>
      </c>
    </row>
    <row r="48" spans="1:13" s="240" customFormat="1" x14ac:dyDescent="0.2">
      <c r="A48" s="75">
        <v>2011</v>
      </c>
      <c r="B48" s="66">
        <v>4718</v>
      </c>
      <c r="C48" s="66">
        <v>281</v>
      </c>
      <c r="D48" s="70">
        <v>0</v>
      </c>
      <c r="E48" s="66">
        <v>0</v>
      </c>
      <c r="F48" s="66">
        <v>77</v>
      </c>
      <c r="G48" s="66">
        <v>60</v>
      </c>
      <c r="H48" s="70"/>
      <c r="I48" s="66"/>
      <c r="J48" s="66">
        <f t="shared" si="6"/>
        <v>4795</v>
      </c>
      <c r="K48" s="66">
        <f t="shared" si="7"/>
        <v>341</v>
      </c>
      <c r="L48" s="87" t="s">
        <v>151</v>
      </c>
      <c r="M48" s="87" t="s">
        <v>151</v>
      </c>
    </row>
    <row r="49" spans="1:13" s="279" customFormat="1" x14ac:dyDescent="0.2">
      <c r="A49" s="75">
        <v>2012</v>
      </c>
      <c r="B49" s="66">
        <v>3609</v>
      </c>
      <c r="C49" s="66">
        <v>407</v>
      </c>
      <c r="D49" s="70"/>
      <c r="E49" s="66"/>
      <c r="F49" s="66">
        <v>145</v>
      </c>
      <c r="G49" s="66">
        <v>171</v>
      </c>
      <c r="H49" s="70"/>
      <c r="I49" s="66"/>
      <c r="J49" s="66">
        <f t="shared" ref="J49:J50" si="8">B49+F49</f>
        <v>3754</v>
      </c>
      <c r="K49" s="66">
        <f t="shared" ref="K49:K50" si="9">C49+G49</f>
        <v>578</v>
      </c>
      <c r="L49" s="87" t="s">
        <v>151</v>
      </c>
      <c r="M49" s="87" t="s">
        <v>151</v>
      </c>
    </row>
    <row r="50" spans="1:13" x14ac:dyDescent="0.2">
      <c r="A50" s="75">
        <v>2013</v>
      </c>
      <c r="B50" s="66">
        <v>4144</v>
      </c>
      <c r="C50" s="66">
        <v>429</v>
      </c>
      <c r="D50" s="70"/>
      <c r="E50" s="66"/>
      <c r="F50" s="66">
        <v>371</v>
      </c>
      <c r="G50" s="66">
        <v>254</v>
      </c>
      <c r="H50" s="70"/>
      <c r="I50" s="66"/>
      <c r="J50" s="66">
        <f t="shared" si="8"/>
        <v>4515</v>
      </c>
      <c r="K50" s="66">
        <f t="shared" si="9"/>
        <v>683</v>
      </c>
      <c r="L50" s="87" t="s">
        <v>151</v>
      </c>
      <c r="M50" s="87" t="s">
        <v>151</v>
      </c>
    </row>
    <row r="51" spans="1:13" ht="6" customHeight="1" x14ac:dyDescent="0.2">
      <c r="A51" s="340"/>
      <c r="B51" s="326"/>
      <c r="C51" s="326"/>
      <c r="D51" s="326"/>
      <c r="E51" s="326"/>
      <c r="F51" s="326"/>
      <c r="G51" s="326"/>
      <c r="H51" s="326"/>
      <c r="I51" s="326"/>
      <c r="J51" s="326"/>
      <c r="K51" s="326"/>
      <c r="L51" s="326"/>
      <c r="M51" s="342"/>
    </row>
    <row r="52" spans="1:13" ht="15" customHeight="1" x14ac:dyDescent="0.2">
      <c r="A52" s="1088" t="s">
        <v>194</v>
      </c>
      <c r="B52" s="1088"/>
      <c r="C52" s="1088"/>
      <c r="D52" s="1088"/>
      <c r="E52" s="1088"/>
      <c r="F52" s="1088"/>
      <c r="G52" s="1088"/>
      <c r="H52" s="1088"/>
      <c r="I52" s="1088"/>
      <c r="J52" s="1088"/>
      <c r="K52" s="1088"/>
      <c r="L52" s="1088"/>
      <c r="M52" s="1088"/>
    </row>
    <row r="53" spans="1:13" s="849" customFormat="1" ht="6" customHeight="1" x14ac:dyDescent="0.2">
      <c r="A53" s="848"/>
      <c r="B53" s="848"/>
      <c r="C53" s="848"/>
      <c r="D53" s="848"/>
      <c r="E53" s="848"/>
      <c r="F53" s="848"/>
      <c r="G53" s="848"/>
      <c r="H53" s="848"/>
      <c r="I53" s="848"/>
      <c r="J53" s="848"/>
      <c r="K53" s="848"/>
      <c r="L53" s="848"/>
      <c r="M53" s="848"/>
    </row>
    <row r="54" spans="1:13" ht="15" customHeight="1" x14ac:dyDescent="0.2">
      <c r="A54" s="1094" t="s">
        <v>210</v>
      </c>
      <c r="B54" s="1095"/>
      <c r="C54" s="1095"/>
      <c r="D54" s="1095"/>
      <c r="E54" s="1095"/>
      <c r="F54" s="1095"/>
      <c r="G54" s="1095"/>
      <c r="H54" s="1095"/>
      <c r="I54" s="1095"/>
      <c r="J54" s="1095"/>
      <c r="K54" s="1095"/>
      <c r="L54" s="1095"/>
      <c r="M54" s="1095"/>
    </row>
    <row r="55" spans="1:13" ht="30" customHeight="1" x14ac:dyDescent="0.2">
      <c r="A55" s="959" t="s">
        <v>257</v>
      </c>
      <c r="B55" s="1091"/>
      <c r="C55" s="1091"/>
      <c r="D55" s="1091"/>
      <c r="E55" s="1091"/>
      <c r="F55" s="1091"/>
      <c r="G55" s="1091"/>
      <c r="H55" s="1091"/>
      <c r="I55" s="1091"/>
      <c r="J55" s="1091"/>
      <c r="K55" s="1091"/>
      <c r="L55" s="1091"/>
      <c r="M55" s="1091"/>
    </row>
  </sheetData>
  <mergeCells count="10">
    <mergeCell ref="A1:B1"/>
    <mergeCell ref="A2:B2"/>
    <mergeCell ref="F1:L1"/>
    <mergeCell ref="A55:M55"/>
    <mergeCell ref="A3:M3"/>
    <mergeCell ref="B4:E4"/>
    <mergeCell ref="F4:I4"/>
    <mergeCell ref="J4:M4"/>
    <mergeCell ref="A52:M52"/>
    <mergeCell ref="A54:M54"/>
  </mergeCells>
  <hyperlinks>
    <hyperlink ref="F1:H1" location="Tabellförteckning!A1" display="Tillbaka till innehållsföreckningen "/>
  </hyperlinks>
  <pageMargins left="0.75" right="0.75" top="1" bottom="1" header="0.5" footer="0.5"/>
  <pageSetup paperSize="9" scale="96" orientation="portrait" r:id="rId1"/>
  <headerFooter alignWithMargins="0"/>
  <drawing r:id="rId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1">
    <pageSetUpPr fitToPage="1"/>
  </sheetPr>
  <dimension ref="A1:G50"/>
  <sheetViews>
    <sheetView zoomScaleNormal="100" workbookViewId="0">
      <pane ySplit="5" topLeftCell="A30" activePane="bottomLeft" state="frozen"/>
      <selection sqref="A1:B86"/>
      <selection pane="bottomLeft" sqref="A1:G86"/>
    </sheetView>
  </sheetViews>
  <sheetFormatPr defaultColWidth="8.85546875" defaultRowHeight="12.75" x14ac:dyDescent="0.2"/>
  <cols>
    <col min="1" max="1" width="6.7109375" style="142" customWidth="1"/>
    <col min="2" max="2" width="7.28515625" style="146" customWidth="1"/>
    <col min="3" max="3" width="7.140625" style="146" customWidth="1"/>
    <col min="4" max="4" width="7.7109375" style="146" customWidth="1"/>
    <col min="5" max="5" width="8" style="63" customWidth="1"/>
    <col min="6" max="6" width="7.28515625" style="146" customWidth="1"/>
    <col min="7" max="7" width="8" style="146" customWidth="1"/>
    <col min="8" max="245" width="8.85546875" style="146"/>
    <col min="246" max="246" width="6.7109375" style="146" customWidth="1"/>
    <col min="247" max="247" width="7.28515625" style="146" customWidth="1"/>
    <col min="248" max="248" width="7.140625" style="146" customWidth="1"/>
    <col min="249" max="249" width="7.7109375" style="146" customWidth="1"/>
    <col min="250" max="250" width="8" style="146" customWidth="1"/>
    <col min="251" max="251" width="7.28515625" style="146" customWidth="1"/>
    <col min="252" max="252" width="8" style="146" customWidth="1"/>
    <col min="253" max="501" width="8.85546875" style="146"/>
    <col min="502" max="502" width="6.7109375" style="146" customWidth="1"/>
    <col min="503" max="503" width="7.28515625" style="146" customWidth="1"/>
    <col min="504" max="504" width="7.140625" style="146" customWidth="1"/>
    <col min="505" max="505" width="7.7109375" style="146" customWidth="1"/>
    <col min="506" max="506" width="8" style="146" customWidth="1"/>
    <col min="507" max="507" width="7.28515625" style="146" customWidth="1"/>
    <col min="508" max="508" width="8" style="146" customWidth="1"/>
    <col min="509" max="757" width="8.85546875" style="146"/>
    <col min="758" max="758" width="6.7109375" style="146" customWidth="1"/>
    <col min="759" max="759" width="7.28515625" style="146" customWidth="1"/>
    <col min="760" max="760" width="7.140625" style="146" customWidth="1"/>
    <col min="761" max="761" width="7.7109375" style="146" customWidth="1"/>
    <col min="762" max="762" width="8" style="146" customWidth="1"/>
    <col min="763" max="763" width="7.28515625" style="146" customWidth="1"/>
    <col min="764" max="764" width="8" style="146" customWidth="1"/>
    <col min="765" max="1013" width="8.85546875" style="146"/>
    <col min="1014" max="1014" width="6.7109375" style="146" customWidth="1"/>
    <col min="1015" max="1015" width="7.28515625" style="146" customWidth="1"/>
    <col min="1016" max="1016" width="7.140625" style="146" customWidth="1"/>
    <col min="1017" max="1017" width="7.7109375" style="146" customWidth="1"/>
    <col min="1018" max="1018" width="8" style="146" customWidth="1"/>
    <col min="1019" max="1019" width="7.28515625" style="146" customWidth="1"/>
    <col min="1020" max="1020" width="8" style="146" customWidth="1"/>
    <col min="1021" max="1269" width="8.85546875" style="146"/>
    <col min="1270" max="1270" width="6.7109375" style="146" customWidth="1"/>
    <col min="1271" max="1271" width="7.28515625" style="146" customWidth="1"/>
    <col min="1272" max="1272" width="7.140625" style="146" customWidth="1"/>
    <col min="1273" max="1273" width="7.7109375" style="146" customWidth="1"/>
    <col min="1274" max="1274" width="8" style="146" customWidth="1"/>
    <col min="1275" max="1275" width="7.28515625" style="146" customWidth="1"/>
    <col min="1276" max="1276" width="8" style="146" customWidth="1"/>
    <col min="1277" max="1525" width="8.85546875" style="146"/>
    <col min="1526" max="1526" width="6.7109375" style="146" customWidth="1"/>
    <col min="1527" max="1527" width="7.28515625" style="146" customWidth="1"/>
    <col min="1528" max="1528" width="7.140625" style="146" customWidth="1"/>
    <col min="1529" max="1529" width="7.7109375" style="146" customWidth="1"/>
    <col min="1530" max="1530" width="8" style="146" customWidth="1"/>
    <col min="1531" max="1531" width="7.28515625" style="146" customWidth="1"/>
    <col min="1532" max="1532" width="8" style="146" customWidth="1"/>
    <col min="1533" max="1781" width="8.85546875" style="146"/>
    <col min="1782" max="1782" width="6.7109375" style="146" customWidth="1"/>
    <col min="1783" max="1783" width="7.28515625" style="146" customWidth="1"/>
    <col min="1784" max="1784" width="7.140625" style="146" customWidth="1"/>
    <col min="1785" max="1785" width="7.7109375" style="146" customWidth="1"/>
    <col min="1786" max="1786" width="8" style="146" customWidth="1"/>
    <col min="1787" max="1787" width="7.28515625" style="146" customWidth="1"/>
    <col min="1788" max="1788" width="8" style="146" customWidth="1"/>
    <col min="1789" max="2037" width="8.85546875" style="146"/>
    <col min="2038" max="2038" width="6.7109375" style="146" customWidth="1"/>
    <col min="2039" max="2039" width="7.28515625" style="146" customWidth="1"/>
    <col min="2040" max="2040" width="7.140625" style="146" customWidth="1"/>
    <col min="2041" max="2041" width="7.7109375" style="146" customWidth="1"/>
    <col min="2042" max="2042" width="8" style="146" customWidth="1"/>
    <col min="2043" max="2043" width="7.28515625" style="146" customWidth="1"/>
    <col min="2044" max="2044" width="8" style="146" customWidth="1"/>
    <col min="2045" max="2293" width="8.85546875" style="146"/>
    <col min="2294" max="2294" width="6.7109375" style="146" customWidth="1"/>
    <col min="2295" max="2295" width="7.28515625" style="146" customWidth="1"/>
    <col min="2296" max="2296" width="7.140625" style="146" customWidth="1"/>
    <col min="2297" max="2297" width="7.7109375" style="146" customWidth="1"/>
    <col min="2298" max="2298" width="8" style="146" customWidth="1"/>
    <col min="2299" max="2299" width="7.28515625" style="146" customWidth="1"/>
    <col min="2300" max="2300" width="8" style="146" customWidth="1"/>
    <col min="2301" max="2549" width="8.85546875" style="146"/>
    <col min="2550" max="2550" width="6.7109375" style="146" customWidth="1"/>
    <col min="2551" max="2551" width="7.28515625" style="146" customWidth="1"/>
    <col min="2552" max="2552" width="7.140625" style="146" customWidth="1"/>
    <col min="2553" max="2553" width="7.7109375" style="146" customWidth="1"/>
    <col min="2554" max="2554" width="8" style="146" customWidth="1"/>
    <col min="2555" max="2555" width="7.28515625" style="146" customWidth="1"/>
    <col min="2556" max="2556" width="8" style="146" customWidth="1"/>
    <col min="2557" max="2805" width="8.85546875" style="146"/>
    <col min="2806" max="2806" width="6.7109375" style="146" customWidth="1"/>
    <col min="2807" max="2807" width="7.28515625" style="146" customWidth="1"/>
    <col min="2808" max="2808" width="7.140625" style="146" customWidth="1"/>
    <col min="2809" max="2809" width="7.7109375" style="146" customWidth="1"/>
    <col min="2810" max="2810" width="8" style="146" customWidth="1"/>
    <col min="2811" max="2811" width="7.28515625" style="146" customWidth="1"/>
    <col min="2812" max="2812" width="8" style="146" customWidth="1"/>
    <col min="2813" max="3061" width="8.85546875" style="146"/>
    <col min="3062" max="3062" width="6.7109375" style="146" customWidth="1"/>
    <col min="3063" max="3063" width="7.28515625" style="146" customWidth="1"/>
    <col min="3064" max="3064" width="7.140625" style="146" customWidth="1"/>
    <col min="3065" max="3065" width="7.7109375" style="146" customWidth="1"/>
    <col min="3066" max="3066" width="8" style="146" customWidth="1"/>
    <col min="3067" max="3067" width="7.28515625" style="146" customWidth="1"/>
    <col min="3068" max="3068" width="8" style="146" customWidth="1"/>
    <col min="3069" max="3317" width="8.85546875" style="146"/>
    <col min="3318" max="3318" width="6.7109375" style="146" customWidth="1"/>
    <col min="3319" max="3319" width="7.28515625" style="146" customWidth="1"/>
    <col min="3320" max="3320" width="7.140625" style="146" customWidth="1"/>
    <col min="3321" max="3321" width="7.7109375" style="146" customWidth="1"/>
    <col min="3322" max="3322" width="8" style="146" customWidth="1"/>
    <col min="3323" max="3323" width="7.28515625" style="146" customWidth="1"/>
    <col min="3324" max="3324" width="8" style="146" customWidth="1"/>
    <col min="3325" max="3573" width="8.85546875" style="146"/>
    <col min="3574" max="3574" width="6.7109375" style="146" customWidth="1"/>
    <col min="3575" max="3575" width="7.28515625" style="146" customWidth="1"/>
    <col min="3576" max="3576" width="7.140625" style="146" customWidth="1"/>
    <col min="3577" max="3577" width="7.7109375" style="146" customWidth="1"/>
    <col min="3578" max="3578" width="8" style="146" customWidth="1"/>
    <col min="3579" max="3579" width="7.28515625" style="146" customWidth="1"/>
    <col min="3580" max="3580" width="8" style="146" customWidth="1"/>
    <col min="3581" max="3829" width="8.85546875" style="146"/>
    <col min="3830" max="3830" width="6.7109375" style="146" customWidth="1"/>
    <col min="3831" max="3831" width="7.28515625" style="146" customWidth="1"/>
    <col min="3832" max="3832" width="7.140625" style="146" customWidth="1"/>
    <col min="3833" max="3833" width="7.7109375" style="146" customWidth="1"/>
    <col min="3834" max="3834" width="8" style="146" customWidth="1"/>
    <col min="3835" max="3835" width="7.28515625" style="146" customWidth="1"/>
    <col min="3836" max="3836" width="8" style="146" customWidth="1"/>
    <col min="3837" max="4085" width="8.85546875" style="146"/>
    <col min="4086" max="4086" width="6.7109375" style="146" customWidth="1"/>
    <col min="4087" max="4087" width="7.28515625" style="146" customWidth="1"/>
    <col min="4088" max="4088" width="7.140625" style="146" customWidth="1"/>
    <col min="4089" max="4089" width="7.7109375" style="146" customWidth="1"/>
    <col min="4090" max="4090" width="8" style="146" customWidth="1"/>
    <col min="4091" max="4091" width="7.28515625" style="146" customWidth="1"/>
    <col min="4092" max="4092" width="8" style="146" customWidth="1"/>
    <col min="4093" max="4341" width="8.85546875" style="146"/>
    <col min="4342" max="4342" width="6.7109375" style="146" customWidth="1"/>
    <col min="4343" max="4343" width="7.28515625" style="146" customWidth="1"/>
    <col min="4344" max="4344" width="7.140625" style="146" customWidth="1"/>
    <col min="4345" max="4345" width="7.7109375" style="146" customWidth="1"/>
    <col min="4346" max="4346" width="8" style="146" customWidth="1"/>
    <col min="4347" max="4347" width="7.28515625" style="146" customWidth="1"/>
    <col min="4348" max="4348" width="8" style="146" customWidth="1"/>
    <col min="4349" max="4597" width="8.85546875" style="146"/>
    <col min="4598" max="4598" width="6.7109375" style="146" customWidth="1"/>
    <col min="4599" max="4599" width="7.28515625" style="146" customWidth="1"/>
    <col min="4600" max="4600" width="7.140625" style="146" customWidth="1"/>
    <col min="4601" max="4601" width="7.7109375" style="146" customWidth="1"/>
    <col min="4602" max="4602" width="8" style="146" customWidth="1"/>
    <col min="4603" max="4603" width="7.28515625" style="146" customWidth="1"/>
    <col min="4604" max="4604" width="8" style="146" customWidth="1"/>
    <col min="4605" max="4853" width="8.85546875" style="146"/>
    <col min="4854" max="4854" width="6.7109375" style="146" customWidth="1"/>
    <col min="4855" max="4855" width="7.28515625" style="146" customWidth="1"/>
    <col min="4856" max="4856" width="7.140625" style="146" customWidth="1"/>
    <col min="4857" max="4857" width="7.7109375" style="146" customWidth="1"/>
    <col min="4858" max="4858" width="8" style="146" customWidth="1"/>
    <col min="4859" max="4859" width="7.28515625" style="146" customWidth="1"/>
    <col min="4860" max="4860" width="8" style="146" customWidth="1"/>
    <col min="4861" max="5109" width="8.85546875" style="146"/>
    <col min="5110" max="5110" width="6.7109375" style="146" customWidth="1"/>
    <col min="5111" max="5111" width="7.28515625" style="146" customWidth="1"/>
    <col min="5112" max="5112" width="7.140625" style="146" customWidth="1"/>
    <col min="5113" max="5113" width="7.7109375" style="146" customWidth="1"/>
    <col min="5114" max="5114" width="8" style="146" customWidth="1"/>
    <col min="5115" max="5115" width="7.28515625" style="146" customWidth="1"/>
    <col min="5116" max="5116" width="8" style="146" customWidth="1"/>
    <col min="5117" max="5365" width="8.85546875" style="146"/>
    <col min="5366" max="5366" width="6.7109375" style="146" customWidth="1"/>
    <col min="5367" max="5367" width="7.28515625" style="146" customWidth="1"/>
    <col min="5368" max="5368" width="7.140625" style="146" customWidth="1"/>
    <col min="5369" max="5369" width="7.7109375" style="146" customWidth="1"/>
    <col min="5370" max="5370" width="8" style="146" customWidth="1"/>
    <col min="5371" max="5371" width="7.28515625" style="146" customWidth="1"/>
    <col min="5372" max="5372" width="8" style="146" customWidth="1"/>
    <col min="5373" max="5621" width="8.85546875" style="146"/>
    <col min="5622" max="5622" width="6.7109375" style="146" customWidth="1"/>
    <col min="5623" max="5623" width="7.28515625" style="146" customWidth="1"/>
    <col min="5624" max="5624" width="7.140625" style="146" customWidth="1"/>
    <col min="5625" max="5625" width="7.7109375" style="146" customWidth="1"/>
    <col min="5626" max="5626" width="8" style="146" customWidth="1"/>
    <col min="5627" max="5627" width="7.28515625" style="146" customWidth="1"/>
    <col min="5628" max="5628" width="8" style="146" customWidth="1"/>
    <col min="5629" max="5877" width="8.85546875" style="146"/>
    <col min="5878" max="5878" width="6.7109375" style="146" customWidth="1"/>
    <col min="5879" max="5879" width="7.28515625" style="146" customWidth="1"/>
    <col min="5880" max="5880" width="7.140625" style="146" customWidth="1"/>
    <col min="5881" max="5881" width="7.7109375" style="146" customWidth="1"/>
    <col min="5882" max="5882" width="8" style="146" customWidth="1"/>
    <col min="5883" max="5883" width="7.28515625" style="146" customWidth="1"/>
    <col min="5884" max="5884" width="8" style="146" customWidth="1"/>
    <col min="5885" max="6133" width="8.85546875" style="146"/>
    <col min="6134" max="6134" width="6.7109375" style="146" customWidth="1"/>
    <col min="6135" max="6135" width="7.28515625" style="146" customWidth="1"/>
    <col min="6136" max="6136" width="7.140625" style="146" customWidth="1"/>
    <col min="6137" max="6137" width="7.7109375" style="146" customWidth="1"/>
    <col min="6138" max="6138" width="8" style="146" customWidth="1"/>
    <col min="6139" max="6139" width="7.28515625" style="146" customWidth="1"/>
    <col min="6140" max="6140" width="8" style="146" customWidth="1"/>
    <col min="6141" max="6389" width="8.85546875" style="146"/>
    <col min="6390" max="6390" width="6.7109375" style="146" customWidth="1"/>
    <col min="6391" max="6391" width="7.28515625" style="146" customWidth="1"/>
    <col min="6392" max="6392" width="7.140625" style="146" customWidth="1"/>
    <col min="6393" max="6393" width="7.7109375" style="146" customWidth="1"/>
    <col min="6394" max="6394" width="8" style="146" customWidth="1"/>
    <col min="6395" max="6395" width="7.28515625" style="146" customWidth="1"/>
    <col min="6396" max="6396" width="8" style="146" customWidth="1"/>
    <col min="6397" max="6645" width="8.85546875" style="146"/>
    <col min="6646" max="6646" width="6.7109375" style="146" customWidth="1"/>
    <col min="6647" max="6647" width="7.28515625" style="146" customWidth="1"/>
    <col min="6648" max="6648" width="7.140625" style="146" customWidth="1"/>
    <col min="6649" max="6649" width="7.7109375" style="146" customWidth="1"/>
    <col min="6650" max="6650" width="8" style="146" customWidth="1"/>
    <col min="6651" max="6651" width="7.28515625" style="146" customWidth="1"/>
    <col min="6652" max="6652" width="8" style="146" customWidth="1"/>
    <col min="6653" max="6901" width="8.85546875" style="146"/>
    <col min="6902" max="6902" width="6.7109375" style="146" customWidth="1"/>
    <col min="6903" max="6903" width="7.28515625" style="146" customWidth="1"/>
    <col min="6904" max="6904" width="7.140625" style="146" customWidth="1"/>
    <col min="6905" max="6905" width="7.7109375" style="146" customWidth="1"/>
    <col min="6906" max="6906" width="8" style="146" customWidth="1"/>
    <col min="6907" max="6907" width="7.28515625" style="146" customWidth="1"/>
    <col min="6908" max="6908" width="8" style="146" customWidth="1"/>
    <col min="6909" max="7157" width="8.85546875" style="146"/>
    <col min="7158" max="7158" width="6.7109375" style="146" customWidth="1"/>
    <col min="7159" max="7159" width="7.28515625" style="146" customWidth="1"/>
    <col min="7160" max="7160" width="7.140625" style="146" customWidth="1"/>
    <col min="7161" max="7161" width="7.7109375" style="146" customWidth="1"/>
    <col min="7162" max="7162" width="8" style="146" customWidth="1"/>
    <col min="7163" max="7163" width="7.28515625" style="146" customWidth="1"/>
    <col min="7164" max="7164" width="8" style="146" customWidth="1"/>
    <col min="7165" max="7413" width="8.85546875" style="146"/>
    <col min="7414" max="7414" width="6.7109375" style="146" customWidth="1"/>
    <col min="7415" max="7415" width="7.28515625" style="146" customWidth="1"/>
    <col min="7416" max="7416" width="7.140625" style="146" customWidth="1"/>
    <col min="7417" max="7417" width="7.7109375" style="146" customWidth="1"/>
    <col min="7418" max="7418" width="8" style="146" customWidth="1"/>
    <col min="7419" max="7419" width="7.28515625" style="146" customWidth="1"/>
    <col min="7420" max="7420" width="8" style="146" customWidth="1"/>
    <col min="7421" max="7669" width="8.85546875" style="146"/>
    <col min="7670" max="7670" width="6.7109375" style="146" customWidth="1"/>
    <col min="7671" max="7671" width="7.28515625" style="146" customWidth="1"/>
    <col min="7672" max="7672" width="7.140625" style="146" customWidth="1"/>
    <col min="7673" max="7673" width="7.7109375" style="146" customWidth="1"/>
    <col min="7674" max="7674" width="8" style="146" customWidth="1"/>
    <col min="7675" max="7675" width="7.28515625" style="146" customWidth="1"/>
    <col min="7676" max="7676" width="8" style="146" customWidth="1"/>
    <col min="7677" max="7925" width="8.85546875" style="146"/>
    <col min="7926" max="7926" width="6.7109375" style="146" customWidth="1"/>
    <col min="7927" max="7927" width="7.28515625" style="146" customWidth="1"/>
    <col min="7928" max="7928" width="7.140625" style="146" customWidth="1"/>
    <col min="7929" max="7929" width="7.7109375" style="146" customWidth="1"/>
    <col min="7930" max="7930" width="8" style="146" customWidth="1"/>
    <col min="7931" max="7931" width="7.28515625" style="146" customWidth="1"/>
    <col min="7932" max="7932" width="8" style="146" customWidth="1"/>
    <col min="7933" max="8181" width="8.85546875" style="146"/>
    <col min="8182" max="8182" width="6.7109375" style="146" customWidth="1"/>
    <col min="8183" max="8183" width="7.28515625" style="146" customWidth="1"/>
    <col min="8184" max="8184" width="7.140625" style="146" customWidth="1"/>
    <col min="8185" max="8185" width="7.7109375" style="146" customWidth="1"/>
    <col min="8186" max="8186" width="8" style="146" customWidth="1"/>
    <col min="8187" max="8187" width="7.28515625" style="146" customWidth="1"/>
    <col min="8188" max="8188" width="8" style="146" customWidth="1"/>
    <col min="8189" max="8437" width="8.85546875" style="146"/>
    <col min="8438" max="8438" width="6.7109375" style="146" customWidth="1"/>
    <col min="8439" max="8439" width="7.28515625" style="146" customWidth="1"/>
    <col min="8440" max="8440" width="7.140625" style="146" customWidth="1"/>
    <col min="8441" max="8441" width="7.7109375" style="146" customWidth="1"/>
    <col min="8442" max="8442" width="8" style="146" customWidth="1"/>
    <col min="8443" max="8443" width="7.28515625" style="146" customWidth="1"/>
    <col min="8444" max="8444" width="8" style="146" customWidth="1"/>
    <col min="8445" max="8693" width="8.85546875" style="146"/>
    <col min="8694" max="8694" width="6.7109375" style="146" customWidth="1"/>
    <col min="8695" max="8695" width="7.28515625" style="146" customWidth="1"/>
    <col min="8696" max="8696" width="7.140625" style="146" customWidth="1"/>
    <col min="8697" max="8697" width="7.7109375" style="146" customWidth="1"/>
    <col min="8698" max="8698" width="8" style="146" customWidth="1"/>
    <col min="8699" max="8699" width="7.28515625" style="146" customWidth="1"/>
    <col min="8700" max="8700" width="8" style="146" customWidth="1"/>
    <col min="8701" max="8949" width="8.85546875" style="146"/>
    <col min="8950" max="8950" width="6.7109375" style="146" customWidth="1"/>
    <col min="8951" max="8951" width="7.28515625" style="146" customWidth="1"/>
    <col min="8952" max="8952" width="7.140625" style="146" customWidth="1"/>
    <col min="8953" max="8953" width="7.7109375" style="146" customWidth="1"/>
    <col min="8954" max="8954" width="8" style="146" customWidth="1"/>
    <col min="8955" max="8955" width="7.28515625" style="146" customWidth="1"/>
    <col min="8956" max="8956" width="8" style="146" customWidth="1"/>
    <col min="8957" max="9205" width="8.85546875" style="146"/>
    <col min="9206" max="9206" width="6.7109375" style="146" customWidth="1"/>
    <col min="9207" max="9207" width="7.28515625" style="146" customWidth="1"/>
    <col min="9208" max="9208" width="7.140625" style="146" customWidth="1"/>
    <col min="9209" max="9209" width="7.7109375" style="146" customWidth="1"/>
    <col min="9210" max="9210" width="8" style="146" customWidth="1"/>
    <col min="9211" max="9211" width="7.28515625" style="146" customWidth="1"/>
    <col min="9212" max="9212" width="8" style="146" customWidth="1"/>
    <col min="9213" max="9461" width="8.85546875" style="146"/>
    <col min="9462" max="9462" width="6.7109375" style="146" customWidth="1"/>
    <col min="9463" max="9463" width="7.28515625" style="146" customWidth="1"/>
    <col min="9464" max="9464" width="7.140625" style="146" customWidth="1"/>
    <col min="9465" max="9465" width="7.7109375" style="146" customWidth="1"/>
    <col min="9466" max="9466" width="8" style="146" customWidth="1"/>
    <col min="9467" max="9467" width="7.28515625" style="146" customWidth="1"/>
    <col min="9468" max="9468" width="8" style="146" customWidth="1"/>
    <col min="9469" max="9717" width="8.85546875" style="146"/>
    <col min="9718" max="9718" width="6.7109375" style="146" customWidth="1"/>
    <col min="9719" max="9719" width="7.28515625" style="146" customWidth="1"/>
    <col min="9720" max="9720" width="7.140625" style="146" customWidth="1"/>
    <col min="9721" max="9721" width="7.7109375" style="146" customWidth="1"/>
    <col min="9722" max="9722" width="8" style="146" customWidth="1"/>
    <col min="9723" max="9723" width="7.28515625" style="146" customWidth="1"/>
    <col min="9724" max="9724" width="8" style="146" customWidth="1"/>
    <col min="9725" max="9973" width="8.85546875" style="146"/>
    <col min="9974" max="9974" width="6.7109375" style="146" customWidth="1"/>
    <col min="9975" max="9975" width="7.28515625" style="146" customWidth="1"/>
    <col min="9976" max="9976" width="7.140625" style="146" customWidth="1"/>
    <col min="9977" max="9977" width="7.7109375" style="146" customWidth="1"/>
    <col min="9978" max="9978" width="8" style="146" customWidth="1"/>
    <col min="9979" max="9979" width="7.28515625" style="146" customWidth="1"/>
    <col min="9980" max="9980" width="8" style="146" customWidth="1"/>
    <col min="9981" max="10229" width="8.85546875" style="146"/>
    <col min="10230" max="10230" width="6.7109375" style="146" customWidth="1"/>
    <col min="10231" max="10231" width="7.28515625" style="146" customWidth="1"/>
    <col min="10232" max="10232" width="7.140625" style="146" customWidth="1"/>
    <col min="10233" max="10233" width="7.7109375" style="146" customWidth="1"/>
    <col min="10234" max="10234" width="8" style="146" customWidth="1"/>
    <col min="10235" max="10235" width="7.28515625" style="146" customWidth="1"/>
    <col min="10236" max="10236" width="8" style="146" customWidth="1"/>
    <col min="10237" max="10485" width="8.85546875" style="146"/>
    <col min="10486" max="10486" width="6.7109375" style="146" customWidth="1"/>
    <col min="10487" max="10487" width="7.28515625" style="146" customWidth="1"/>
    <col min="10488" max="10488" width="7.140625" style="146" customWidth="1"/>
    <col min="10489" max="10489" width="7.7109375" style="146" customWidth="1"/>
    <col min="10490" max="10490" width="8" style="146" customWidth="1"/>
    <col min="10491" max="10491" width="7.28515625" style="146" customWidth="1"/>
    <col min="10492" max="10492" width="8" style="146" customWidth="1"/>
    <col min="10493" max="10741" width="8.85546875" style="146"/>
    <col min="10742" max="10742" width="6.7109375" style="146" customWidth="1"/>
    <col min="10743" max="10743" width="7.28515625" style="146" customWidth="1"/>
    <col min="10744" max="10744" width="7.140625" style="146" customWidth="1"/>
    <col min="10745" max="10745" width="7.7109375" style="146" customWidth="1"/>
    <col min="10746" max="10746" width="8" style="146" customWidth="1"/>
    <col min="10747" max="10747" width="7.28515625" style="146" customWidth="1"/>
    <col min="10748" max="10748" width="8" style="146" customWidth="1"/>
    <col min="10749" max="10997" width="8.85546875" style="146"/>
    <col min="10998" max="10998" width="6.7109375" style="146" customWidth="1"/>
    <col min="10999" max="10999" width="7.28515625" style="146" customWidth="1"/>
    <col min="11000" max="11000" width="7.140625" style="146" customWidth="1"/>
    <col min="11001" max="11001" width="7.7109375" style="146" customWidth="1"/>
    <col min="11002" max="11002" width="8" style="146" customWidth="1"/>
    <col min="11003" max="11003" width="7.28515625" style="146" customWidth="1"/>
    <col min="11004" max="11004" width="8" style="146" customWidth="1"/>
    <col min="11005" max="11253" width="8.85546875" style="146"/>
    <col min="11254" max="11254" width="6.7109375" style="146" customWidth="1"/>
    <col min="11255" max="11255" width="7.28515625" style="146" customWidth="1"/>
    <col min="11256" max="11256" width="7.140625" style="146" customWidth="1"/>
    <col min="11257" max="11257" width="7.7109375" style="146" customWidth="1"/>
    <col min="11258" max="11258" width="8" style="146" customWidth="1"/>
    <col min="11259" max="11259" width="7.28515625" style="146" customWidth="1"/>
    <col min="11260" max="11260" width="8" style="146" customWidth="1"/>
    <col min="11261" max="11509" width="8.85546875" style="146"/>
    <col min="11510" max="11510" width="6.7109375" style="146" customWidth="1"/>
    <col min="11511" max="11511" width="7.28515625" style="146" customWidth="1"/>
    <col min="11512" max="11512" width="7.140625" style="146" customWidth="1"/>
    <col min="11513" max="11513" width="7.7109375" style="146" customWidth="1"/>
    <col min="11514" max="11514" width="8" style="146" customWidth="1"/>
    <col min="11515" max="11515" width="7.28515625" style="146" customWidth="1"/>
    <col min="11516" max="11516" width="8" style="146" customWidth="1"/>
    <col min="11517" max="11765" width="8.85546875" style="146"/>
    <col min="11766" max="11766" width="6.7109375" style="146" customWidth="1"/>
    <col min="11767" max="11767" width="7.28515625" style="146" customWidth="1"/>
    <col min="11768" max="11768" width="7.140625" style="146" customWidth="1"/>
    <col min="11769" max="11769" width="7.7109375" style="146" customWidth="1"/>
    <col min="11770" max="11770" width="8" style="146" customWidth="1"/>
    <col min="11771" max="11771" width="7.28515625" style="146" customWidth="1"/>
    <col min="11772" max="11772" width="8" style="146" customWidth="1"/>
    <col min="11773" max="12021" width="8.85546875" style="146"/>
    <col min="12022" max="12022" width="6.7109375" style="146" customWidth="1"/>
    <col min="12023" max="12023" width="7.28515625" style="146" customWidth="1"/>
    <col min="12024" max="12024" width="7.140625" style="146" customWidth="1"/>
    <col min="12025" max="12025" width="7.7109375" style="146" customWidth="1"/>
    <col min="12026" max="12026" width="8" style="146" customWidth="1"/>
    <col min="12027" max="12027" width="7.28515625" style="146" customWidth="1"/>
    <col min="12028" max="12028" width="8" style="146" customWidth="1"/>
    <col min="12029" max="12277" width="8.85546875" style="146"/>
    <col min="12278" max="12278" width="6.7109375" style="146" customWidth="1"/>
    <col min="12279" max="12279" width="7.28515625" style="146" customWidth="1"/>
    <col min="12280" max="12280" width="7.140625" style="146" customWidth="1"/>
    <col min="12281" max="12281" width="7.7109375" style="146" customWidth="1"/>
    <col min="12282" max="12282" width="8" style="146" customWidth="1"/>
    <col min="12283" max="12283" width="7.28515625" style="146" customWidth="1"/>
    <col min="12284" max="12284" width="8" style="146" customWidth="1"/>
    <col min="12285" max="12533" width="8.85546875" style="146"/>
    <col min="12534" max="12534" width="6.7109375" style="146" customWidth="1"/>
    <col min="12535" max="12535" width="7.28515625" style="146" customWidth="1"/>
    <col min="12536" max="12536" width="7.140625" style="146" customWidth="1"/>
    <col min="12537" max="12537" width="7.7109375" style="146" customWidth="1"/>
    <col min="12538" max="12538" width="8" style="146" customWidth="1"/>
    <col min="12539" max="12539" width="7.28515625" style="146" customWidth="1"/>
    <col min="12540" max="12540" width="8" style="146" customWidth="1"/>
    <col min="12541" max="12789" width="8.85546875" style="146"/>
    <col min="12790" max="12790" width="6.7109375" style="146" customWidth="1"/>
    <col min="12791" max="12791" width="7.28515625" style="146" customWidth="1"/>
    <col min="12792" max="12792" width="7.140625" style="146" customWidth="1"/>
    <col min="12793" max="12793" width="7.7109375" style="146" customWidth="1"/>
    <col min="12794" max="12794" width="8" style="146" customWidth="1"/>
    <col min="12795" max="12795" width="7.28515625" style="146" customWidth="1"/>
    <col min="12796" max="12796" width="8" style="146" customWidth="1"/>
    <col min="12797" max="13045" width="8.85546875" style="146"/>
    <col min="13046" max="13046" width="6.7109375" style="146" customWidth="1"/>
    <col min="13047" max="13047" width="7.28515625" style="146" customWidth="1"/>
    <col min="13048" max="13048" width="7.140625" style="146" customWidth="1"/>
    <col min="13049" max="13049" width="7.7109375" style="146" customWidth="1"/>
    <col min="13050" max="13050" width="8" style="146" customWidth="1"/>
    <col min="13051" max="13051" width="7.28515625" style="146" customWidth="1"/>
    <col min="13052" max="13052" width="8" style="146" customWidth="1"/>
    <col min="13053" max="13301" width="8.85546875" style="146"/>
    <col min="13302" max="13302" width="6.7109375" style="146" customWidth="1"/>
    <col min="13303" max="13303" width="7.28515625" style="146" customWidth="1"/>
    <col min="13304" max="13304" width="7.140625" style="146" customWidth="1"/>
    <col min="13305" max="13305" width="7.7109375" style="146" customWidth="1"/>
    <col min="13306" max="13306" width="8" style="146" customWidth="1"/>
    <col min="13307" max="13307" width="7.28515625" style="146" customWidth="1"/>
    <col min="13308" max="13308" width="8" style="146" customWidth="1"/>
    <col min="13309" max="13557" width="8.85546875" style="146"/>
    <col min="13558" max="13558" width="6.7109375" style="146" customWidth="1"/>
    <col min="13559" max="13559" width="7.28515625" style="146" customWidth="1"/>
    <col min="13560" max="13560" width="7.140625" style="146" customWidth="1"/>
    <col min="13561" max="13561" width="7.7109375" style="146" customWidth="1"/>
    <col min="13562" max="13562" width="8" style="146" customWidth="1"/>
    <col min="13563" max="13563" width="7.28515625" style="146" customWidth="1"/>
    <col min="13564" max="13564" width="8" style="146" customWidth="1"/>
    <col min="13565" max="13813" width="8.85546875" style="146"/>
    <col min="13814" max="13814" width="6.7109375" style="146" customWidth="1"/>
    <col min="13815" max="13815" width="7.28515625" style="146" customWidth="1"/>
    <col min="13816" max="13816" width="7.140625" style="146" customWidth="1"/>
    <col min="13817" max="13817" width="7.7109375" style="146" customWidth="1"/>
    <col min="13818" max="13818" width="8" style="146" customWidth="1"/>
    <col min="13819" max="13819" width="7.28515625" style="146" customWidth="1"/>
    <col min="13820" max="13820" width="8" style="146" customWidth="1"/>
    <col min="13821" max="14069" width="8.85546875" style="146"/>
    <col min="14070" max="14070" width="6.7109375" style="146" customWidth="1"/>
    <col min="14071" max="14071" width="7.28515625" style="146" customWidth="1"/>
    <col min="14072" max="14072" width="7.140625" style="146" customWidth="1"/>
    <col min="14073" max="14073" width="7.7109375" style="146" customWidth="1"/>
    <col min="14074" max="14074" width="8" style="146" customWidth="1"/>
    <col min="14075" max="14075" width="7.28515625" style="146" customWidth="1"/>
    <col min="14076" max="14076" width="8" style="146" customWidth="1"/>
    <col min="14077" max="14325" width="8.85546875" style="146"/>
    <col min="14326" max="14326" width="6.7109375" style="146" customWidth="1"/>
    <col min="14327" max="14327" width="7.28515625" style="146" customWidth="1"/>
    <col min="14328" max="14328" width="7.140625" style="146" customWidth="1"/>
    <col min="14329" max="14329" width="7.7109375" style="146" customWidth="1"/>
    <col min="14330" max="14330" width="8" style="146" customWidth="1"/>
    <col min="14331" max="14331" width="7.28515625" style="146" customWidth="1"/>
    <col min="14332" max="14332" width="8" style="146" customWidth="1"/>
    <col min="14333" max="14581" width="8.85546875" style="146"/>
    <col min="14582" max="14582" width="6.7109375" style="146" customWidth="1"/>
    <col min="14583" max="14583" width="7.28515625" style="146" customWidth="1"/>
    <col min="14584" max="14584" width="7.140625" style="146" customWidth="1"/>
    <col min="14585" max="14585" width="7.7109375" style="146" customWidth="1"/>
    <col min="14586" max="14586" width="8" style="146" customWidth="1"/>
    <col min="14587" max="14587" width="7.28515625" style="146" customWidth="1"/>
    <col min="14588" max="14588" width="8" style="146" customWidth="1"/>
    <col min="14589" max="14837" width="8.85546875" style="146"/>
    <col min="14838" max="14838" width="6.7109375" style="146" customWidth="1"/>
    <col min="14839" max="14839" width="7.28515625" style="146" customWidth="1"/>
    <col min="14840" max="14840" width="7.140625" style="146" customWidth="1"/>
    <col min="14841" max="14841" width="7.7109375" style="146" customWidth="1"/>
    <col min="14842" max="14842" width="8" style="146" customWidth="1"/>
    <col min="14843" max="14843" width="7.28515625" style="146" customWidth="1"/>
    <col min="14844" max="14844" width="8" style="146" customWidth="1"/>
    <col min="14845" max="15093" width="8.85546875" style="146"/>
    <col min="15094" max="15094" width="6.7109375" style="146" customWidth="1"/>
    <col min="15095" max="15095" width="7.28515625" style="146" customWidth="1"/>
    <col min="15096" max="15096" width="7.140625" style="146" customWidth="1"/>
    <col min="15097" max="15097" width="7.7109375" style="146" customWidth="1"/>
    <col min="15098" max="15098" width="8" style="146" customWidth="1"/>
    <col min="15099" max="15099" width="7.28515625" style="146" customWidth="1"/>
    <col min="15100" max="15100" width="8" style="146" customWidth="1"/>
    <col min="15101" max="15349" width="8.85546875" style="146"/>
    <col min="15350" max="15350" width="6.7109375" style="146" customWidth="1"/>
    <col min="15351" max="15351" width="7.28515625" style="146" customWidth="1"/>
    <col min="15352" max="15352" width="7.140625" style="146" customWidth="1"/>
    <col min="15353" max="15353" width="7.7109375" style="146" customWidth="1"/>
    <col min="15354" max="15354" width="8" style="146" customWidth="1"/>
    <col min="15355" max="15355" width="7.28515625" style="146" customWidth="1"/>
    <col min="15356" max="15356" width="8" style="146" customWidth="1"/>
    <col min="15357" max="15605" width="8.85546875" style="146"/>
    <col min="15606" max="15606" width="6.7109375" style="146" customWidth="1"/>
    <col min="15607" max="15607" width="7.28515625" style="146" customWidth="1"/>
    <col min="15608" max="15608" width="7.140625" style="146" customWidth="1"/>
    <col min="15609" max="15609" width="7.7109375" style="146" customWidth="1"/>
    <col min="15610" max="15610" width="8" style="146" customWidth="1"/>
    <col min="15611" max="15611" width="7.28515625" style="146" customWidth="1"/>
    <col min="15612" max="15612" width="8" style="146" customWidth="1"/>
    <col min="15613" max="15861" width="8.85546875" style="146"/>
    <col min="15862" max="15862" width="6.7109375" style="146" customWidth="1"/>
    <col min="15863" max="15863" width="7.28515625" style="146" customWidth="1"/>
    <col min="15864" max="15864" width="7.140625" style="146" customWidth="1"/>
    <col min="15865" max="15865" width="7.7109375" style="146" customWidth="1"/>
    <col min="15866" max="15866" width="8" style="146" customWidth="1"/>
    <col min="15867" max="15867" width="7.28515625" style="146" customWidth="1"/>
    <col min="15868" max="15868" width="8" style="146" customWidth="1"/>
    <col min="15869" max="16117" width="8.85546875" style="146"/>
    <col min="16118" max="16118" width="6.7109375" style="146" customWidth="1"/>
    <col min="16119" max="16119" width="7.28515625" style="146" customWidth="1"/>
    <col min="16120" max="16120" width="7.140625" style="146" customWidth="1"/>
    <col min="16121" max="16121" width="7.7109375" style="146" customWidth="1"/>
    <col min="16122" max="16122" width="8" style="146" customWidth="1"/>
    <col min="16123" max="16123" width="7.28515625" style="146" customWidth="1"/>
    <col min="16124" max="16124" width="8" style="146" customWidth="1"/>
    <col min="16125" max="16384" width="8.85546875" style="146"/>
  </cols>
  <sheetData>
    <row r="1" spans="1:7" s="693" customFormat="1" ht="30" customHeight="1" x14ac:dyDescent="0.25">
      <c r="A1" s="972"/>
      <c r="B1" s="967"/>
      <c r="D1" s="962" t="s">
        <v>590</v>
      </c>
      <c r="E1" s="963"/>
      <c r="F1" s="963"/>
    </row>
    <row r="2" spans="1:7" s="693" customFormat="1" ht="6" customHeight="1" x14ac:dyDescent="0.2">
      <c r="A2" s="972"/>
      <c r="B2" s="967"/>
      <c r="E2" s="63"/>
    </row>
    <row r="3" spans="1:7" s="145" customFormat="1" ht="27.75" customHeight="1" x14ac:dyDescent="0.2">
      <c r="A3" s="992" t="s">
        <v>449</v>
      </c>
      <c r="B3" s="1089"/>
      <c r="C3" s="1089"/>
      <c r="D3" s="1089"/>
      <c r="E3" s="1089"/>
      <c r="F3" s="1089"/>
      <c r="G3" s="1089"/>
    </row>
    <row r="4" spans="1:7" ht="15" customHeight="1" x14ac:dyDescent="0.2">
      <c r="B4" s="1090" t="s">
        <v>73</v>
      </c>
      <c r="C4" s="1090"/>
      <c r="D4" s="1090" t="s">
        <v>74</v>
      </c>
      <c r="E4" s="1090"/>
      <c r="F4" s="1090" t="s">
        <v>75</v>
      </c>
      <c r="G4" s="1090"/>
    </row>
    <row r="5" spans="1:7" ht="30" customHeight="1" x14ac:dyDescent="0.2">
      <c r="A5" s="140" t="s">
        <v>127</v>
      </c>
      <c r="B5" s="139" t="s">
        <v>115</v>
      </c>
      <c r="C5" s="141" t="s">
        <v>77</v>
      </c>
      <c r="D5" s="139" t="s">
        <v>115</v>
      </c>
      <c r="E5" s="143" t="s">
        <v>77</v>
      </c>
      <c r="F5" s="139" t="s">
        <v>115</v>
      </c>
      <c r="G5" s="141" t="s">
        <v>77</v>
      </c>
    </row>
    <row r="6" spans="1:7" ht="6" customHeight="1" x14ac:dyDescent="0.2">
      <c r="A6" s="340"/>
      <c r="B6" s="326"/>
      <c r="C6" s="326"/>
      <c r="D6" s="326"/>
      <c r="E6" s="399"/>
      <c r="F6" s="326"/>
      <c r="G6" s="326"/>
    </row>
    <row r="7" spans="1:7" x14ac:dyDescent="0.2">
      <c r="A7" s="22">
        <v>1974</v>
      </c>
      <c r="B7" s="21">
        <v>2</v>
      </c>
      <c r="C7" s="21">
        <v>0</v>
      </c>
      <c r="D7" s="21">
        <v>1</v>
      </c>
      <c r="E7" s="66">
        <v>0</v>
      </c>
      <c r="F7" s="21">
        <f>B7+D7</f>
        <v>3</v>
      </c>
      <c r="G7" s="144">
        <f>C7+E7</f>
        <v>0</v>
      </c>
    </row>
    <row r="8" spans="1:7" x14ac:dyDescent="0.2">
      <c r="A8" s="22">
        <v>1975</v>
      </c>
      <c r="B8" s="21">
        <v>0</v>
      </c>
      <c r="C8" s="21">
        <v>0</v>
      </c>
      <c r="D8" s="21">
        <v>1</v>
      </c>
      <c r="E8" s="66">
        <v>1E-3</v>
      </c>
      <c r="F8" s="21">
        <f t="shared" ref="F8:G31" si="0">B8+D8</f>
        <v>1</v>
      </c>
      <c r="G8" s="144">
        <f t="shared" si="0"/>
        <v>1E-3</v>
      </c>
    </row>
    <row r="9" spans="1:7" x14ac:dyDescent="0.2">
      <c r="A9" s="22">
        <v>1976</v>
      </c>
      <c r="B9" s="21">
        <v>2</v>
      </c>
      <c r="C9" s="21">
        <v>0.23799999999999999</v>
      </c>
      <c r="D9" s="21">
        <v>4</v>
      </c>
      <c r="E9" s="66">
        <v>0</v>
      </c>
      <c r="F9" s="21">
        <f t="shared" si="0"/>
        <v>6</v>
      </c>
      <c r="G9" s="144">
        <f t="shared" si="0"/>
        <v>0.23799999999999999</v>
      </c>
    </row>
    <row r="10" spans="1:7" x14ac:dyDescent="0.2">
      <c r="A10" s="22">
        <v>1977</v>
      </c>
      <c r="B10" s="21">
        <v>6</v>
      </c>
      <c r="C10" s="21">
        <v>0.60799999999999998</v>
      </c>
      <c r="D10" s="21">
        <v>4</v>
      </c>
      <c r="E10" s="66">
        <v>0.16300000000000001</v>
      </c>
      <c r="F10" s="21">
        <f t="shared" si="0"/>
        <v>10</v>
      </c>
      <c r="G10" s="144">
        <f t="shared" si="0"/>
        <v>0.77100000000000002</v>
      </c>
    </row>
    <row r="11" spans="1:7" x14ac:dyDescent="0.2">
      <c r="A11" s="22">
        <v>1978</v>
      </c>
      <c r="B11" s="21">
        <v>12</v>
      </c>
      <c r="C11" s="21">
        <v>0.73699999999999999</v>
      </c>
      <c r="D11" s="21">
        <v>6</v>
      </c>
      <c r="E11" s="66">
        <v>0.38400000000000001</v>
      </c>
      <c r="F11" s="21">
        <f t="shared" si="0"/>
        <v>18</v>
      </c>
      <c r="G11" s="144">
        <f t="shared" si="0"/>
        <v>1.121</v>
      </c>
    </row>
    <row r="12" spans="1:7" x14ac:dyDescent="0.2">
      <c r="A12" s="22">
        <v>1979</v>
      </c>
      <c r="B12" s="21">
        <v>15</v>
      </c>
      <c r="C12" s="21">
        <v>1.885</v>
      </c>
      <c r="D12" s="21">
        <v>6</v>
      </c>
      <c r="E12" s="66">
        <v>8.5000000000000006E-2</v>
      </c>
      <c r="F12" s="21">
        <f t="shared" si="0"/>
        <v>21</v>
      </c>
      <c r="G12" s="144">
        <f t="shared" si="0"/>
        <v>1.97</v>
      </c>
    </row>
    <row r="13" spans="1:7" x14ac:dyDescent="0.2">
      <c r="A13" s="22">
        <v>1980</v>
      </c>
      <c r="B13" s="21">
        <v>17</v>
      </c>
      <c r="C13" s="21">
        <v>1.4850000000000001</v>
      </c>
      <c r="D13" s="21">
        <v>6</v>
      </c>
      <c r="E13" s="66">
        <v>0.14699999999999999</v>
      </c>
      <c r="F13" s="21">
        <f t="shared" si="0"/>
        <v>23</v>
      </c>
      <c r="G13" s="144">
        <f t="shared" si="0"/>
        <v>1.6320000000000001</v>
      </c>
    </row>
    <row r="14" spans="1:7" x14ac:dyDescent="0.2">
      <c r="A14" s="22">
        <v>1981</v>
      </c>
      <c r="B14" s="21">
        <v>21</v>
      </c>
      <c r="C14" s="21">
        <v>0.24099999999999999</v>
      </c>
      <c r="D14" s="21">
        <v>7</v>
      </c>
      <c r="E14" s="66">
        <v>9.6000000000000002E-2</v>
      </c>
      <c r="F14" s="21">
        <f t="shared" si="0"/>
        <v>28</v>
      </c>
      <c r="G14" s="144">
        <f t="shared" si="0"/>
        <v>0.33699999999999997</v>
      </c>
    </row>
    <row r="15" spans="1:7" x14ac:dyDescent="0.2">
      <c r="A15" s="22">
        <v>1982</v>
      </c>
      <c r="B15" s="21">
        <v>21</v>
      </c>
      <c r="C15" s="21">
        <v>0.13900000000000001</v>
      </c>
      <c r="D15" s="21">
        <v>11</v>
      </c>
      <c r="E15" s="66">
        <v>0.08</v>
      </c>
      <c r="F15" s="21">
        <f t="shared" si="0"/>
        <v>32</v>
      </c>
      <c r="G15" s="144">
        <f t="shared" si="0"/>
        <v>0.21900000000000003</v>
      </c>
    </row>
    <row r="16" spans="1:7" x14ac:dyDescent="0.2">
      <c r="A16" s="22">
        <v>1983</v>
      </c>
      <c r="B16" s="21">
        <v>25</v>
      </c>
      <c r="C16" s="21">
        <v>0.53</v>
      </c>
      <c r="D16" s="21">
        <v>15</v>
      </c>
      <c r="E16" s="66">
        <v>0.38100000000000001</v>
      </c>
      <c r="F16" s="21">
        <f t="shared" si="0"/>
        <v>40</v>
      </c>
      <c r="G16" s="144">
        <f t="shared" si="0"/>
        <v>0.91100000000000003</v>
      </c>
    </row>
    <row r="17" spans="1:7" x14ac:dyDescent="0.2">
      <c r="A17" s="22">
        <v>1984</v>
      </c>
      <c r="B17" s="21">
        <v>22</v>
      </c>
      <c r="C17" s="21">
        <v>0.28699999999999998</v>
      </c>
      <c r="D17" s="21">
        <v>7</v>
      </c>
      <c r="E17" s="66">
        <v>43.061</v>
      </c>
      <c r="F17" s="21">
        <f t="shared" si="0"/>
        <v>29</v>
      </c>
      <c r="G17" s="144">
        <f t="shared" si="0"/>
        <v>43.347999999999999</v>
      </c>
    </row>
    <row r="18" spans="1:7" x14ac:dyDescent="0.2">
      <c r="A18" s="22">
        <v>1985</v>
      </c>
      <c r="B18" s="21">
        <v>19</v>
      </c>
      <c r="C18" s="21">
        <v>0.19700000000000001</v>
      </c>
      <c r="D18" s="21">
        <v>6</v>
      </c>
      <c r="E18" s="66">
        <v>0.58899999999999997</v>
      </c>
      <c r="F18" s="21">
        <f t="shared" si="0"/>
        <v>25</v>
      </c>
      <c r="G18" s="144">
        <f t="shared" si="0"/>
        <v>0.78600000000000003</v>
      </c>
    </row>
    <row r="19" spans="1:7" x14ac:dyDescent="0.2">
      <c r="A19" s="22">
        <v>1986</v>
      </c>
      <c r="B19" s="21">
        <v>20</v>
      </c>
      <c r="C19" s="21">
        <v>1.2E-2</v>
      </c>
      <c r="D19" s="21">
        <v>10</v>
      </c>
      <c r="E19" s="66">
        <v>2.9689999999999999</v>
      </c>
      <c r="F19" s="21">
        <f t="shared" si="0"/>
        <v>30</v>
      </c>
      <c r="G19" s="144">
        <f t="shared" si="0"/>
        <v>2.9809999999999999</v>
      </c>
    </row>
    <row r="20" spans="1:7" x14ac:dyDescent="0.2">
      <c r="A20" s="22">
        <v>1987</v>
      </c>
      <c r="B20" s="21">
        <v>29</v>
      </c>
      <c r="C20" s="21">
        <v>0.66100000000000003</v>
      </c>
      <c r="D20" s="21">
        <v>19</v>
      </c>
      <c r="E20" s="66">
        <v>0.73899999999999999</v>
      </c>
      <c r="F20" s="21">
        <f t="shared" si="0"/>
        <v>48</v>
      </c>
      <c r="G20" s="144">
        <f t="shared" si="0"/>
        <v>1.4</v>
      </c>
    </row>
    <row r="21" spans="1:7" x14ac:dyDescent="0.2">
      <c r="A21" s="22">
        <v>1988</v>
      </c>
      <c r="B21" s="21">
        <v>60</v>
      </c>
      <c r="C21" s="21">
        <v>0.72199999999999998</v>
      </c>
      <c r="D21" s="21">
        <v>18</v>
      </c>
      <c r="E21" s="66">
        <v>5.7480000000000002</v>
      </c>
      <c r="F21" s="21">
        <f t="shared" si="0"/>
        <v>78</v>
      </c>
      <c r="G21" s="144">
        <f t="shared" si="0"/>
        <v>6.4700000000000006</v>
      </c>
    </row>
    <row r="22" spans="1:7" x14ac:dyDescent="0.2">
      <c r="A22" s="22">
        <v>1989</v>
      </c>
      <c r="B22" s="21">
        <v>75</v>
      </c>
      <c r="C22" s="21">
        <v>3.302</v>
      </c>
      <c r="D22" s="21">
        <v>26</v>
      </c>
      <c r="E22" s="66">
        <v>1.284</v>
      </c>
      <c r="F22" s="21">
        <f t="shared" si="0"/>
        <v>101</v>
      </c>
      <c r="G22" s="144">
        <f t="shared" si="0"/>
        <v>4.5860000000000003</v>
      </c>
    </row>
    <row r="23" spans="1:7" x14ac:dyDescent="0.2">
      <c r="A23" s="22">
        <v>1990</v>
      </c>
      <c r="B23" s="21">
        <v>50</v>
      </c>
      <c r="C23" s="21">
        <v>4.9889999999999999</v>
      </c>
      <c r="D23" s="21">
        <v>30</v>
      </c>
      <c r="E23" s="66">
        <v>3.8610000000000002</v>
      </c>
      <c r="F23" s="21">
        <f t="shared" si="0"/>
        <v>80</v>
      </c>
      <c r="G23" s="144">
        <f t="shared" si="0"/>
        <v>8.85</v>
      </c>
    </row>
    <row r="24" spans="1:7" x14ac:dyDescent="0.2">
      <c r="A24" s="22">
        <v>1991</v>
      </c>
      <c r="B24" s="21">
        <v>58</v>
      </c>
      <c r="C24" s="21">
        <v>62.722000000000001</v>
      </c>
      <c r="D24" s="21">
        <v>26</v>
      </c>
      <c r="E24" s="66">
        <v>163.155</v>
      </c>
      <c r="F24" s="21">
        <f t="shared" si="0"/>
        <v>84</v>
      </c>
      <c r="G24" s="144">
        <f t="shared" si="0"/>
        <v>225.87700000000001</v>
      </c>
    </row>
    <row r="25" spans="1:7" x14ac:dyDescent="0.2">
      <c r="A25" s="22">
        <v>1992</v>
      </c>
      <c r="B25" s="21">
        <v>82</v>
      </c>
      <c r="C25" s="21">
        <v>4.1980000000000004</v>
      </c>
      <c r="D25" s="21">
        <v>46</v>
      </c>
      <c r="E25" s="66">
        <v>56.67</v>
      </c>
      <c r="F25" s="21">
        <f t="shared" si="0"/>
        <v>128</v>
      </c>
      <c r="G25" s="144">
        <f t="shared" si="0"/>
        <v>60.868000000000002</v>
      </c>
    </row>
    <row r="26" spans="1:7" x14ac:dyDescent="0.2">
      <c r="A26" s="22">
        <v>1993</v>
      </c>
      <c r="B26" s="21">
        <v>92</v>
      </c>
      <c r="C26" s="21">
        <v>7.9109999999999996</v>
      </c>
      <c r="D26" s="21">
        <v>25</v>
      </c>
      <c r="E26" s="66">
        <v>5.7510000000000003</v>
      </c>
      <c r="F26" s="21">
        <f t="shared" si="0"/>
        <v>117</v>
      </c>
      <c r="G26" s="144">
        <f t="shared" si="0"/>
        <v>13.661999999999999</v>
      </c>
    </row>
    <row r="27" spans="1:7" x14ac:dyDescent="0.2">
      <c r="A27" s="22">
        <v>1994</v>
      </c>
      <c r="B27" s="21">
        <v>79</v>
      </c>
      <c r="C27" s="21">
        <v>4.9930000000000003</v>
      </c>
      <c r="D27" s="21">
        <v>35</v>
      </c>
      <c r="E27" s="66">
        <v>23.846</v>
      </c>
      <c r="F27" s="21">
        <f t="shared" si="0"/>
        <v>114</v>
      </c>
      <c r="G27" s="144">
        <f t="shared" si="0"/>
        <v>28.838999999999999</v>
      </c>
    </row>
    <row r="28" spans="1:7" x14ac:dyDescent="0.2">
      <c r="A28" s="22">
        <v>1995</v>
      </c>
      <c r="B28" s="21">
        <v>52</v>
      </c>
      <c r="C28" s="21">
        <v>2.2000000000000002</v>
      </c>
      <c r="D28" s="21">
        <v>12</v>
      </c>
      <c r="E28" s="66">
        <v>1.4810000000000001</v>
      </c>
      <c r="F28" s="21">
        <f t="shared" si="0"/>
        <v>64</v>
      </c>
      <c r="G28" s="144">
        <f t="shared" si="0"/>
        <v>3.681</v>
      </c>
    </row>
    <row r="29" spans="1:7" x14ac:dyDescent="0.2">
      <c r="A29" s="22">
        <v>1996</v>
      </c>
      <c r="B29" s="21">
        <v>91</v>
      </c>
      <c r="C29" s="21">
        <v>6.9749999999999996</v>
      </c>
      <c r="D29" s="21">
        <v>16</v>
      </c>
      <c r="E29" s="66">
        <v>11.007</v>
      </c>
      <c r="F29" s="21">
        <f t="shared" si="0"/>
        <v>107</v>
      </c>
      <c r="G29" s="144">
        <f t="shared" si="0"/>
        <v>17.981999999999999</v>
      </c>
    </row>
    <row r="30" spans="1:7" ht="13.5" customHeight="1" x14ac:dyDescent="0.2">
      <c r="A30" s="22">
        <v>1997</v>
      </c>
      <c r="B30" s="21">
        <v>79</v>
      </c>
      <c r="C30" s="21">
        <v>1.38</v>
      </c>
      <c r="D30" s="21">
        <v>37</v>
      </c>
      <c r="E30" s="66">
        <v>32.54</v>
      </c>
      <c r="F30" s="21">
        <f t="shared" si="0"/>
        <v>116</v>
      </c>
      <c r="G30" s="144">
        <f t="shared" si="0"/>
        <v>33.92</v>
      </c>
    </row>
    <row r="31" spans="1:7" ht="13.5" customHeight="1" x14ac:dyDescent="0.2">
      <c r="A31" s="22">
        <v>1998</v>
      </c>
      <c r="B31" s="21">
        <v>129</v>
      </c>
      <c r="C31" s="21">
        <v>7.5830000000000002</v>
      </c>
      <c r="D31" s="21">
        <v>43</v>
      </c>
      <c r="E31" s="66">
        <v>10.922000000000001</v>
      </c>
      <c r="F31" s="21">
        <f t="shared" si="0"/>
        <v>172</v>
      </c>
      <c r="G31" s="144">
        <f t="shared" si="0"/>
        <v>18.505000000000003</v>
      </c>
    </row>
    <row r="32" spans="1:7" s="145" customFormat="1" ht="13.5" customHeight="1" x14ac:dyDescent="0.2">
      <c r="A32" s="22">
        <v>1999</v>
      </c>
      <c r="B32" s="21">
        <v>305</v>
      </c>
      <c r="C32" s="21">
        <v>10</v>
      </c>
      <c r="D32" s="21">
        <f t="shared" ref="D32:E36" si="1">F32-B32</f>
        <v>41</v>
      </c>
      <c r="E32" s="66">
        <f t="shared" si="1"/>
        <v>410</v>
      </c>
      <c r="F32" s="21">
        <v>346</v>
      </c>
      <c r="G32" s="144">
        <v>420</v>
      </c>
    </row>
    <row r="33" spans="1:7" s="145" customFormat="1" ht="13.5" customHeight="1" x14ac:dyDescent="0.2">
      <c r="A33" s="22">
        <v>2000</v>
      </c>
      <c r="B33" s="21">
        <v>365</v>
      </c>
      <c r="C33" s="21">
        <v>18</v>
      </c>
      <c r="D33" s="21">
        <f t="shared" si="1"/>
        <v>40</v>
      </c>
      <c r="E33" s="66">
        <f t="shared" si="1"/>
        <v>32</v>
      </c>
      <c r="F33" s="21">
        <v>405</v>
      </c>
      <c r="G33" s="144">
        <v>50</v>
      </c>
    </row>
    <row r="34" spans="1:7" s="3" customFormat="1" ht="13.5" customHeight="1" x14ac:dyDescent="0.2">
      <c r="A34" s="22">
        <v>2001</v>
      </c>
      <c r="B34" s="21">
        <v>271</v>
      </c>
      <c r="C34" s="21">
        <v>11</v>
      </c>
      <c r="D34" s="21">
        <f t="shared" si="1"/>
        <v>57</v>
      </c>
      <c r="E34" s="66">
        <f t="shared" si="1"/>
        <v>28</v>
      </c>
      <c r="F34" s="21">
        <v>328</v>
      </c>
      <c r="G34" s="144">
        <v>39</v>
      </c>
    </row>
    <row r="35" spans="1:7" s="3" customFormat="1" ht="13.5" customHeight="1" x14ac:dyDescent="0.2">
      <c r="A35" s="22">
        <v>2002</v>
      </c>
      <c r="B35" s="21">
        <v>407</v>
      </c>
      <c r="C35" s="21">
        <v>6</v>
      </c>
      <c r="D35" s="21">
        <f t="shared" si="1"/>
        <v>33</v>
      </c>
      <c r="E35" s="66">
        <f t="shared" si="1"/>
        <v>35</v>
      </c>
      <c r="F35" s="21">
        <v>440</v>
      </c>
      <c r="G35" s="144">
        <v>41</v>
      </c>
    </row>
    <row r="36" spans="1:7" s="3" customFormat="1" ht="13.5" customHeight="1" x14ac:dyDescent="0.2">
      <c r="A36" s="22">
        <v>2003</v>
      </c>
      <c r="B36" s="21">
        <v>493</v>
      </c>
      <c r="C36" s="21">
        <v>13</v>
      </c>
      <c r="D36" s="21">
        <f t="shared" si="1"/>
        <v>52</v>
      </c>
      <c r="E36" s="66">
        <f t="shared" si="1"/>
        <v>29</v>
      </c>
      <c r="F36" s="21">
        <v>545</v>
      </c>
      <c r="G36" s="144">
        <v>42</v>
      </c>
    </row>
    <row r="37" spans="1:7" s="3" customFormat="1" ht="13.5" customHeight="1" x14ac:dyDescent="0.2">
      <c r="A37" s="22">
        <v>2004</v>
      </c>
      <c r="B37" s="21">
        <v>468</v>
      </c>
      <c r="C37" s="21">
        <v>7</v>
      </c>
      <c r="D37" s="21">
        <v>56</v>
      </c>
      <c r="E37" s="66">
        <v>23</v>
      </c>
      <c r="F37" s="21">
        <f t="shared" ref="F37:F46" si="2">B37+D37</f>
        <v>524</v>
      </c>
      <c r="G37" s="144">
        <v>29</v>
      </c>
    </row>
    <row r="38" spans="1:7" s="145" customFormat="1" ht="13.5" customHeight="1" x14ac:dyDescent="0.2">
      <c r="A38" s="75">
        <v>2005</v>
      </c>
      <c r="B38" s="60">
        <v>505</v>
      </c>
      <c r="C38" s="60">
        <v>6</v>
      </c>
      <c r="D38" s="60">
        <v>41</v>
      </c>
      <c r="E38" s="66">
        <v>28</v>
      </c>
      <c r="F38" s="60">
        <f t="shared" si="2"/>
        <v>546</v>
      </c>
      <c r="G38" s="66">
        <v>34</v>
      </c>
    </row>
    <row r="39" spans="1:7" s="145" customFormat="1" ht="13.5" customHeight="1" x14ac:dyDescent="0.2">
      <c r="A39" s="22">
        <v>2006</v>
      </c>
      <c r="B39" s="21">
        <v>683</v>
      </c>
      <c r="C39" s="21">
        <v>8</v>
      </c>
      <c r="D39" s="21">
        <v>89</v>
      </c>
      <c r="E39" s="66">
        <v>1350</v>
      </c>
      <c r="F39" s="60">
        <f t="shared" si="2"/>
        <v>772</v>
      </c>
      <c r="G39" s="144">
        <v>1358</v>
      </c>
    </row>
    <row r="40" spans="1:7" s="145" customFormat="1" ht="13.5" customHeight="1" x14ac:dyDescent="0.2">
      <c r="A40" s="22">
        <v>2007</v>
      </c>
      <c r="B40" s="21">
        <v>617</v>
      </c>
      <c r="C40" s="21">
        <v>12.6</v>
      </c>
      <c r="D40" s="21">
        <v>108</v>
      </c>
      <c r="E40" s="66">
        <v>26.3</v>
      </c>
      <c r="F40" s="66">
        <f t="shared" si="2"/>
        <v>725</v>
      </c>
      <c r="G40" s="66">
        <f t="shared" ref="G40:G46" si="3">C40+E40</f>
        <v>38.9</v>
      </c>
    </row>
    <row r="41" spans="1:7" s="145" customFormat="1" ht="13.5" customHeight="1" x14ac:dyDescent="0.2">
      <c r="A41" s="22">
        <v>2008</v>
      </c>
      <c r="B41" s="21">
        <v>1031</v>
      </c>
      <c r="C41" s="21">
        <v>18</v>
      </c>
      <c r="D41" s="21">
        <v>77</v>
      </c>
      <c r="E41" s="66">
        <v>21</v>
      </c>
      <c r="F41" s="66">
        <f t="shared" si="2"/>
        <v>1108</v>
      </c>
      <c r="G41" s="66">
        <f t="shared" si="3"/>
        <v>39</v>
      </c>
    </row>
    <row r="42" spans="1:7" s="145" customFormat="1" ht="13.5" customHeight="1" x14ac:dyDescent="0.2">
      <c r="A42" s="75">
        <v>2009</v>
      </c>
      <c r="B42" s="60">
        <v>863</v>
      </c>
      <c r="C42" s="60">
        <v>38</v>
      </c>
      <c r="D42" s="60">
        <v>94</v>
      </c>
      <c r="E42" s="66">
        <v>45</v>
      </c>
      <c r="F42" s="66">
        <f>B42+D42</f>
        <v>957</v>
      </c>
      <c r="G42" s="66">
        <f t="shared" si="3"/>
        <v>83</v>
      </c>
    </row>
    <row r="43" spans="1:7" s="232" customFormat="1" ht="13.5" customHeight="1" x14ac:dyDescent="0.2">
      <c r="A43" s="75">
        <v>2010</v>
      </c>
      <c r="B43" s="60">
        <v>855</v>
      </c>
      <c r="C43" s="60">
        <v>22</v>
      </c>
      <c r="D43" s="60">
        <v>69</v>
      </c>
      <c r="E43" s="66">
        <v>26</v>
      </c>
      <c r="F43" s="66">
        <f t="shared" ref="F43:F45" si="4">B43+D43</f>
        <v>924</v>
      </c>
      <c r="G43" s="66">
        <f t="shared" si="3"/>
        <v>48</v>
      </c>
    </row>
    <row r="44" spans="1:7" s="240" customFormat="1" ht="13.5" customHeight="1" x14ac:dyDescent="0.2">
      <c r="A44" s="75">
        <v>2011</v>
      </c>
      <c r="B44" s="60">
        <v>921</v>
      </c>
      <c r="C44" s="60">
        <v>72</v>
      </c>
      <c r="D44" s="60">
        <v>69</v>
      </c>
      <c r="E44" s="66">
        <v>28</v>
      </c>
      <c r="F44" s="66">
        <f t="shared" si="4"/>
        <v>990</v>
      </c>
      <c r="G44" s="66">
        <f t="shared" si="3"/>
        <v>100</v>
      </c>
    </row>
    <row r="45" spans="1:7" s="280" customFormat="1" ht="13.5" customHeight="1" x14ac:dyDescent="0.2">
      <c r="A45" s="75">
        <v>2012</v>
      </c>
      <c r="B45" s="60">
        <v>1046</v>
      </c>
      <c r="C45" s="60">
        <v>20</v>
      </c>
      <c r="D45" s="60">
        <v>83</v>
      </c>
      <c r="E45" s="66">
        <v>26</v>
      </c>
      <c r="F45" s="66">
        <f t="shared" si="4"/>
        <v>1129</v>
      </c>
      <c r="G45" s="66">
        <f t="shared" ref="G45" si="5">C45+E45</f>
        <v>46</v>
      </c>
    </row>
    <row r="46" spans="1:7" s="145" customFormat="1" ht="13.5" customHeight="1" x14ac:dyDescent="0.2">
      <c r="A46" s="75">
        <v>2013</v>
      </c>
      <c r="B46" s="60">
        <v>1219</v>
      </c>
      <c r="C46" s="60">
        <v>48</v>
      </c>
      <c r="D46" s="60">
        <v>217</v>
      </c>
      <c r="E46" s="66">
        <v>30</v>
      </c>
      <c r="F46" s="66">
        <f t="shared" si="2"/>
        <v>1436</v>
      </c>
      <c r="G46" s="66">
        <f t="shared" si="3"/>
        <v>78</v>
      </c>
    </row>
    <row r="47" spans="1:7" ht="6" customHeight="1" x14ac:dyDescent="0.2">
      <c r="A47" s="325"/>
      <c r="B47" s="326"/>
      <c r="C47" s="326"/>
      <c r="D47" s="326"/>
      <c r="E47" s="328"/>
      <c r="F47" s="326"/>
      <c r="G47" s="326"/>
    </row>
    <row r="48" spans="1:7" s="3" customFormat="1" ht="15" customHeight="1" x14ac:dyDescent="0.2">
      <c r="A48" s="1088" t="s">
        <v>194</v>
      </c>
      <c r="B48" s="1088"/>
      <c r="C48" s="1088"/>
      <c r="D48" s="1088"/>
      <c r="E48" s="1088"/>
      <c r="F48" s="1088"/>
      <c r="G48" s="1088"/>
    </row>
    <row r="49" spans="1:7" s="3" customFormat="1" ht="5.25" customHeight="1" x14ac:dyDescent="0.2">
      <c r="A49" s="387"/>
      <c r="B49" s="387"/>
      <c r="C49" s="387"/>
      <c r="D49" s="387"/>
      <c r="E49" s="387"/>
      <c r="F49" s="387"/>
      <c r="G49" s="387"/>
    </row>
    <row r="50" spans="1:7" s="3" customFormat="1" ht="30" customHeight="1" x14ac:dyDescent="0.2">
      <c r="A50" s="1082" t="s">
        <v>256</v>
      </c>
      <c r="B50" s="1088"/>
      <c r="C50" s="1088"/>
      <c r="D50" s="1088"/>
      <c r="E50" s="1088"/>
      <c r="F50" s="1088"/>
      <c r="G50" s="1088"/>
    </row>
  </sheetData>
  <mergeCells count="9">
    <mergeCell ref="A1:B1"/>
    <mergeCell ref="A2:B2"/>
    <mergeCell ref="D1:F1"/>
    <mergeCell ref="A50:G50"/>
    <mergeCell ref="A3:G3"/>
    <mergeCell ref="B4:C4"/>
    <mergeCell ref="D4:E4"/>
    <mergeCell ref="F4:G4"/>
    <mergeCell ref="A48:G48"/>
  </mergeCells>
  <hyperlinks>
    <hyperlink ref="D1:F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1">
    <pageSetUpPr fitToPage="1"/>
  </sheetPr>
  <dimension ref="A1:G54"/>
  <sheetViews>
    <sheetView zoomScaleNormal="100" workbookViewId="0">
      <pane ySplit="5" topLeftCell="A27" activePane="bottomLeft" state="frozen"/>
      <selection sqref="A1:B86"/>
      <selection pane="bottomLeft" activeCell="K54" sqref="K54"/>
    </sheetView>
  </sheetViews>
  <sheetFormatPr defaultColWidth="8.85546875" defaultRowHeight="12.75" x14ac:dyDescent="0.2"/>
  <cols>
    <col min="1" max="1" width="6.7109375" style="142" customWidth="1"/>
    <col min="2" max="2" width="7.85546875" style="146" customWidth="1"/>
    <col min="3" max="3" width="7.42578125" style="146" customWidth="1"/>
    <col min="4" max="4" width="7.28515625" style="146" customWidth="1"/>
    <col min="5" max="5" width="7.42578125" style="146" customWidth="1"/>
    <col min="6" max="6" width="8.28515625" style="146" customWidth="1"/>
    <col min="7" max="7" width="7.7109375" style="146" customWidth="1"/>
    <col min="8" max="245" width="8.85546875" style="146"/>
    <col min="246" max="246" width="6.7109375" style="146" customWidth="1"/>
    <col min="247" max="247" width="7.85546875" style="146" customWidth="1"/>
    <col min="248" max="248" width="7.42578125" style="146" customWidth="1"/>
    <col min="249" max="249" width="7.28515625" style="146" customWidth="1"/>
    <col min="250" max="250" width="7.42578125" style="146" customWidth="1"/>
    <col min="251" max="251" width="8.28515625" style="146" customWidth="1"/>
    <col min="252" max="252" width="7.7109375" style="146" customWidth="1"/>
    <col min="253" max="254" width="8.85546875" style="146"/>
    <col min="255" max="255" width="11.42578125" style="146" bestFit="1" customWidth="1"/>
    <col min="256" max="501" width="8.85546875" style="146"/>
    <col min="502" max="502" width="6.7109375" style="146" customWidth="1"/>
    <col min="503" max="503" width="7.85546875" style="146" customWidth="1"/>
    <col min="504" max="504" width="7.42578125" style="146" customWidth="1"/>
    <col min="505" max="505" width="7.28515625" style="146" customWidth="1"/>
    <col min="506" max="506" width="7.42578125" style="146" customWidth="1"/>
    <col min="507" max="507" width="8.28515625" style="146" customWidth="1"/>
    <col min="508" max="508" width="7.7109375" style="146" customWidth="1"/>
    <col min="509" max="510" width="8.85546875" style="146"/>
    <col min="511" max="511" width="11.42578125" style="146" bestFit="1" customWidth="1"/>
    <col min="512" max="757" width="8.85546875" style="146"/>
    <col min="758" max="758" width="6.7109375" style="146" customWidth="1"/>
    <col min="759" max="759" width="7.85546875" style="146" customWidth="1"/>
    <col min="760" max="760" width="7.42578125" style="146" customWidth="1"/>
    <col min="761" max="761" width="7.28515625" style="146" customWidth="1"/>
    <col min="762" max="762" width="7.42578125" style="146" customWidth="1"/>
    <col min="763" max="763" width="8.28515625" style="146" customWidth="1"/>
    <col min="764" max="764" width="7.7109375" style="146" customWidth="1"/>
    <col min="765" max="766" width="8.85546875" style="146"/>
    <col min="767" max="767" width="11.42578125" style="146" bestFit="1" customWidth="1"/>
    <col min="768" max="1013" width="8.85546875" style="146"/>
    <col min="1014" max="1014" width="6.7109375" style="146" customWidth="1"/>
    <col min="1015" max="1015" width="7.85546875" style="146" customWidth="1"/>
    <col min="1016" max="1016" width="7.42578125" style="146" customWidth="1"/>
    <col min="1017" max="1017" width="7.28515625" style="146" customWidth="1"/>
    <col min="1018" max="1018" width="7.42578125" style="146" customWidth="1"/>
    <col min="1019" max="1019" width="8.28515625" style="146" customWidth="1"/>
    <col min="1020" max="1020" width="7.7109375" style="146" customWidth="1"/>
    <col min="1021" max="1022" width="8.85546875" style="146"/>
    <col min="1023" max="1023" width="11.42578125" style="146" bestFit="1" customWidth="1"/>
    <col min="1024" max="1269" width="8.85546875" style="146"/>
    <col min="1270" max="1270" width="6.7109375" style="146" customWidth="1"/>
    <col min="1271" max="1271" width="7.85546875" style="146" customWidth="1"/>
    <col min="1272" max="1272" width="7.42578125" style="146" customWidth="1"/>
    <col min="1273" max="1273" width="7.28515625" style="146" customWidth="1"/>
    <col min="1274" max="1274" width="7.42578125" style="146" customWidth="1"/>
    <col min="1275" max="1275" width="8.28515625" style="146" customWidth="1"/>
    <col min="1276" max="1276" width="7.7109375" style="146" customWidth="1"/>
    <col min="1277" max="1278" width="8.85546875" style="146"/>
    <col min="1279" max="1279" width="11.42578125" style="146" bestFit="1" customWidth="1"/>
    <col min="1280" max="1525" width="8.85546875" style="146"/>
    <col min="1526" max="1526" width="6.7109375" style="146" customWidth="1"/>
    <col min="1527" max="1527" width="7.85546875" style="146" customWidth="1"/>
    <col min="1528" max="1528" width="7.42578125" style="146" customWidth="1"/>
    <col min="1529" max="1529" width="7.28515625" style="146" customWidth="1"/>
    <col min="1530" max="1530" width="7.42578125" style="146" customWidth="1"/>
    <col min="1531" max="1531" width="8.28515625" style="146" customWidth="1"/>
    <col min="1532" max="1532" width="7.7109375" style="146" customWidth="1"/>
    <col min="1533" max="1534" width="8.85546875" style="146"/>
    <col min="1535" max="1535" width="11.42578125" style="146" bestFit="1" customWidth="1"/>
    <col min="1536" max="1781" width="8.85546875" style="146"/>
    <col min="1782" max="1782" width="6.7109375" style="146" customWidth="1"/>
    <col min="1783" max="1783" width="7.85546875" style="146" customWidth="1"/>
    <col min="1784" max="1784" width="7.42578125" style="146" customWidth="1"/>
    <col min="1785" max="1785" width="7.28515625" style="146" customWidth="1"/>
    <col min="1786" max="1786" width="7.42578125" style="146" customWidth="1"/>
    <col min="1787" max="1787" width="8.28515625" style="146" customWidth="1"/>
    <col min="1788" max="1788" width="7.7109375" style="146" customWidth="1"/>
    <col min="1789" max="1790" width="8.85546875" style="146"/>
    <col min="1791" max="1791" width="11.42578125" style="146" bestFit="1" customWidth="1"/>
    <col min="1792" max="2037" width="8.85546875" style="146"/>
    <col min="2038" max="2038" width="6.7109375" style="146" customWidth="1"/>
    <col min="2039" max="2039" width="7.85546875" style="146" customWidth="1"/>
    <col min="2040" max="2040" width="7.42578125" style="146" customWidth="1"/>
    <col min="2041" max="2041" width="7.28515625" style="146" customWidth="1"/>
    <col min="2042" max="2042" width="7.42578125" style="146" customWidth="1"/>
    <col min="2043" max="2043" width="8.28515625" style="146" customWidth="1"/>
    <col min="2044" max="2044" width="7.7109375" style="146" customWidth="1"/>
    <col min="2045" max="2046" width="8.85546875" style="146"/>
    <col min="2047" max="2047" width="11.42578125" style="146" bestFit="1" customWidth="1"/>
    <col min="2048" max="2293" width="8.85546875" style="146"/>
    <col min="2294" max="2294" width="6.7109375" style="146" customWidth="1"/>
    <col min="2295" max="2295" width="7.85546875" style="146" customWidth="1"/>
    <col min="2296" max="2296" width="7.42578125" style="146" customWidth="1"/>
    <col min="2297" max="2297" width="7.28515625" style="146" customWidth="1"/>
    <col min="2298" max="2298" width="7.42578125" style="146" customWidth="1"/>
    <col min="2299" max="2299" width="8.28515625" style="146" customWidth="1"/>
    <col min="2300" max="2300" width="7.7109375" style="146" customWidth="1"/>
    <col min="2301" max="2302" width="8.85546875" style="146"/>
    <col min="2303" max="2303" width="11.42578125" style="146" bestFit="1" customWidth="1"/>
    <col min="2304" max="2549" width="8.85546875" style="146"/>
    <col min="2550" max="2550" width="6.7109375" style="146" customWidth="1"/>
    <col min="2551" max="2551" width="7.85546875" style="146" customWidth="1"/>
    <col min="2552" max="2552" width="7.42578125" style="146" customWidth="1"/>
    <col min="2553" max="2553" width="7.28515625" style="146" customWidth="1"/>
    <col min="2554" max="2554" width="7.42578125" style="146" customWidth="1"/>
    <col min="2555" max="2555" width="8.28515625" style="146" customWidth="1"/>
    <col min="2556" max="2556" width="7.7109375" style="146" customWidth="1"/>
    <col min="2557" max="2558" width="8.85546875" style="146"/>
    <col min="2559" max="2559" width="11.42578125" style="146" bestFit="1" customWidth="1"/>
    <col min="2560" max="2805" width="8.85546875" style="146"/>
    <col min="2806" max="2806" width="6.7109375" style="146" customWidth="1"/>
    <col min="2807" max="2807" width="7.85546875" style="146" customWidth="1"/>
    <col min="2808" max="2808" width="7.42578125" style="146" customWidth="1"/>
    <col min="2809" max="2809" width="7.28515625" style="146" customWidth="1"/>
    <col min="2810" max="2810" width="7.42578125" style="146" customWidth="1"/>
    <col min="2811" max="2811" width="8.28515625" style="146" customWidth="1"/>
    <col min="2812" max="2812" width="7.7109375" style="146" customWidth="1"/>
    <col min="2813" max="2814" width="8.85546875" style="146"/>
    <col min="2815" max="2815" width="11.42578125" style="146" bestFit="1" customWidth="1"/>
    <col min="2816" max="3061" width="8.85546875" style="146"/>
    <col min="3062" max="3062" width="6.7109375" style="146" customWidth="1"/>
    <col min="3063" max="3063" width="7.85546875" style="146" customWidth="1"/>
    <col min="3064" max="3064" width="7.42578125" style="146" customWidth="1"/>
    <col min="3065" max="3065" width="7.28515625" style="146" customWidth="1"/>
    <col min="3066" max="3066" width="7.42578125" style="146" customWidth="1"/>
    <col min="3067" max="3067" width="8.28515625" style="146" customWidth="1"/>
    <col min="3068" max="3068" width="7.7109375" style="146" customWidth="1"/>
    <col min="3069" max="3070" width="8.85546875" style="146"/>
    <col min="3071" max="3071" width="11.42578125" style="146" bestFit="1" customWidth="1"/>
    <col min="3072" max="3317" width="8.85546875" style="146"/>
    <col min="3318" max="3318" width="6.7109375" style="146" customWidth="1"/>
    <col min="3319" max="3319" width="7.85546875" style="146" customWidth="1"/>
    <col min="3320" max="3320" width="7.42578125" style="146" customWidth="1"/>
    <col min="3321" max="3321" width="7.28515625" style="146" customWidth="1"/>
    <col min="3322" max="3322" width="7.42578125" style="146" customWidth="1"/>
    <col min="3323" max="3323" width="8.28515625" style="146" customWidth="1"/>
    <col min="3324" max="3324" width="7.7109375" style="146" customWidth="1"/>
    <col min="3325" max="3326" width="8.85546875" style="146"/>
    <col min="3327" max="3327" width="11.42578125" style="146" bestFit="1" customWidth="1"/>
    <col min="3328" max="3573" width="8.85546875" style="146"/>
    <col min="3574" max="3574" width="6.7109375" style="146" customWidth="1"/>
    <col min="3575" max="3575" width="7.85546875" style="146" customWidth="1"/>
    <col min="3576" max="3576" width="7.42578125" style="146" customWidth="1"/>
    <col min="3577" max="3577" width="7.28515625" style="146" customWidth="1"/>
    <col min="3578" max="3578" width="7.42578125" style="146" customWidth="1"/>
    <col min="3579" max="3579" width="8.28515625" style="146" customWidth="1"/>
    <col min="3580" max="3580" width="7.7109375" style="146" customWidth="1"/>
    <col min="3581" max="3582" width="8.85546875" style="146"/>
    <col min="3583" max="3583" width="11.42578125" style="146" bestFit="1" customWidth="1"/>
    <col min="3584" max="3829" width="8.85546875" style="146"/>
    <col min="3830" max="3830" width="6.7109375" style="146" customWidth="1"/>
    <col min="3831" max="3831" width="7.85546875" style="146" customWidth="1"/>
    <col min="3832" max="3832" width="7.42578125" style="146" customWidth="1"/>
    <col min="3833" max="3833" width="7.28515625" style="146" customWidth="1"/>
    <col min="3834" max="3834" width="7.42578125" style="146" customWidth="1"/>
    <col min="3835" max="3835" width="8.28515625" style="146" customWidth="1"/>
    <col min="3836" max="3836" width="7.7109375" style="146" customWidth="1"/>
    <col min="3837" max="3838" width="8.85546875" style="146"/>
    <col min="3839" max="3839" width="11.42578125" style="146" bestFit="1" customWidth="1"/>
    <col min="3840" max="4085" width="8.85546875" style="146"/>
    <col min="4086" max="4086" width="6.7109375" style="146" customWidth="1"/>
    <col min="4087" max="4087" width="7.85546875" style="146" customWidth="1"/>
    <col min="4088" max="4088" width="7.42578125" style="146" customWidth="1"/>
    <col min="4089" max="4089" width="7.28515625" style="146" customWidth="1"/>
    <col min="4090" max="4090" width="7.42578125" style="146" customWidth="1"/>
    <col min="4091" max="4091" width="8.28515625" style="146" customWidth="1"/>
    <col min="4092" max="4092" width="7.7109375" style="146" customWidth="1"/>
    <col min="4093" max="4094" width="8.85546875" style="146"/>
    <col min="4095" max="4095" width="11.42578125" style="146" bestFit="1" customWidth="1"/>
    <col min="4096" max="4341" width="8.85546875" style="146"/>
    <col min="4342" max="4342" width="6.7109375" style="146" customWidth="1"/>
    <col min="4343" max="4343" width="7.85546875" style="146" customWidth="1"/>
    <col min="4344" max="4344" width="7.42578125" style="146" customWidth="1"/>
    <col min="4345" max="4345" width="7.28515625" style="146" customWidth="1"/>
    <col min="4346" max="4346" width="7.42578125" style="146" customWidth="1"/>
    <col min="4347" max="4347" width="8.28515625" style="146" customWidth="1"/>
    <col min="4348" max="4348" width="7.7109375" style="146" customWidth="1"/>
    <col min="4349" max="4350" width="8.85546875" style="146"/>
    <col min="4351" max="4351" width="11.42578125" style="146" bestFit="1" customWidth="1"/>
    <col min="4352" max="4597" width="8.85546875" style="146"/>
    <col min="4598" max="4598" width="6.7109375" style="146" customWidth="1"/>
    <col min="4599" max="4599" width="7.85546875" style="146" customWidth="1"/>
    <col min="4600" max="4600" width="7.42578125" style="146" customWidth="1"/>
    <col min="4601" max="4601" width="7.28515625" style="146" customWidth="1"/>
    <col min="4602" max="4602" width="7.42578125" style="146" customWidth="1"/>
    <col min="4603" max="4603" width="8.28515625" style="146" customWidth="1"/>
    <col min="4604" max="4604" width="7.7109375" style="146" customWidth="1"/>
    <col min="4605" max="4606" width="8.85546875" style="146"/>
    <col min="4607" max="4607" width="11.42578125" style="146" bestFit="1" customWidth="1"/>
    <col min="4608" max="4853" width="8.85546875" style="146"/>
    <col min="4854" max="4854" width="6.7109375" style="146" customWidth="1"/>
    <col min="4855" max="4855" width="7.85546875" style="146" customWidth="1"/>
    <col min="4856" max="4856" width="7.42578125" style="146" customWidth="1"/>
    <col min="4857" max="4857" width="7.28515625" style="146" customWidth="1"/>
    <col min="4858" max="4858" width="7.42578125" style="146" customWidth="1"/>
    <col min="4859" max="4859" width="8.28515625" style="146" customWidth="1"/>
    <col min="4860" max="4860" width="7.7109375" style="146" customWidth="1"/>
    <col min="4861" max="4862" width="8.85546875" style="146"/>
    <col min="4863" max="4863" width="11.42578125" style="146" bestFit="1" customWidth="1"/>
    <col min="4864" max="5109" width="8.85546875" style="146"/>
    <col min="5110" max="5110" width="6.7109375" style="146" customWidth="1"/>
    <col min="5111" max="5111" width="7.85546875" style="146" customWidth="1"/>
    <col min="5112" max="5112" width="7.42578125" style="146" customWidth="1"/>
    <col min="5113" max="5113" width="7.28515625" style="146" customWidth="1"/>
    <col min="5114" max="5114" width="7.42578125" style="146" customWidth="1"/>
    <col min="5115" max="5115" width="8.28515625" style="146" customWidth="1"/>
    <col min="5116" max="5116" width="7.7109375" style="146" customWidth="1"/>
    <col min="5117" max="5118" width="8.85546875" style="146"/>
    <col min="5119" max="5119" width="11.42578125" style="146" bestFit="1" customWidth="1"/>
    <col min="5120" max="5365" width="8.85546875" style="146"/>
    <col min="5366" max="5366" width="6.7109375" style="146" customWidth="1"/>
    <col min="5367" max="5367" width="7.85546875" style="146" customWidth="1"/>
    <col min="5368" max="5368" width="7.42578125" style="146" customWidth="1"/>
    <col min="5369" max="5369" width="7.28515625" style="146" customWidth="1"/>
    <col min="5370" max="5370" width="7.42578125" style="146" customWidth="1"/>
    <col min="5371" max="5371" width="8.28515625" style="146" customWidth="1"/>
    <col min="5372" max="5372" width="7.7109375" style="146" customWidth="1"/>
    <col min="5373" max="5374" width="8.85546875" style="146"/>
    <col min="5375" max="5375" width="11.42578125" style="146" bestFit="1" customWidth="1"/>
    <col min="5376" max="5621" width="8.85546875" style="146"/>
    <col min="5622" max="5622" width="6.7109375" style="146" customWidth="1"/>
    <col min="5623" max="5623" width="7.85546875" style="146" customWidth="1"/>
    <col min="5624" max="5624" width="7.42578125" style="146" customWidth="1"/>
    <col min="5625" max="5625" width="7.28515625" style="146" customWidth="1"/>
    <col min="5626" max="5626" width="7.42578125" style="146" customWidth="1"/>
    <col min="5627" max="5627" width="8.28515625" style="146" customWidth="1"/>
    <col min="5628" max="5628" width="7.7109375" style="146" customWidth="1"/>
    <col min="5629" max="5630" width="8.85546875" style="146"/>
    <col min="5631" max="5631" width="11.42578125" style="146" bestFit="1" customWidth="1"/>
    <col min="5632" max="5877" width="8.85546875" style="146"/>
    <col min="5878" max="5878" width="6.7109375" style="146" customWidth="1"/>
    <col min="5879" max="5879" width="7.85546875" style="146" customWidth="1"/>
    <col min="5880" max="5880" width="7.42578125" style="146" customWidth="1"/>
    <col min="5881" max="5881" width="7.28515625" style="146" customWidth="1"/>
    <col min="5882" max="5882" width="7.42578125" style="146" customWidth="1"/>
    <col min="5883" max="5883" width="8.28515625" style="146" customWidth="1"/>
    <col min="5884" max="5884" width="7.7109375" style="146" customWidth="1"/>
    <col min="5885" max="5886" width="8.85546875" style="146"/>
    <col min="5887" max="5887" width="11.42578125" style="146" bestFit="1" customWidth="1"/>
    <col min="5888" max="6133" width="8.85546875" style="146"/>
    <col min="6134" max="6134" width="6.7109375" style="146" customWidth="1"/>
    <col min="6135" max="6135" width="7.85546875" style="146" customWidth="1"/>
    <col min="6136" max="6136" width="7.42578125" style="146" customWidth="1"/>
    <col min="6137" max="6137" width="7.28515625" style="146" customWidth="1"/>
    <col min="6138" max="6138" width="7.42578125" style="146" customWidth="1"/>
    <col min="6139" max="6139" width="8.28515625" style="146" customWidth="1"/>
    <col min="6140" max="6140" width="7.7109375" style="146" customWidth="1"/>
    <col min="6141" max="6142" width="8.85546875" style="146"/>
    <col min="6143" max="6143" width="11.42578125" style="146" bestFit="1" customWidth="1"/>
    <col min="6144" max="6389" width="8.85546875" style="146"/>
    <col min="6390" max="6390" width="6.7109375" style="146" customWidth="1"/>
    <col min="6391" max="6391" width="7.85546875" style="146" customWidth="1"/>
    <col min="6392" max="6392" width="7.42578125" style="146" customWidth="1"/>
    <col min="6393" max="6393" width="7.28515625" style="146" customWidth="1"/>
    <col min="6394" max="6394" width="7.42578125" style="146" customWidth="1"/>
    <col min="6395" max="6395" width="8.28515625" style="146" customWidth="1"/>
    <col min="6396" max="6396" width="7.7109375" style="146" customWidth="1"/>
    <col min="6397" max="6398" width="8.85546875" style="146"/>
    <col min="6399" max="6399" width="11.42578125" style="146" bestFit="1" customWidth="1"/>
    <col min="6400" max="6645" width="8.85546875" style="146"/>
    <col min="6646" max="6646" width="6.7109375" style="146" customWidth="1"/>
    <col min="6647" max="6647" width="7.85546875" style="146" customWidth="1"/>
    <col min="6648" max="6648" width="7.42578125" style="146" customWidth="1"/>
    <col min="6649" max="6649" width="7.28515625" style="146" customWidth="1"/>
    <col min="6650" max="6650" width="7.42578125" style="146" customWidth="1"/>
    <col min="6651" max="6651" width="8.28515625" style="146" customWidth="1"/>
    <col min="6652" max="6652" width="7.7109375" style="146" customWidth="1"/>
    <col min="6653" max="6654" width="8.85546875" style="146"/>
    <col min="6655" max="6655" width="11.42578125" style="146" bestFit="1" customWidth="1"/>
    <col min="6656" max="6901" width="8.85546875" style="146"/>
    <col min="6902" max="6902" width="6.7109375" style="146" customWidth="1"/>
    <col min="6903" max="6903" width="7.85546875" style="146" customWidth="1"/>
    <col min="6904" max="6904" width="7.42578125" style="146" customWidth="1"/>
    <col min="6905" max="6905" width="7.28515625" style="146" customWidth="1"/>
    <col min="6906" max="6906" width="7.42578125" style="146" customWidth="1"/>
    <col min="6907" max="6907" width="8.28515625" style="146" customWidth="1"/>
    <col min="6908" max="6908" width="7.7109375" style="146" customWidth="1"/>
    <col min="6909" max="6910" width="8.85546875" style="146"/>
    <col min="6911" max="6911" width="11.42578125" style="146" bestFit="1" customWidth="1"/>
    <col min="6912" max="7157" width="8.85546875" style="146"/>
    <col min="7158" max="7158" width="6.7109375" style="146" customWidth="1"/>
    <col min="7159" max="7159" width="7.85546875" style="146" customWidth="1"/>
    <col min="7160" max="7160" width="7.42578125" style="146" customWidth="1"/>
    <col min="7161" max="7161" width="7.28515625" style="146" customWidth="1"/>
    <col min="7162" max="7162" width="7.42578125" style="146" customWidth="1"/>
    <col min="7163" max="7163" width="8.28515625" style="146" customWidth="1"/>
    <col min="7164" max="7164" width="7.7109375" style="146" customWidth="1"/>
    <col min="7165" max="7166" width="8.85546875" style="146"/>
    <col min="7167" max="7167" width="11.42578125" style="146" bestFit="1" customWidth="1"/>
    <col min="7168" max="7413" width="8.85546875" style="146"/>
    <col min="7414" max="7414" width="6.7109375" style="146" customWidth="1"/>
    <col min="7415" max="7415" width="7.85546875" style="146" customWidth="1"/>
    <col min="7416" max="7416" width="7.42578125" style="146" customWidth="1"/>
    <col min="7417" max="7417" width="7.28515625" style="146" customWidth="1"/>
    <col min="7418" max="7418" width="7.42578125" style="146" customWidth="1"/>
    <col min="7419" max="7419" width="8.28515625" style="146" customWidth="1"/>
    <col min="7420" max="7420" width="7.7109375" style="146" customWidth="1"/>
    <col min="7421" max="7422" width="8.85546875" style="146"/>
    <col min="7423" max="7423" width="11.42578125" style="146" bestFit="1" customWidth="1"/>
    <col min="7424" max="7669" width="8.85546875" style="146"/>
    <col min="7670" max="7670" width="6.7109375" style="146" customWidth="1"/>
    <col min="7671" max="7671" width="7.85546875" style="146" customWidth="1"/>
    <col min="7672" max="7672" width="7.42578125" style="146" customWidth="1"/>
    <col min="7673" max="7673" width="7.28515625" style="146" customWidth="1"/>
    <col min="7674" max="7674" width="7.42578125" style="146" customWidth="1"/>
    <col min="7675" max="7675" width="8.28515625" style="146" customWidth="1"/>
    <col min="7676" max="7676" width="7.7109375" style="146" customWidth="1"/>
    <col min="7677" max="7678" width="8.85546875" style="146"/>
    <col min="7679" max="7679" width="11.42578125" style="146" bestFit="1" customWidth="1"/>
    <col min="7680" max="7925" width="8.85546875" style="146"/>
    <col min="7926" max="7926" width="6.7109375" style="146" customWidth="1"/>
    <col min="7927" max="7927" width="7.85546875" style="146" customWidth="1"/>
    <col min="7928" max="7928" width="7.42578125" style="146" customWidth="1"/>
    <col min="7929" max="7929" width="7.28515625" style="146" customWidth="1"/>
    <col min="7930" max="7930" width="7.42578125" style="146" customWidth="1"/>
    <col min="7931" max="7931" width="8.28515625" style="146" customWidth="1"/>
    <col min="7932" max="7932" width="7.7109375" style="146" customWidth="1"/>
    <col min="7933" max="7934" width="8.85546875" style="146"/>
    <col min="7935" max="7935" width="11.42578125" style="146" bestFit="1" customWidth="1"/>
    <col min="7936" max="8181" width="8.85546875" style="146"/>
    <col min="8182" max="8182" width="6.7109375" style="146" customWidth="1"/>
    <col min="8183" max="8183" width="7.85546875" style="146" customWidth="1"/>
    <col min="8184" max="8184" width="7.42578125" style="146" customWidth="1"/>
    <col min="8185" max="8185" width="7.28515625" style="146" customWidth="1"/>
    <col min="8186" max="8186" width="7.42578125" style="146" customWidth="1"/>
    <col min="8187" max="8187" width="8.28515625" style="146" customWidth="1"/>
    <col min="8188" max="8188" width="7.7109375" style="146" customWidth="1"/>
    <col min="8189" max="8190" width="8.85546875" style="146"/>
    <col min="8191" max="8191" width="11.42578125" style="146" bestFit="1" customWidth="1"/>
    <col min="8192" max="8437" width="8.85546875" style="146"/>
    <col min="8438" max="8438" width="6.7109375" style="146" customWidth="1"/>
    <col min="8439" max="8439" width="7.85546875" style="146" customWidth="1"/>
    <col min="8440" max="8440" width="7.42578125" style="146" customWidth="1"/>
    <col min="8441" max="8441" width="7.28515625" style="146" customWidth="1"/>
    <col min="8442" max="8442" width="7.42578125" style="146" customWidth="1"/>
    <col min="8443" max="8443" width="8.28515625" style="146" customWidth="1"/>
    <col min="8444" max="8444" width="7.7109375" style="146" customWidth="1"/>
    <col min="8445" max="8446" width="8.85546875" style="146"/>
    <col min="8447" max="8447" width="11.42578125" style="146" bestFit="1" customWidth="1"/>
    <col min="8448" max="8693" width="8.85546875" style="146"/>
    <col min="8694" max="8694" width="6.7109375" style="146" customWidth="1"/>
    <col min="8695" max="8695" width="7.85546875" style="146" customWidth="1"/>
    <col min="8696" max="8696" width="7.42578125" style="146" customWidth="1"/>
    <col min="8697" max="8697" width="7.28515625" style="146" customWidth="1"/>
    <col min="8698" max="8698" width="7.42578125" style="146" customWidth="1"/>
    <col min="8699" max="8699" width="8.28515625" style="146" customWidth="1"/>
    <col min="8700" max="8700" width="7.7109375" style="146" customWidth="1"/>
    <col min="8701" max="8702" width="8.85546875" style="146"/>
    <col min="8703" max="8703" width="11.42578125" style="146" bestFit="1" customWidth="1"/>
    <col min="8704" max="8949" width="8.85546875" style="146"/>
    <col min="8950" max="8950" width="6.7109375" style="146" customWidth="1"/>
    <col min="8951" max="8951" width="7.85546875" style="146" customWidth="1"/>
    <col min="8952" max="8952" width="7.42578125" style="146" customWidth="1"/>
    <col min="8953" max="8953" width="7.28515625" style="146" customWidth="1"/>
    <col min="8954" max="8954" width="7.42578125" style="146" customWidth="1"/>
    <col min="8955" max="8955" width="8.28515625" style="146" customWidth="1"/>
    <col min="8956" max="8956" width="7.7109375" style="146" customWidth="1"/>
    <col min="8957" max="8958" width="8.85546875" style="146"/>
    <col min="8959" max="8959" width="11.42578125" style="146" bestFit="1" customWidth="1"/>
    <col min="8960" max="9205" width="8.85546875" style="146"/>
    <col min="9206" max="9206" width="6.7109375" style="146" customWidth="1"/>
    <col min="9207" max="9207" width="7.85546875" style="146" customWidth="1"/>
    <col min="9208" max="9208" width="7.42578125" style="146" customWidth="1"/>
    <col min="9209" max="9209" width="7.28515625" style="146" customWidth="1"/>
    <col min="9210" max="9210" width="7.42578125" style="146" customWidth="1"/>
    <col min="9211" max="9211" width="8.28515625" style="146" customWidth="1"/>
    <col min="9212" max="9212" width="7.7109375" style="146" customWidth="1"/>
    <col min="9213" max="9214" width="8.85546875" style="146"/>
    <col min="9215" max="9215" width="11.42578125" style="146" bestFit="1" customWidth="1"/>
    <col min="9216" max="9461" width="8.85546875" style="146"/>
    <col min="9462" max="9462" width="6.7109375" style="146" customWidth="1"/>
    <col min="9463" max="9463" width="7.85546875" style="146" customWidth="1"/>
    <col min="9464" max="9464" width="7.42578125" style="146" customWidth="1"/>
    <col min="9465" max="9465" width="7.28515625" style="146" customWidth="1"/>
    <col min="9466" max="9466" width="7.42578125" style="146" customWidth="1"/>
    <col min="9467" max="9467" width="8.28515625" style="146" customWidth="1"/>
    <col min="9468" max="9468" width="7.7109375" style="146" customWidth="1"/>
    <col min="9469" max="9470" width="8.85546875" style="146"/>
    <col min="9471" max="9471" width="11.42578125" style="146" bestFit="1" customWidth="1"/>
    <col min="9472" max="9717" width="8.85546875" style="146"/>
    <col min="9718" max="9718" width="6.7109375" style="146" customWidth="1"/>
    <col min="9719" max="9719" width="7.85546875" style="146" customWidth="1"/>
    <col min="9720" max="9720" width="7.42578125" style="146" customWidth="1"/>
    <col min="9721" max="9721" width="7.28515625" style="146" customWidth="1"/>
    <col min="9722" max="9722" width="7.42578125" style="146" customWidth="1"/>
    <col min="9723" max="9723" width="8.28515625" style="146" customWidth="1"/>
    <col min="9724" max="9724" width="7.7109375" style="146" customWidth="1"/>
    <col min="9725" max="9726" width="8.85546875" style="146"/>
    <col min="9727" max="9727" width="11.42578125" style="146" bestFit="1" customWidth="1"/>
    <col min="9728" max="9973" width="8.85546875" style="146"/>
    <col min="9974" max="9974" width="6.7109375" style="146" customWidth="1"/>
    <col min="9975" max="9975" width="7.85546875" style="146" customWidth="1"/>
    <col min="9976" max="9976" width="7.42578125" style="146" customWidth="1"/>
    <col min="9977" max="9977" width="7.28515625" style="146" customWidth="1"/>
    <col min="9978" max="9978" width="7.42578125" style="146" customWidth="1"/>
    <col min="9979" max="9979" width="8.28515625" style="146" customWidth="1"/>
    <col min="9980" max="9980" width="7.7109375" style="146" customWidth="1"/>
    <col min="9981" max="9982" width="8.85546875" style="146"/>
    <col min="9983" max="9983" width="11.42578125" style="146" bestFit="1" customWidth="1"/>
    <col min="9984" max="10229" width="8.85546875" style="146"/>
    <col min="10230" max="10230" width="6.7109375" style="146" customWidth="1"/>
    <col min="10231" max="10231" width="7.85546875" style="146" customWidth="1"/>
    <col min="10232" max="10232" width="7.42578125" style="146" customWidth="1"/>
    <col min="10233" max="10233" width="7.28515625" style="146" customWidth="1"/>
    <col min="10234" max="10234" width="7.42578125" style="146" customWidth="1"/>
    <col min="10235" max="10235" width="8.28515625" style="146" customWidth="1"/>
    <col min="10236" max="10236" width="7.7109375" style="146" customWidth="1"/>
    <col min="10237" max="10238" width="8.85546875" style="146"/>
    <col min="10239" max="10239" width="11.42578125" style="146" bestFit="1" customWidth="1"/>
    <col min="10240" max="10485" width="8.85546875" style="146"/>
    <col min="10486" max="10486" width="6.7109375" style="146" customWidth="1"/>
    <col min="10487" max="10487" width="7.85546875" style="146" customWidth="1"/>
    <col min="10488" max="10488" width="7.42578125" style="146" customWidth="1"/>
    <col min="10489" max="10489" width="7.28515625" style="146" customWidth="1"/>
    <col min="10490" max="10490" width="7.42578125" style="146" customWidth="1"/>
    <col min="10491" max="10491" width="8.28515625" style="146" customWidth="1"/>
    <col min="10492" max="10492" width="7.7109375" style="146" customWidth="1"/>
    <col min="10493" max="10494" width="8.85546875" style="146"/>
    <col min="10495" max="10495" width="11.42578125" style="146" bestFit="1" customWidth="1"/>
    <col min="10496" max="10741" width="8.85546875" style="146"/>
    <col min="10742" max="10742" width="6.7109375" style="146" customWidth="1"/>
    <col min="10743" max="10743" width="7.85546875" style="146" customWidth="1"/>
    <col min="10744" max="10744" width="7.42578125" style="146" customWidth="1"/>
    <col min="10745" max="10745" width="7.28515625" style="146" customWidth="1"/>
    <col min="10746" max="10746" width="7.42578125" style="146" customWidth="1"/>
    <col min="10747" max="10747" width="8.28515625" style="146" customWidth="1"/>
    <col min="10748" max="10748" width="7.7109375" style="146" customWidth="1"/>
    <col min="10749" max="10750" width="8.85546875" style="146"/>
    <col min="10751" max="10751" width="11.42578125" style="146" bestFit="1" customWidth="1"/>
    <col min="10752" max="10997" width="8.85546875" style="146"/>
    <col min="10998" max="10998" width="6.7109375" style="146" customWidth="1"/>
    <col min="10999" max="10999" width="7.85546875" style="146" customWidth="1"/>
    <col min="11000" max="11000" width="7.42578125" style="146" customWidth="1"/>
    <col min="11001" max="11001" width="7.28515625" style="146" customWidth="1"/>
    <col min="11002" max="11002" width="7.42578125" style="146" customWidth="1"/>
    <col min="11003" max="11003" width="8.28515625" style="146" customWidth="1"/>
    <col min="11004" max="11004" width="7.7109375" style="146" customWidth="1"/>
    <col min="11005" max="11006" width="8.85546875" style="146"/>
    <col min="11007" max="11007" width="11.42578125" style="146" bestFit="1" customWidth="1"/>
    <col min="11008" max="11253" width="8.85546875" style="146"/>
    <col min="11254" max="11254" width="6.7109375" style="146" customWidth="1"/>
    <col min="11255" max="11255" width="7.85546875" style="146" customWidth="1"/>
    <col min="11256" max="11256" width="7.42578125" style="146" customWidth="1"/>
    <col min="11257" max="11257" width="7.28515625" style="146" customWidth="1"/>
    <col min="11258" max="11258" width="7.42578125" style="146" customWidth="1"/>
    <col min="11259" max="11259" width="8.28515625" style="146" customWidth="1"/>
    <col min="11260" max="11260" width="7.7109375" style="146" customWidth="1"/>
    <col min="11261" max="11262" width="8.85546875" style="146"/>
    <col min="11263" max="11263" width="11.42578125" style="146" bestFit="1" customWidth="1"/>
    <col min="11264" max="11509" width="8.85546875" style="146"/>
    <col min="11510" max="11510" width="6.7109375" style="146" customWidth="1"/>
    <col min="11511" max="11511" width="7.85546875" style="146" customWidth="1"/>
    <col min="11512" max="11512" width="7.42578125" style="146" customWidth="1"/>
    <col min="11513" max="11513" width="7.28515625" style="146" customWidth="1"/>
    <col min="11514" max="11514" width="7.42578125" style="146" customWidth="1"/>
    <col min="11515" max="11515" width="8.28515625" style="146" customWidth="1"/>
    <col min="11516" max="11516" width="7.7109375" style="146" customWidth="1"/>
    <col min="11517" max="11518" width="8.85546875" style="146"/>
    <col min="11519" max="11519" width="11.42578125" style="146" bestFit="1" customWidth="1"/>
    <col min="11520" max="11765" width="8.85546875" style="146"/>
    <col min="11766" max="11766" width="6.7109375" style="146" customWidth="1"/>
    <col min="11767" max="11767" width="7.85546875" style="146" customWidth="1"/>
    <col min="11768" max="11768" width="7.42578125" style="146" customWidth="1"/>
    <col min="11769" max="11769" width="7.28515625" style="146" customWidth="1"/>
    <col min="11770" max="11770" width="7.42578125" style="146" customWidth="1"/>
    <col min="11771" max="11771" width="8.28515625" style="146" customWidth="1"/>
    <col min="11772" max="11772" width="7.7109375" style="146" customWidth="1"/>
    <col min="11773" max="11774" width="8.85546875" style="146"/>
    <col min="11775" max="11775" width="11.42578125" style="146" bestFit="1" customWidth="1"/>
    <col min="11776" max="12021" width="8.85546875" style="146"/>
    <col min="12022" max="12022" width="6.7109375" style="146" customWidth="1"/>
    <col min="12023" max="12023" width="7.85546875" style="146" customWidth="1"/>
    <col min="12024" max="12024" width="7.42578125" style="146" customWidth="1"/>
    <col min="12025" max="12025" width="7.28515625" style="146" customWidth="1"/>
    <col min="12026" max="12026" width="7.42578125" style="146" customWidth="1"/>
    <col min="12027" max="12027" width="8.28515625" style="146" customWidth="1"/>
    <col min="12028" max="12028" width="7.7109375" style="146" customWidth="1"/>
    <col min="12029" max="12030" width="8.85546875" style="146"/>
    <col min="12031" max="12031" width="11.42578125" style="146" bestFit="1" customWidth="1"/>
    <col min="12032" max="12277" width="8.85546875" style="146"/>
    <col min="12278" max="12278" width="6.7109375" style="146" customWidth="1"/>
    <col min="12279" max="12279" width="7.85546875" style="146" customWidth="1"/>
    <col min="12280" max="12280" width="7.42578125" style="146" customWidth="1"/>
    <col min="12281" max="12281" width="7.28515625" style="146" customWidth="1"/>
    <col min="12282" max="12282" width="7.42578125" style="146" customWidth="1"/>
    <col min="12283" max="12283" width="8.28515625" style="146" customWidth="1"/>
    <col min="12284" max="12284" width="7.7109375" style="146" customWidth="1"/>
    <col min="12285" max="12286" width="8.85546875" style="146"/>
    <col min="12287" max="12287" width="11.42578125" style="146" bestFit="1" customWidth="1"/>
    <col min="12288" max="12533" width="8.85546875" style="146"/>
    <col min="12534" max="12534" width="6.7109375" style="146" customWidth="1"/>
    <col min="12535" max="12535" width="7.85546875" style="146" customWidth="1"/>
    <col min="12536" max="12536" width="7.42578125" style="146" customWidth="1"/>
    <col min="12537" max="12537" width="7.28515625" style="146" customWidth="1"/>
    <col min="12538" max="12538" width="7.42578125" style="146" customWidth="1"/>
    <col min="12539" max="12539" width="8.28515625" style="146" customWidth="1"/>
    <col min="12540" max="12540" width="7.7109375" style="146" customWidth="1"/>
    <col min="12541" max="12542" width="8.85546875" style="146"/>
    <col min="12543" max="12543" width="11.42578125" style="146" bestFit="1" customWidth="1"/>
    <col min="12544" max="12789" width="8.85546875" style="146"/>
    <col min="12790" max="12790" width="6.7109375" style="146" customWidth="1"/>
    <col min="12791" max="12791" width="7.85546875" style="146" customWidth="1"/>
    <col min="12792" max="12792" width="7.42578125" style="146" customWidth="1"/>
    <col min="12793" max="12793" width="7.28515625" style="146" customWidth="1"/>
    <col min="12794" max="12794" width="7.42578125" style="146" customWidth="1"/>
    <col min="12795" max="12795" width="8.28515625" style="146" customWidth="1"/>
    <col min="12796" max="12796" width="7.7109375" style="146" customWidth="1"/>
    <col min="12797" max="12798" width="8.85546875" style="146"/>
    <col min="12799" max="12799" width="11.42578125" style="146" bestFit="1" customWidth="1"/>
    <col min="12800" max="13045" width="8.85546875" style="146"/>
    <col min="13046" max="13046" width="6.7109375" style="146" customWidth="1"/>
    <col min="13047" max="13047" width="7.85546875" style="146" customWidth="1"/>
    <col min="13048" max="13048" width="7.42578125" style="146" customWidth="1"/>
    <col min="13049" max="13049" width="7.28515625" style="146" customWidth="1"/>
    <col min="13050" max="13050" width="7.42578125" style="146" customWidth="1"/>
    <col min="13051" max="13051" width="8.28515625" style="146" customWidth="1"/>
    <col min="13052" max="13052" width="7.7109375" style="146" customWidth="1"/>
    <col min="13053" max="13054" width="8.85546875" style="146"/>
    <col min="13055" max="13055" width="11.42578125" style="146" bestFit="1" customWidth="1"/>
    <col min="13056" max="13301" width="8.85546875" style="146"/>
    <col min="13302" max="13302" width="6.7109375" style="146" customWidth="1"/>
    <col min="13303" max="13303" width="7.85546875" style="146" customWidth="1"/>
    <col min="13304" max="13304" width="7.42578125" style="146" customWidth="1"/>
    <col min="13305" max="13305" width="7.28515625" style="146" customWidth="1"/>
    <col min="13306" max="13306" width="7.42578125" style="146" customWidth="1"/>
    <col min="13307" max="13307" width="8.28515625" style="146" customWidth="1"/>
    <col min="13308" max="13308" width="7.7109375" style="146" customWidth="1"/>
    <col min="13309" max="13310" width="8.85546875" style="146"/>
    <col min="13311" max="13311" width="11.42578125" style="146" bestFit="1" customWidth="1"/>
    <col min="13312" max="13557" width="8.85546875" style="146"/>
    <col min="13558" max="13558" width="6.7109375" style="146" customWidth="1"/>
    <col min="13559" max="13559" width="7.85546875" style="146" customWidth="1"/>
    <col min="13560" max="13560" width="7.42578125" style="146" customWidth="1"/>
    <col min="13561" max="13561" width="7.28515625" style="146" customWidth="1"/>
    <col min="13562" max="13562" width="7.42578125" style="146" customWidth="1"/>
    <col min="13563" max="13563" width="8.28515625" style="146" customWidth="1"/>
    <col min="13564" max="13564" width="7.7109375" style="146" customWidth="1"/>
    <col min="13565" max="13566" width="8.85546875" style="146"/>
    <col min="13567" max="13567" width="11.42578125" style="146" bestFit="1" customWidth="1"/>
    <col min="13568" max="13813" width="8.85546875" style="146"/>
    <col min="13814" max="13814" width="6.7109375" style="146" customWidth="1"/>
    <col min="13815" max="13815" width="7.85546875" style="146" customWidth="1"/>
    <col min="13816" max="13816" width="7.42578125" style="146" customWidth="1"/>
    <col min="13817" max="13817" width="7.28515625" style="146" customWidth="1"/>
    <col min="13818" max="13818" width="7.42578125" style="146" customWidth="1"/>
    <col min="13819" max="13819" width="8.28515625" style="146" customWidth="1"/>
    <col min="13820" max="13820" width="7.7109375" style="146" customWidth="1"/>
    <col min="13821" max="13822" width="8.85546875" style="146"/>
    <col min="13823" max="13823" width="11.42578125" style="146" bestFit="1" customWidth="1"/>
    <col min="13824" max="14069" width="8.85546875" style="146"/>
    <col min="14070" max="14070" width="6.7109375" style="146" customWidth="1"/>
    <col min="14071" max="14071" width="7.85546875" style="146" customWidth="1"/>
    <col min="14072" max="14072" width="7.42578125" style="146" customWidth="1"/>
    <col min="14073" max="14073" width="7.28515625" style="146" customWidth="1"/>
    <col min="14074" max="14074" width="7.42578125" style="146" customWidth="1"/>
    <col min="14075" max="14075" width="8.28515625" style="146" customWidth="1"/>
    <col min="14076" max="14076" width="7.7109375" style="146" customWidth="1"/>
    <col min="14077" max="14078" width="8.85546875" style="146"/>
    <col min="14079" max="14079" width="11.42578125" style="146" bestFit="1" customWidth="1"/>
    <col min="14080" max="14325" width="8.85546875" style="146"/>
    <col min="14326" max="14326" width="6.7109375" style="146" customWidth="1"/>
    <col min="14327" max="14327" width="7.85546875" style="146" customWidth="1"/>
    <col min="14328" max="14328" width="7.42578125" style="146" customWidth="1"/>
    <col min="14329" max="14329" width="7.28515625" style="146" customWidth="1"/>
    <col min="14330" max="14330" width="7.42578125" style="146" customWidth="1"/>
    <col min="14331" max="14331" width="8.28515625" style="146" customWidth="1"/>
    <col min="14332" max="14332" width="7.7109375" style="146" customWidth="1"/>
    <col min="14333" max="14334" width="8.85546875" style="146"/>
    <col min="14335" max="14335" width="11.42578125" style="146" bestFit="1" customWidth="1"/>
    <col min="14336" max="14581" width="8.85546875" style="146"/>
    <col min="14582" max="14582" width="6.7109375" style="146" customWidth="1"/>
    <col min="14583" max="14583" width="7.85546875" style="146" customWidth="1"/>
    <col min="14584" max="14584" width="7.42578125" style="146" customWidth="1"/>
    <col min="14585" max="14585" width="7.28515625" style="146" customWidth="1"/>
    <col min="14586" max="14586" width="7.42578125" style="146" customWidth="1"/>
    <col min="14587" max="14587" width="8.28515625" style="146" customWidth="1"/>
    <col min="14588" max="14588" width="7.7109375" style="146" customWidth="1"/>
    <col min="14589" max="14590" width="8.85546875" style="146"/>
    <col min="14591" max="14591" width="11.42578125" style="146" bestFit="1" customWidth="1"/>
    <col min="14592" max="14837" width="8.85546875" style="146"/>
    <col min="14838" max="14838" width="6.7109375" style="146" customWidth="1"/>
    <col min="14839" max="14839" width="7.85546875" style="146" customWidth="1"/>
    <col min="14840" max="14840" width="7.42578125" style="146" customWidth="1"/>
    <col min="14841" max="14841" width="7.28515625" style="146" customWidth="1"/>
    <col min="14842" max="14842" width="7.42578125" style="146" customWidth="1"/>
    <col min="14843" max="14843" width="8.28515625" style="146" customWidth="1"/>
    <col min="14844" max="14844" width="7.7109375" style="146" customWidth="1"/>
    <col min="14845" max="14846" width="8.85546875" style="146"/>
    <col min="14847" max="14847" width="11.42578125" style="146" bestFit="1" customWidth="1"/>
    <col min="14848" max="15093" width="8.85546875" style="146"/>
    <col min="15094" max="15094" width="6.7109375" style="146" customWidth="1"/>
    <col min="15095" max="15095" width="7.85546875" style="146" customWidth="1"/>
    <col min="15096" max="15096" width="7.42578125" style="146" customWidth="1"/>
    <col min="15097" max="15097" width="7.28515625" style="146" customWidth="1"/>
    <col min="15098" max="15098" width="7.42578125" style="146" customWidth="1"/>
    <col min="15099" max="15099" width="8.28515625" style="146" customWidth="1"/>
    <col min="15100" max="15100" width="7.7109375" style="146" customWidth="1"/>
    <col min="15101" max="15102" width="8.85546875" style="146"/>
    <col min="15103" max="15103" width="11.42578125" style="146" bestFit="1" customWidth="1"/>
    <col min="15104" max="15349" width="8.85546875" style="146"/>
    <col min="15350" max="15350" width="6.7109375" style="146" customWidth="1"/>
    <col min="15351" max="15351" width="7.85546875" style="146" customWidth="1"/>
    <col min="15352" max="15352" width="7.42578125" style="146" customWidth="1"/>
    <col min="15353" max="15353" width="7.28515625" style="146" customWidth="1"/>
    <col min="15354" max="15354" width="7.42578125" style="146" customWidth="1"/>
    <col min="15355" max="15355" width="8.28515625" style="146" customWidth="1"/>
    <col min="15356" max="15356" width="7.7109375" style="146" customWidth="1"/>
    <col min="15357" max="15358" width="8.85546875" style="146"/>
    <col min="15359" max="15359" width="11.42578125" style="146" bestFit="1" customWidth="1"/>
    <col min="15360" max="15605" width="8.85546875" style="146"/>
    <col min="15606" max="15606" width="6.7109375" style="146" customWidth="1"/>
    <col min="15607" max="15607" width="7.85546875" style="146" customWidth="1"/>
    <col min="15608" max="15608" width="7.42578125" style="146" customWidth="1"/>
    <col min="15609" max="15609" width="7.28515625" style="146" customWidth="1"/>
    <col min="15610" max="15610" width="7.42578125" style="146" customWidth="1"/>
    <col min="15611" max="15611" width="8.28515625" style="146" customWidth="1"/>
    <col min="15612" max="15612" width="7.7109375" style="146" customWidth="1"/>
    <col min="15613" max="15614" width="8.85546875" style="146"/>
    <col min="15615" max="15615" width="11.42578125" style="146" bestFit="1" customWidth="1"/>
    <col min="15616" max="15861" width="8.85546875" style="146"/>
    <col min="15862" max="15862" width="6.7109375" style="146" customWidth="1"/>
    <col min="15863" max="15863" width="7.85546875" style="146" customWidth="1"/>
    <col min="15864" max="15864" width="7.42578125" style="146" customWidth="1"/>
    <col min="15865" max="15865" width="7.28515625" style="146" customWidth="1"/>
    <col min="15866" max="15866" width="7.42578125" style="146" customWidth="1"/>
    <col min="15867" max="15867" width="8.28515625" style="146" customWidth="1"/>
    <col min="15868" max="15868" width="7.7109375" style="146" customWidth="1"/>
    <col min="15869" max="15870" width="8.85546875" style="146"/>
    <col min="15871" max="15871" width="11.42578125" style="146" bestFit="1" customWidth="1"/>
    <col min="15872" max="16117" width="8.85546875" style="146"/>
    <col min="16118" max="16118" width="6.7109375" style="146" customWidth="1"/>
    <col min="16119" max="16119" width="7.85546875" style="146" customWidth="1"/>
    <col min="16120" max="16120" width="7.42578125" style="146" customWidth="1"/>
    <col min="16121" max="16121" width="7.28515625" style="146" customWidth="1"/>
    <col min="16122" max="16122" width="7.42578125" style="146" customWidth="1"/>
    <col min="16123" max="16123" width="8.28515625" style="146" customWidth="1"/>
    <col min="16124" max="16124" width="7.7109375" style="146" customWidth="1"/>
    <col min="16125" max="16126" width="8.85546875" style="146"/>
    <col min="16127" max="16127" width="11.42578125" style="146" bestFit="1" customWidth="1"/>
    <col min="16128" max="16384" width="8.85546875" style="146"/>
  </cols>
  <sheetData>
    <row r="1" spans="1:7" s="693" customFormat="1" ht="30" customHeight="1" x14ac:dyDescent="0.25">
      <c r="A1" s="972"/>
      <c r="B1" s="967"/>
      <c r="D1" s="962" t="s">
        <v>590</v>
      </c>
      <c r="E1" s="963"/>
      <c r="F1" s="963"/>
    </row>
    <row r="2" spans="1:7" s="693" customFormat="1" ht="6" customHeight="1" x14ac:dyDescent="0.2">
      <c r="A2" s="972"/>
      <c r="B2" s="967"/>
    </row>
    <row r="3" spans="1:7" ht="27.75" customHeight="1" x14ac:dyDescent="0.2">
      <c r="A3" s="1097" t="s">
        <v>450</v>
      </c>
      <c r="B3" s="1089"/>
      <c r="C3" s="1089"/>
      <c r="D3" s="1089"/>
      <c r="E3" s="1089"/>
      <c r="F3" s="1089"/>
      <c r="G3" s="1089"/>
    </row>
    <row r="4" spans="1:7" ht="15" customHeight="1" x14ac:dyDescent="0.2">
      <c r="A4" s="140" t="s">
        <v>127</v>
      </c>
      <c r="B4" s="1090" t="s">
        <v>73</v>
      </c>
      <c r="C4" s="1090"/>
      <c r="D4" s="1090" t="s">
        <v>74</v>
      </c>
      <c r="E4" s="1090"/>
      <c r="F4" s="1090" t="s">
        <v>75</v>
      </c>
      <c r="G4" s="1090"/>
    </row>
    <row r="5" spans="1:7" ht="30" customHeight="1" x14ac:dyDescent="0.2">
      <c r="A5" s="140"/>
      <c r="B5" s="139" t="s">
        <v>115</v>
      </c>
      <c r="C5" s="141" t="s">
        <v>77</v>
      </c>
      <c r="D5" s="139" t="s">
        <v>115</v>
      </c>
      <c r="E5" s="141" t="s">
        <v>77</v>
      </c>
      <c r="F5" s="139" t="s">
        <v>115</v>
      </c>
      <c r="G5" s="141" t="s">
        <v>77</v>
      </c>
    </row>
    <row r="6" spans="1:7" ht="6" customHeight="1" x14ac:dyDescent="0.2">
      <c r="A6" s="325"/>
      <c r="B6" s="326"/>
      <c r="C6" s="326"/>
      <c r="D6" s="326"/>
      <c r="E6" s="326"/>
      <c r="F6" s="326"/>
      <c r="G6" s="326"/>
    </row>
    <row r="7" spans="1:7" x14ac:dyDescent="0.2">
      <c r="A7" s="22">
        <v>1970</v>
      </c>
      <c r="B7" s="18" t="s">
        <v>151</v>
      </c>
      <c r="C7" s="144">
        <v>0</v>
      </c>
      <c r="D7" s="18" t="s">
        <v>151</v>
      </c>
      <c r="E7" s="144">
        <v>0</v>
      </c>
      <c r="F7" s="18" t="s">
        <v>151</v>
      </c>
      <c r="G7" s="144">
        <f t="shared" ref="G7:G35" si="0">C7+E7</f>
        <v>0</v>
      </c>
    </row>
    <row r="8" spans="1:7" x14ac:dyDescent="0.2">
      <c r="A8" s="22">
        <v>1971</v>
      </c>
      <c r="B8" s="144">
        <v>1</v>
      </c>
      <c r="C8" s="144">
        <v>0</v>
      </c>
      <c r="D8" s="144">
        <v>0</v>
      </c>
      <c r="E8" s="144">
        <v>0</v>
      </c>
      <c r="F8" s="144">
        <f t="shared" ref="F8:F35" si="1">B8+D8</f>
        <v>1</v>
      </c>
      <c r="G8" s="144">
        <f t="shared" si="0"/>
        <v>0</v>
      </c>
    </row>
    <row r="9" spans="1:7" x14ac:dyDescent="0.2">
      <c r="A9" s="22">
        <v>1972</v>
      </c>
      <c r="B9" s="144">
        <v>0</v>
      </c>
      <c r="C9" s="144">
        <v>0</v>
      </c>
      <c r="D9" s="144">
        <v>0</v>
      </c>
      <c r="E9" s="144">
        <v>0</v>
      </c>
      <c r="F9" s="144">
        <f t="shared" si="1"/>
        <v>0</v>
      </c>
      <c r="G9" s="144">
        <f t="shared" si="0"/>
        <v>0</v>
      </c>
    </row>
    <row r="10" spans="1:7" x14ac:dyDescent="0.2">
      <c r="A10" s="22">
        <v>1973</v>
      </c>
      <c r="B10" s="144">
        <v>3</v>
      </c>
      <c r="C10" s="144">
        <v>0.217</v>
      </c>
      <c r="D10" s="144">
        <v>1</v>
      </c>
      <c r="E10" s="144">
        <v>1E-3</v>
      </c>
      <c r="F10" s="144">
        <f t="shared" si="1"/>
        <v>4</v>
      </c>
      <c r="G10" s="144">
        <f t="shared" si="0"/>
        <v>0.218</v>
      </c>
    </row>
    <row r="11" spans="1:7" x14ac:dyDescent="0.2">
      <c r="A11" s="22">
        <v>1974</v>
      </c>
      <c r="B11" s="144">
        <v>9</v>
      </c>
      <c r="C11" s="144">
        <v>0.17499999999999999</v>
      </c>
      <c r="D11" s="144">
        <v>3</v>
      </c>
      <c r="E11" s="144">
        <v>0.188</v>
      </c>
      <c r="F11" s="144">
        <f t="shared" si="1"/>
        <v>12</v>
      </c>
      <c r="G11" s="144">
        <f t="shared" si="0"/>
        <v>0.36299999999999999</v>
      </c>
    </row>
    <row r="12" spans="1:7" x14ac:dyDescent="0.2">
      <c r="A12" s="22">
        <v>1975</v>
      </c>
      <c r="B12" s="144">
        <v>12</v>
      </c>
      <c r="C12" s="144">
        <v>8.0000000000000002E-3</v>
      </c>
      <c r="D12" s="144">
        <v>0</v>
      </c>
      <c r="E12" s="144">
        <v>0</v>
      </c>
      <c r="F12" s="144">
        <f t="shared" si="1"/>
        <v>12</v>
      </c>
      <c r="G12" s="144">
        <f t="shared" si="0"/>
        <v>8.0000000000000002E-3</v>
      </c>
    </row>
    <row r="13" spans="1:7" x14ac:dyDescent="0.2">
      <c r="A13" s="22">
        <v>1976</v>
      </c>
      <c r="B13" s="144">
        <v>69</v>
      </c>
      <c r="C13" s="144">
        <v>1.988</v>
      </c>
      <c r="D13" s="144">
        <v>12</v>
      </c>
      <c r="E13" s="144">
        <v>14.715</v>
      </c>
      <c r="F13" s="144">
        <f t="shared" si="1"/>
        <v>81</v>
      </c>
      <c r="G13" s="144">
        <f t="shared" si="0"/>
        <v>16.702999999999999</v>
      </c>
    </row>
    <row r="14" spans="1:7" x14ac:dyDescent="0.2">
      <c r="A14" s="22">
        <v>1977</v>
      </c>
      <c r="B14" s="144">
        <v>82</v>
      </c>
      <c r="C14" s="144">
        <v>1.335</v>
      </c>
      <c r="D14" s="144">
        <v>8</v>
      </c>
      <c r="E14" s="144">
        <v>0.65600000000000003</v>
      </c>
      <c r="F14" s="144">
        <f t="shared" si="1"/>
        <v>90</v>
      </c>
      <c r="G14" s="144">
        <f t="shared" si="0"/>
        <v>1.9910000000000001</v>
      </c>
    </row>
    <row r="15" spans="1:7" x14ac:dyDescent="0.2">
      <c r="A15" s="22">
        <v>1978</v>
      </c>
      <c r="B15" s="144">
        <v>198</v>
      </c>
      <c r="C15" s="144">
        <v>3.254</v>
      </c>
      <c r="D15" s="144">
        <v>12</v>
      </c>
      <c r="E15" s="144">
        <v>0.96499999999999997</v>
      </c>
      <c r="F15" s="144">
        <f t="shared" si="1"/>
        <v>210</v>
      </c>
      <c r="G15" s="144">
        <f t="shared" si="0"/>
        <v>4.2190000000000003</v>
      </c>
    </row>
    <row r="16" spans="1:7" x14ac:dyDescent="0.2">
      <c r="A16" s="22">
        <v>1979</v>
      </c>
      <c r="B16" s="144">
        <v>271</v>
      </c>
      <c r="C16" s="144">
        <v>2.9289999999999998</v>
      </c>
      <c r="D16" s="144">
        <v>26</v>
      </c>
      <c r="E16" s="144">
        <v>1.1259999999999999</v>
      </c>
      <c r="F16" s="144">
        <f t="shared" si="1"/>
        <v>297</v>
      </c>
      <c r="G16" s="144">
        <f t="shared" si="0"/>
        <v>4.0549999999999997</v>
      </c>
    </row>
    <row r="17" spans="1:7" x14ac:dyDescent="0.2">
      <c r="A17" s="22">
        <v>1980</v>
      </c>
      <c r="B17" s="144">
        <v>464</v>
      </c>
      <c r="C17" s="144">
        <v>0.98899999999999999</v>
      </c>
      <c r="D17" s="144">
        <v>19</v>
      </c>
      <c r="E17" s="144">
        <v>1.4079999999999999</v>
      </c>
      <c r="F17" s="144">
        <f t="shared" si="1"/>
        <v>483</v>
      </c>
      <c r="G17" s="144">
        <f t="shared" si="0"/>
        <v>2.3969999999999998</v>
      </c>
    </row>
    <row r="18" spans="1:7" x14ac:dyDescent="0.2">
      <c r="A18" s="22">
        <v>1981</v>
      </c>
      <c r="B18" s="144">
        <v>485</v>
      </c>
      <c r="C18" s="144">
        <v>7.9029999999999996</v>
      </c>
      <c r="D18" s="144">
        <v>39</v>
      </c>
      <c r="E18" s="144">
        <v>2.718</v>
      </c>
      <c r="F18" s="144">
        <f t="shared" si="1"/>
        <v>524</v>
      </c>
      <c r="G18" s="144">
        <f t="shared" si="0"/>
        <v>10.620999999999999</v>
      </c>
    </row>
    <row r="19" spans="1:7" x14ac:dyDescent="0.2">
      <c r="A19" s="22">
        <v>1982</v>
      </c>
      <c r="B19" s="144">
        <v>248</v>
      </c>
      <c r="C19" s="144">
        <v>4.4029999999999996</v>
      </c>
      <c r="D19" s="144">
        <v>29</v>
      </c>
      <c r="E19" s="144">
        <v>1.2030000000000001</v>
      </c>
      <c r="F19" s="144">
        <f t="shared" si="1"/>
        <v>277</v>
      </c>
      <c r="G19" s="144">
        <f t="shared" si="0"/>
        <v>5.6059999999999999</v>
      </c>
    </row>
    <row r="20" spans="1:7" x14ac:dyDescent="0.2">
      <c r="A20" s="22">
        <v>1983</v>
      </c>
      <c r="B20" s="144">
        <v>188</v>
      </c>
      <c r="C20" s="144">
        <v>2.2189999999999999</v>
      </c>
      <c r="D20" s="144">
        <v>23</v>
      </c>
      <c r="E20" s="144">
        <v>1.333</v>
      </c>
      <c r="F20" s="144">
        <f t="shared" si="1"/>
        <v>211</v>
      </c>
      <c r="G20" s="144">
        <f t="shared" si="0"/>
        <v>3.5519999999999996</v>
      </c>
    </row>
    <row r="21" spans="1:7" x14ac:dyDescent="0.2">
      <c r="A21" s="22">
        <v>1984</v>
      </c>
      <c r="B21" s="144">
        <v>152</v>
      </c>
      <c r="C21" s="144">
        <v>0.50900000000000001</v>
      </c>
      <c r="D21" s="144">
        <v>12</v>
      </c>
      <c r="E21" s="144">
        <v>0.53800000000000003</v>
      </c>
      <c r="F21" s="144">
        <f t="shared" si="1"/>
        <v>164</v>
      </c>
      <c r="G21" s="144">
        <f t="shared" si="0"/>
        <v>1.0470000000000002</v>
      </c>
    </row>
    <row r="22" spans="1:7" x14ac:dyDescent="0.2">
      <c r="A22" s="22">
        <v>1985</v>
      </c>
      <c r="B22" s="144">
        <v>133</v>
      </c>
      <c r="C22" s="144">
        <v>1.016</v>
      </c>
      <c r="D22" s="144">
        <v>29</v>
      </c>
      <c r="E22" s="144">
        <v>4.6769999999999996</v>
      </c>
      <c r="F22" s="144">
        <f t="shared" si="1"/>
        <v>162</v>
      </c>
      <c r="G22" s="144">
        <f t="shared" si="0"/>
        <v>5.6929999999999996</v>
      </c>
    </row>
    <row r="23" spans="1:7" x14ac:dyDescent="0.2">
      <c r="A23" s="22">
        <v>1986</v>
      </c>
      <c r="B23" s="144">
        <v>135</v>
      </c>
      <c r="C23" s="144">
        <v>1.9450000000000001</v>
      </c>
      <c r="D23" s="144">
        <v>25</v>
      </c>
      <c r="E23" s="144">
        <v>1.6419999999999999</v>
      </c>
      <c r="F23" s="144">
        <f t="shared" si="1"/>
        <v>160</v>
      </c>
      <c r="G23" s="144">
        <f t="shared" si="0"/>
        <v>3.5869999999999997</v>
      </c>
    </row>
    <row r="24" spans="1:7" x14ac:dyDescent="0.2">
      <c r="A24" s="22">
        <v>1987</v>
      </c>
      <c r="B24" s="144">
        <v>185</v>
      </c>
      <c r="C24" s="144">
        <v>2.9129999999999998</v>
      </c>
      <c r="D24" s="144">
        <v>25</v>
      </c>
      <c r="E24" s="144">
        <v>1.6850000000000001</v>
      </c>
      <c r="F24" s="144">
        <f t="shared" si="1"/>
        <v>210</v>
      </c>
      <c r="G24" s="144">
        <f t="shared" si="0"/>
        <v>4.5979999999999999</v>
      </c>
    </row>
    <row r="25" spans="1:7" x14ac:dyDescent="0.2">
      <c r="A25" s="22">
        <v>1988</v>
      </c>
      <c r="B25" s="144">
        <v>260</v>
      </c>
      <c r="C25" s="144">
        <v>5.5730000000000004</v>
      </c>
      <c r="D25" s="144">
        <v>34</v>
      </c>
      <c r="E25" s="144">
        <v>3.78</v>
      </c>
      <c r="F25" s="144">
        <f t="shared" si="1"/>
        <v>294</v>
      </c>
      <c r="G25" s="144">
        <f t="shared" si="0"/>
        <v>9.3529999999999998</v>
      </c>
    </row>
    <row r="26" spans="1:7" x14ac:dyDescent="0.2">
      <c r="A26" s="22">
        <v>1989</v>
      </c>
      <c r="B26" s="144">
        <v>281</v>
      </c>
      <c r="C26" s="144">
        <v>4.2629999999999999</v>
      </c>
      <c r="D26" s="144">
        <v>38</v>
      </c>
      <c r="E26" s="144">
        <v>4.617</v>
      </c>
      <c r="F26" s="144">
        <f t="shared" si="1"/>
        <v>319</v>
      </c>
      <c r="G26" s="144">
        <f t="shared" si="0"/>
        <v>8.879999999999999</v>
      </c>
    </row>
    <row r="27" spans="1:7" x14ac:dyDescent="0.2">
      <c r="A27" s="22">
        <v>1990</v>
      </c>
      <c r="B27" s="144">
        <v>405</v>
      </c>
      <c r="C27" s="144">
        <v>7.0209999999999999</v>
      </c>
      <c r="D27" s="144">
        <v>40</v>
      </c>
      <c r="E27" s="144">
        <v>4.6779999999999999</v>
      </c>
      <c r="F27" s="144">
        <f t="shared" si="1"/>
        <v>445</v>
      </c>
      <c r="G27" s="144">
        <f t="shared" si="0"/>
        <v>11.699</v>
      </c>
    </row>
    <row r="28" spans="1:7" x14ac:dyDescent="0.2">
      <c r="A28" s="22">
        <v>1991</v>
      </c>
      <c r="B28" s="144">
        <v>564</v>
      </c>
      <c r="C28" s="144">
        <v>5.19</v>
      </c>
      <c r="D28" s="144">
        <v>44</v>
      </c>
      <c r="E28" s="144">
        <v>5.7249999999999996</v>
      </c>
      <c r="F28" s="144">
        <f t="shared" si="1"/>
        <v>608</v>
      </c>
      <c r="G28" s="144">
        <f t="shared" si="0"/>
        <v>10.914999999999999</v>
      </c>
    </row>
    <row r="29" spans="1:7" x14ac:dyDescent="0.2">
      <c r="A29" s="22">
        <v>1992</v>
      </c>
      <c r="B29" s="144">
        <v>581</v>
      </c>
      <c r="C29" s="144">
        <v>10.929</v>
      </c>
      <c r="D29" s="144">
        <v>64</v>
      </c>
      <c r="E29" s="144">
        <v>13.641999999999999</v>
      </c>
      <c r="F29" s="144">
        <f t="shared" si="1"/>
        <v>645</v>
      </c>
      <c r="G29" s="144">
        <f t="shared" si="0"/>
        <v>24.570999999999998</v>
      </c>
    </row>
    <row r="30" spans="1:7" x14ac:dyDescent="0.2">
      <c r="A30" s="22">
        <v>1993</v>
      </c>
      <c r="B30" s="144">
        <v>669</v>
      </c>
      <c r="C30" s="144">
        <v>4.6230000000000002</v>
      </c>
      <c r="D30" s="144">
        <v>54</v>
      </c>
      <c r="E30" s="144">
        <v>17.251000000000001</v>
      </c>
      <c r="F30" s="144">
        <f t="shared" si="1"/>
        <v>723</v>
      </c>
      <c r="G30" s="144">
        <f t="shared" si="0"/>
        <v>21.874000000000002</v>
      </c>
    </row>
    <row r="31" spans="1:7" x14ac:dyDescent="0.2">
      <c r="A31" s="22">
        <v>1994</v>
      </c>
      <c r="B31" s="144">
        <v>619</v>
      </c>
      <c r="C31" s="144">
        <v>5.8289999999999997</v>
      </c>
      <c r="D31" s="144">
        <v>44</v>
      </c>
      <c r="E31" s="144">
        <v>15.132</v>
      </c>
      <c r="F31" s="144">
        <f t="shared" si="1"/>
        <v>663</v>
      </c>
      <c r="G31" s="144">
        <f t="shared" si="0"/>
        <v>20.960999999999999</v>
      </c>
    </row>
    <row r="32" spans="1:7" x14ac:dyDescent="0.2">
      <c r="A32" s="22">
        <v>1995</v>
      </c>
      <c r="B32" s="144">
        <v>786</v>
      </c>
      <c r="C32" s="144">
        <v>4.5229999999999997</v>
      </c>
      <c r="D32" s="144">
        <v>19</v>
      </c>
      <c r="E32" s="144">
        <v>26.332000000000001</v>
      </c>
      <c r="F32" s="144">
        <f t="shared" si="1"/>
        <v>805</v>
      </c>
      <c r="G32" s="144">
        <f t="shared" si="0"/>
        <v>30.855</v>
      </c>
    </row>
    <row r="33" spans="1:7" x14ac:dyDescent="0.2">
      <c r="A33" s="22">
        <v>1996</v>
      </c>
      <c r="B33" s="144">
        <v>765</v>
      </c>
      <c r="C33" s="144">
        <v>13.731</v>
      </c>
      <c r="D33" s="144">
        <v>15</v>
      </c>
      <c r="E33" s="144">
        <v>12.474</v>
      </c>
      <c r="F33" s="144">
        <f t="shared" si="1"/>
        <v>780</v>
      </c>
      <c r="G33" s="144">
        <f t="shared" si="0"/>
        <v>26.204999999999998</v>
      </c>
    </row>
    <row r="34" spans="1:7" x14ac:dyDescent="0.2">
      <c r="A34" s="22">
        <v>1997</v>
      </c>
      <c r="B34" s="144">
        <v>797</v>
      </c>
      <c r="C34" s="144">
        <v>5.7640000000000002</v>
      </c>
      <c r="D34" s="144">
        <v>36</v>
      </c>
      <c r="E34" s="144">
        <v>5.7629999999999999</v>
      </c>
      <c r="F34" s="144">
        <f t="shared" si="1"/>
        <v>833</v>
      </c>
      <c r="G34" s="144">
        <f t="shared" si="0"/>
        <v>11.527000000000001</v>
      </c>
    </row>
    <row r="35" spans="1:7" x14ac:dyDescent="0.2">
      <c r="A35" s="22">
        <v>1998</v>
      </c>
      <c r="B35" s="144">
        <v>1257</v>
      </c>
      <c r="C35" s="144">
        <v>6.2720000000000002</v>
      </c>
      <c r="D35" s="144">
        <v>28</v>
      </c>
      <c r="E35" s="144">
        <v>64.655000000000001</v>
      </c>
      <c r="F35" s="144">
        <f t="shared" si="1"/>
        <v>1285</v>
      </c>
      <c r="G35" s="144">
        <f t="shared" si="0"/>
        <v>70.927000000000007</v>
      </c>
    </row>
    <row r="36" spans="1:7" s="145" customFormat="1" x14ac:dyDescent="0.2">
      <c r="A36" s="22">
        <v>1999</v>
      </c>
      <c r="B36" s="144">
        <v>1203</v>
      </c>
      <c r="C36" s="144">
        <v>21</v>
      </c>
      <c r="D36" s="144">
        <v>41</v>
      </c>
      <c r="E36" s="144">
        <v>43</v>
      </c>
      <c r="F36" s="144">
        <v>1244</v>
      </c>
      <c r="G36" s="144">
        <v>64</v>
      </c>
    </row>
    <row r="37" spans="1:7" s="145" customFormat="1" x14ac:dyDescent="0.2">
      <c r="A37" s="22">
        <v>2000</v>
      </c>
      <c r="B37" s="144">
        <v>1126</v>
      </c>
      <c r="C37" s="144">
        <v>11</v>
      </c>
      <c r="D37" s="144">
        <f t="shared" ref="D37:E40" si="2">F37-B37</f>
        <v>138</v>
      </c>
      <c r="E37" s="144">
        <f t="shared" si="2"/>
        <v>19</v>
      </c>
      <c r="F37" s="144">
        <v>1264</v>
      </c>
      <c r="G37" s="144">
        <v>30</v>
      </c>
    </row>
    <row r="38" spans="1:7" s="3" customFormat="1" x14ac:dyDescent="0.2">
      <c r="A38" s="22">
        <v>2001</v>
      </c>
      <c r="B38" s="144">
        <v>1239</v>
      </c>
      <c r="C38" s="144">
        <v>10</v>
      </c>
      <c r="D38" s="144">
        <f t="shared" si="2"/>
        <v>32</v>
      </c>
      <c r="E38" s="144">
        <f t="shared" si="2"/>
        <v>22</v>
      </c>
      <c r="F38" s="144">
        <v>1271</v>
      </c>
      <c r="G38" s="144">
        <v>32</v>
      </c>
    </row>
    <row r="39" spans="1:7" s="3" customFormat="1" x14ac:dyDescent="0.2">
      <c r="A39" s="22">
        <v>2002</v>
      </c>
      <c r="B39" s="144">
        <v>1042</v>
      </c>
      <c r="C39" s="144">
        <v>30</v>
      </c>
      <c r="D39" s="144">
        <f t="shared" si="2"/>
        <v>10</v>
      </c>
      <c r="E39" s="144">
        <f t="shared" si="2"/>
        <v>29</v>
      </c>
      <c r="F39" s="144">
        <v>1052</v>
      </c>
      <c r="G39" s="144">
        <v>59</v>
      </c>
    </row>
    <row r="40" spans="1:7" s="3" customFormat="1" x14ac:dyDescent="0.2">
      <c r="A40" s="22">
        <v>2003</v>
      </c>
      <c r="B40" s="144">
        <v>1038</v>
      </c>
      <c r="C40" s="144">
        <v>5</v>
      </c>
      <c r="D40" s="144">
        <f t="shared" si="2"/>
        <v>19</v>
      </c>
      <c r="E40" s="144">
        <f t="shared" si="2"/>
        <v>8</v>
      </c>
      <c r="F40" s="144">
        <v>1057</v>
      </c>
      <c r="G40" s="144">
        <v>13</v>
      </c>
    </row>
    <row r="41" spans="1:7" s="3" customFormat="1" x14ac:dyDescent="0.2">
      <c r="A41" s="22">
        <v>2004</v>
      </c>
      <c r="B41" s="144">
        <v>880</v>
      </c>
      <c r="C41" s="144">
        <v>16</v>
      </c>
      <c r="D41" s="144">
        <v>20</v>
      </c>
      <c r="E41" s="144">
        <v>18</v>
      </c>
      <c r="F41" s="144">
        <v>900</v>
      </c>
      <c r="G41" s="144">
        <v>34</v>
      </c>
    </row>
    <row r="42" spans="1:7" s="3" customFormat="1" x14ac:dyDescent="0.2">
      <c r="A42" s="22">
        <v>2005</v>
      </c>
      <c r="B42" s="144">
        <v>776</v>
      </c>
      <c r="C42" s="144">
        <v>10</v>
      </c>
      <c r="D42" s="144">
        <v>28</v>
      </c>
      <c r="E42" s="144">
        <v>9</v>
      </c>
      <c r="F42" s="144">
        <v>804</v>
      </c>
      <c r="G42" s="144">
        <v>19</v>
      </c>
    </row>
    <row r="43" spans="1:7" s="3" customFormat="1" x14ac:dyDescent="0.2">
      <c r="A43" s="22">
        <v>2006</v>
      </c>
      <c r="B43" s="144">
        <v>777</v>
      </c>
      <c r="C43" s="144">
        <v>39</v>
      </c>
      <c r="D43" s="144">
        <v>23</v>
      </c>
      <c r="E43" s="144">
        <v>64</v>
      </c>
      <c r="F43" s="144">
        <v>800</v>
      </c>
      <c r="G43" s="144">
        <v>103</v>
      </c>
    </row>
    <row r="44" spans="1:7" s="145" customFormat="1" x14ac:dyDescent="0.2">
      <c r="A44" s="22">
        <v>2007</v>
      </c>
      <c r="B44" s="144">
        <v>852</v>
      </c>
      <c r="C44" s="144">
        <v>22.1</v>
      </c>
      <c r="D44" s="144">
        <v>19</v>
      </c>
      <c r="E44" s="144">
        <v>7.7</v>
      </c>
      <c r="F44" s="144">
        <f t="shared" ref="F44:G50" si="3">B44+D44</f>
        <v>871</v>
      </c>
      <c r="G44" s="144">
        <f t="shared" si="3"/>
        <v>29.8</v>
      </c>
    </row>
    <row r="45" spans="1:7" s="145" customFormat="1" x14ac:dyDescent="0.2">
      <c r="A45" s="22">
        <v>2008</v>
      </c>
      <c r="B45" s="144">
        <v>735</v>
      </c>
      <c r="C45" s="144">
        <v>34</v>
      </c>
      <c r="D45" s="144">
        <v>22</v>
      </c>
      <c r="E45" s="144">
        <v>26</v>
      </c>
      <c r="F45" s="144">
        <f t="shared" si="3"/>
        <v>757</v>
      </c>
      <c r="G45" s="144">
        <f t="shared" si="3"/>
        <v>60</v>
      </c>
    </row>
    <row r="46" spans="1:7" s="145" customFormat="1" x14ac:dyDescent="0.2">
      <c r="A46" s="75">
        <v>2009</v>
      </c>
      <c r="B46" s="66">
        <v>663</v>
      </c>
      <c r="C46" s="66">
        <v>5</v>
      </c>
      <c r="D46" s="66">
        <v>15</v>
      </c>
      <c r="E46" s="66">
        <v>26</v>
      </c>
      <c r="F46" s="66">
        <f>B46+D46</f>
        <v>678</v>
      </c>
      <c r="G46" s="66">
        <f>C46+E46</f>
        <v>31</v>
      </c>
    </row>
    <row r="47" spans="1:7" s="232" customFormat="1" x14ac:dyDescent="0.2">
      <c r="A47" s="75">
        <v>2010</v>
      </c>
      <c r="B47" s="66">
        <v>543</v>
      </c>
      <c r="C47" s="66">
        <v>10</v>
      </c>
      <c r="D47" s="66">
        <v>27</v>
      </c>
      <c r="E47" s="66">
        <v>48</v>
      </c>
      <c r="F47" s="66">
        <f t="shared" ref="F47:F49" si="4">B47+D47</f>
        <v>570</v>
      </c>
      <c r="G47" s="66">
        <f t="shared" ref="G47:G49" si="5">C47+E47</f>
        <v>58</v>
      </c>
    </row>
    <row r="48" spans="1:7" s="240" customFormat="1" x14ac:dyDescent="0.2">
      <c r="A48" s="75">
        <v>2011</v>
      </c>
      <c r="B48" s="66">
        <v>419</v>
      </c>
      <c r="C48" s="66">
        <v>4</v>
      </c>
      <c r="D48" s="66">
        <v>22</v>
      </c>
      <c r="E48" s="66">
        <v>18</v>
      </c>
      <c r="F48" s="66">
        <f t="shared" si="4"/>
        <v>441</v>
      </c>
      <c r="G48" s="66">
        <f t="shared" si="5"/>
        <v>22</v>
      </c>
    </row>
    <row r="49" spans="1:7" s="280" customFormat="1" x14ac:dyDescent="0.2">
      <c r="A49" s="75">
        <v>2012</v>
      </c>
      <c r="B49" s="66">
        <v>392</v>
      </c>
      <c r="C49" s="66">
        <v>2</v>
      </c>
      <c r="D49" s="66">
        <v>25</v>
      </c>
      <c r="E49" s="66">
        <v>6</v>
      </c>
      <c r="F49" s="66">
        <f t="shared" si="4"/>
        <v>417</v>
      </c>
      <c r="G49" s="66">
        <f t="shared" si="5"/>
        <v>8</v>
      </c>
    </row>
    <row r="50" spans="1:7" s="145" customFormat="1" x14ac:dyDescent="0.2">
      <c r="A50" s="75">
        <v>2013</v>
      </c>
      <c r="B50" s="66">
        <v>395</v>
      </c>
      <c r="C50" s="66">
        <v>3</v>
      </c>
      <c r="D50" s="66">
        <v>85</v>
      </c>
      <c r="E50" s="66">
        <v>3</v>
      </c>
      <c r="F50" s="66">
        <f t="shared" si="3"/>
        <v>480</v>
      </c>
      <c r="G50" s="66">
        <f t="shared" si="3"/>
        <v>6</v>
      </c>
    </row>
    <row r="51" spans="1:7" ht="6" customHeight="1" x14ac:dyDescent="0.2">
      <c r="A51" s="325"/>
      <c r="B51" s="326"/>
      <c r="C51" s="326"/>
      <c r="D51" s="326"/>
      <c r="E51" s="326"/>
      <c r="F51" s="326"/>
      <c r="G51" s="326"/>
    </row>
    <row r="52" spans="1:7" s="3" customFormat="1" ht="14.25" customHeight="1" x14ac:dyDescent="0.2">
      <c r="A52" s="1088" t="s">
        <v>194</v>
      </c>
      <c r="B52" s="1088"/>
      <c r="C52" s="1088"/>
      <c r="D52" s="1088"/>
      <c r="E52" s="1088"/>
      <c r="F52" s="1088"/>
      <c r="G52" s="1088"/>
    </row>
    <row r="53" spans="1:7" s="3" customFormat="1" ht="6" customHeight="1" x14ac:dyDescent="0.2">
      <c r="A53" s="387"/>
      <c r="B53" s="387"/>
      <c r="C53" s="387"/>
      <c r="D53" s="387"/>
      <c r="E53" s="387"/>
      <c r="F53" s="387"/>
      <c r="G53" s="387"/>
    </row>
    <row r="54" spans="1:7" ht="30" customHeight="1" x14ac:dyDescent="0.2">
      <c r="A54" s="1096" t="s">
        <v>256</v>
      </c>
      <c r="B54" s="1088"/>
      <c r="C54" s="1088"/>
      <c r="D54" s="1088"/>
      <c r="E54" s="1088"/>
      <c r="F54" s="1088"/>
      <c r="G54" s="1088"/>
    </row>
  </sheetData>
  <mergeCells count="9">
    <mergeCell ref="A1:B1"/>
    <mergeCell ref="A2:B2"/>
    <mergeCell ref="D1:F1"/>
    <mergeCell ref="A54:G54"/>
    <mergeCell ref="A3:G3"/>
    <mergeCell ref="B4:C4"/>
    <mergeCell ref="D4:E4"/>
    <mergeCell ref="F4:G4"/>
    <mergeCell ref="A52:G52"/>
  </mergeCells>
  <hyperlinks>
    <hyperlink ref="D1:F1" location="Tabellförteckning!A1" display="Tillbaka till innehållsföreckningen "/>
  </hyperlinks>
  <pageMargins left="0.75" right="0.75" top="1" bottom="1" header="0.5" footer="0.5"/>
  <pageSetup paperSize="9" scale="98" orientation="portrait"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pane ySplit="5" topLeftCell="A18" activePane="bottomLeft" state="frozen"/>
      <selection sqref="A1:B86"/>
      <selection pane="bottomLeft" sqref="A1:B86"/>
    </sheetView>
  </sheetViews>
  <sheetFormatPr defaultColWidth="8.85546875" defaultRowHeight="12.75" x14ac:dyDescent="0.2"/>
  <cols>
    <col min="1" max="1" width="6.7109375" style="398" customWidth="1"/>
    <col min="2" max="2" width="10.7109375" style="398" customWidth="1"/>
    <col min="3" max="5" width="8.7109375" style="398" customWidth="1"/>
    <col min="6" max="6" width="10.7109375" style="398" customWidth="1"/>
    <col min="7" max="8" width="8.7109375" style="398" customWidth="1"/>
    <col min="9" max="16384" width="8.85546875" style="398"/>
  </cols>
  <sheetData>
    <row r="1" spans="1:8" s="692" customFormat="1" ht="30" customHeight="1" x14ac:dyDescent="0.25">
      <c r="A1" s="960"/>
      <c r="B1" s="961"/>
      <c r="F1" s="962" t="s">
        <v>590</v>
      </c>
      <c r="G1" s="963"/>
      <c r="H1" s="963"/>
    </row>
    <row r="2" spans="1:8" s="692" customFormat="1" ht="6" customHeight="1" x14ac:dyDescent="0.25">
      <c r="A2" s="962"/>
      <c r="B2" s="963"/>
      <c r="C2" s="963"/>
    </row>
    <row r="3" spans="1:8" ht="30" customHeight="1" x14ac:dyDescent="0.2">
      <c r="A3" s="964" t="s">
        <v>380</v>
      </c>
      <c r="B3" s="964"/>
      <c r="C3" s="964"/>
      <c r="D3" s="964"/>
      <c r="E3" s="964"/>
      <c r="F3" s="964"/>
      <c r="G3" s="964"/>
      <c r="H3" s="964"/>
    </row>
    <row r="4" spans="1:8" ht="15" customHeight="1" x14ac:dyDescent="0.2">
      <c r="A4" s="330"/>
      <c r="B4" s="965" t="s">
        <v>185</v>
      </c>
      <c r="C4" s="965"/>
      <c r="D4" s="965"/>
      <c r="E4" s="965"/>
      <c r="F4" s="965" t="s">
        <v>186</v>
      </c>
      <c r="G4" s="965"/>
      <c r="H4" s="965"/>
    </row>
    <row r="5" spans="1:8" ht="15" customHeight="1" x14ac:dyDescent="0.2">
      <c r="A5" s="695" t="s">
        <v>127</v>
      </c>
      <c r="B5" s="696" t="s">
        <v>130</v>
      </c>
      <c r="C5" s="696" t="s">
        <v>131</v>
      </c>
      <c r="D5" s="696" t="s">
        <v>101</v>
      </c>
      <c r="E5" s="696" t="s">
        <v>155</v>
      </c>
      <c r="F5" s="696" t="s">
        <v>130</v>
      </c>
      <c r="G5" s="696" t="s">
        <v>131</v>
      </c>
      <c r="H5" s="696" t="s">
        <v>101</v>
      </c>
    </row>
    <row r="6" spans="1:8" s="657" customFormat="1" ht="6" customHeight="1" x14ac:dyDescent="0.2">
      <c r="A6" s="339"/>
      <c r="B6" s="549"/>
      <c r="C6" s="549"/>
      <c r="D6" s="549"/>
      <c r="E6" s="549"/>
      <c r="F6" s="549"/>
      <c r="G6" s="549"/>
      <c r="H6" s="549"/>
    </row>
    <row r="7" spans="1:8" x14ac:dyDescent="0.2">
      <c r="A7" s="658">
        <v>1980</v>
      </c>
      <c r="B7" s="10">
        <v>104.3841</v>
      </c>
      <c r="C7" s="10">
        <v>104.3142</v>
      </c>
      <c r="D7" s="10">
        <v>122.2397</v>
      </c>
      <c r="E7" s="10">
        <v>104.3841</v>
      </c>
      <c r="F7" s="35" t="s">
        <v>67</v>
      </c>
      <c r="G7" s="35" t="s">
        <v>67</v>
      </c>
      <c r="H7" s="35" t="s">
        <v>67</v>
      </c>
    </row>
    <row r="8" spans="1:8" x14ac:dyDescent="0.2">
      <c r="A8" s="658">
        <v>1981</v>
      </c>
      <c r="B8" s="10">
        <v>106.0137</v>
      </c>
      <c r="C8" s="10">
        <v>103.2068</v>
      </c>
      <c r="D8" s="10">
        <v>124.3879</v>
      </c>
      <c r="E8" s="10">
        <v>106.0137</v>
      </c>
      <c r="F8" s="35" t="s">
        <v>67</v>
      </c>
      <c r="G8" s="35" t="s">
        <v>67</v>
      </c>
      <c r="H8" s="35" t="s">
        <v>67</v>
      </c>
    </row>
    <row r="9" spans="1:8" x14ac:dyDescent="0.2">
      <c r="A9" s="658">
        <v>1982</v>
      </c>
      <c r="B9" s="10">
        <v>105.38760000000001</v>
      </c>
      <c r="C9" s="10">
        <v>102.1885</v>
      </c>
      <c r="D9" s="10">
        <v>118.0411</v>
      </c>
      <c r="E9" s="10">
        <v>105.38760000000001</v>
      </c>
      <c r="F9" s="35" t="s">
        <v>67</v>
      </c>
      <c r="G9" s="35" t="s">
        <v>67</v>
      </c>
      <c r="H9" s="35" t="s">
        <v>67</v>
      </c>
    </row>
    <row r="10" spans="1:8" x14ac:dyDescent="0.2">
      <c r="A10" s="658">
        <v>1983</v>
      </c>
      <c r="B10" s="10">
        <v>109.8237</v>
      </c>
      <c r="C10" s="10">
        <v>108.6409</v>
      </c>
      <c r="D10" s="10">
        <v>122.5715</v>
      </c>
      <c r="E10" s="10">
        <v>109.8237</v>
      </c>
      <c r="F10" s="35" t="s">
        <v>67</v>
      </c>
      <c r="G10" s="35" t="s">
        <v>67</v>
      </c>
      <c r="H10" s="35" t="s">
        <v>67</v>
      </c>
    </row>
    <row r="11" spans="1:8" x14ac:dyDescent="0.2">
      <c r="A11" s="658">
        <v>1984</v>
      </c>
      <c r="B11" s="10">
        <v>110.602</v>
      </c>
      <c r="C11" s="10">
        <v>108.1895</v>
      </c>
      <c r="D11" s="10">
        <v>128.63329999999999</v>
      </c>
      <c r="E11" s="10">
        <v>110.602</v>
      </c>
      <c r="F11" s="35" t="s">
        <v>67</v>
      </c>
      <c r="G11" s="35" t="s">
        <v>67</v>
      </c>
      <c r="H11" s="35" t="s">
        <v>67</v>
      </c>
    </row>
    <row r="12" spans="1:8" x14ac:dyDescent="0.2">
      <c r="A12" s="658">
        <v>1985</v>
      </c>
      <c r="B12" s="10">
        <v>108.06950000000001</v>
      </c>
      <c r="C12" s="10">
        <v>111.3544</v>
      </c>
      <c r="D12" s="10">
        <v>133.96289999999999</v>
      </c>
      <c r="E12" s="10">
        <v>108.06950000000001</v>
      </c>
      <c r="F12" s="35" t="s">
        <v>67</v>
      </c>
      <c r="G12" s="35" t="s">
        <v>67</v>
      </c>
      <c r="H12" s="35" t="s">
        <v>67</v>
      </c>
    </row>
    <row r="13" spans="1:8" x14ac:dyDescent="0.2">
      <c r="A13" s="658">
        <v>1986</v>
      </c>
      <c r="B13" s="10">
        <v>104.1497</v>
      </c>
      <c r="C13" s="10">
        <v>110.37260000000001</v>
      </c>
      <c r="D13" s="10">
        <v>134.60849999999999</v>
      </c>
      <c r="E13" s="10">
        <v>104.1497</v>
      </c>
      <c r="F13" s="35" t="s">
        <v>67</v>
      </c>
      <c r="G13" s="35" t="s">
        <v>67</v>
      </c>
      <c r="H13" s="35" t="s">
        <v>67</v>
      </c>
    </row>
    <row r="14" spans="1:8" x14ac:dyDescent="0.2">
      <c r="A14" s="658">
        <v>1987</v>
      </c>
      <c r="B14" s="10">
        <v>111.8785</v>
      </c>
      <c r="C14" s="10">
        <v>112.2158</v>
      </c>
      <c r="D14" s="10">
        <v>140.60489999999999</v>
      </c>
      <c r="E14" s="10">
        <v>111.8785</v>
      </c>
      <c r="F14" s="35" t="s">
        <v>67</v>
      </c>
      <c r="G14" s="35" t="s">
        <v>67</v>
      </c>
      <c r="H14" s="35" t="s">
        <v>67</v>
      </c>
    </row>
    <row r="15" spans="1:8" x14ac:dyDescent="0.2">
      <c r="A15" s="658">
        <v>1988</v>
      </c>
      <c r="B15" s="10">
        <v>110.27379999999999</v>
      </c>
      <c r="C15" s="10">
        <v>107.319</v>
      </c>
      <c r="D15" s="10">
        <v>147.78059999999999</v>
      </c>
      <c r="E15" s="10">
        <v>110.27379999999999</v>
      </c>
      <c r="F15" s="35" t="s">
        <v>67</v>
      </c>
      <c r="G15" s="35" t="s">
        <v>67</v>
      </c>
      <c r="H15" s="35" t="s">
        <v>67</v>
      </c>
    </row>
    <row r="16" spans="1:8" x14ac:dyDescent="0.2">
      <c r="A16" s="658">
        <v>1989</v>
      </c>
      <c r="B16" s="10">
        <v>110.69929999999999</v>
      </c>
      <c r="C16" s="10">
        <v>107.0371</v>
      </c>
      <c r="D16" s="10">
        <v>147.9873</v>
      </c>
      <c r="E16" s="10">
        <v>110.69929999999999</v>
      </c>
      <c r="F16" s="35" t="s">
        <v>67</v>
      </c>
      <c r="G16" s="35" t="s">
        <v>67</v>
      </c>
      <c r="H16" s="35" t="s">
        <v>67</v>
      </c>
    </row>
    <row r="17" spans="1:8" x14ac:dyDescent="0.2">
      <c r="A17" s="658">
        <v>1990</v>
      </c>
      <c r="B17" s="10">
        <v>108.9855</v>
      </c>
      <c r="C17" s="10">
        <v>109.1885</v>
      </c>
      <c r="D17" s="10">
        <v>151.02889999999999</v>
      </c>
      <c r="E17" s="10">
        <v>108.9855</v>
      </c>
      <c r="F17" s="35" t="s">
        <v>67</v>
      </c>
      <c r="G17" s="35" t="s">
        <v>67</v>
      </c>
      <c r="H17" s="35" t="s">
        <v>67</v>
      </c>
    </row>
    <row r="18" spans="1:8" x14ac:dyDescent="0.2">
      <c r="A18" s="658">
        <v>1991</v>
      </c>
      <c r="B18" s="10">
        <v>103.9063</v>
      </c>
      <c r="C18" s="10">
        <v>104.53</v>
      </c>
      <c r="D18" s="10">
        <v>149.57679999999999</v>
      </c>
      <c r="E18" s="10">
        <v>103.9063</v>
      </c>
      <c r="F18" s="35" t="s">
        <v>67</v>
      </c>
      <c r="G18" s="35" t="s">
        <v>67</v>
      </c>
      <c r="H18" s="35" t="s">
        <v>67</v>
      </c>
    </row>
    <row r="19" spans="1:8" x14ac:dyDescent="0.2">
      <c r="A19" s="658">
        <v>1992</v>
      </c>
      <c r="B19" s="10">
        <v>101.41970000000001</v>
      </c>
      <c r="C19" s="10">
        <v>100.068</v>
      </c>
      <c r="D19" s="10">
        <v>147.21360000000001</v>
      </c>
      <c r="E19" s="10">
        <v>101.41970000000001</v>
      </c>
      <c r="F19" s="35" t="s">
        <v>67</v>
      </c>
      <c r="G19" s="35" t="s">
        <v>67</v>
      </c>
      <c r="H19" s="35" t="s">
        <v>67</v>
      </c>
    </row>
    <row r="20" spans="1:8" x14ac:dyDescent="0.2">
      <c r="A20" s="658">
        <v>1993</v>
      </c>
      <c r="B20" s="10">
        <v>99.293670000000006</v>
      </c>
      <c r="C20" s="10">
        <v>96.366230000000002</v>
      </c>
      <c r="D20" s="10">
        <v>139.48490000000001</v>
      </c>
      <c r="E20" s="10">
        <v>99.293670000000006</v>
      </c>
      <c r="F20" s="35" t="s">
        <v>67</v>
      </c>
      <c r="G20" s="35" t="s">
        <v>67</v>
      </c>
      <c r="H20" s="35" t="s">
        <v>67</v>
      </c>
    </row>
    <row r="21" spans="1:8" x14ac:dyDescent="0.2">
      <c r="A21" s="658">
        <v>1994</v>
      </c>
      <c r="B21" s="10">
        <v>103.3844</v>
      </c>
      <c r="C21" s="10">
        <v>98.693389999999994</v>
      </c>
      <c r="D21" s="10">
        <v>136.5198</v>
      </c>
      <c r="E21" s="10">
        <v>103.3844</v>
      </c>
      <c r="F21" s="35" t="s">
        <v>67</v>
      </c>
      <c r="G21" s="35" t="s">
        <v>67</v>
      </c>
      <c r="H21" s="35" t="s">
        <v>67</v>
      </c>
    </row>
    <row r="22" spans="1:8" x14ac:dyDescent="0.2">
      <c r="A22" s="658">
        <v>1995</v>
      </c>
      <c r="B22" s="10">
        <v>103.10590000000001</v>
      </c>
      <c r="C22" s="10">
        <v>102.7094</v>
      </c>
      <c r="D22" s="10">
        <v>131.6523</v>
      </c>
      <c r="E22" s="10">
        <v>103.10590000000001</v>
      </c>
      <c r="F22" s="35" t="s">
        <v>67</v>
      </c>
      <c r="G22" s="35" t="s">
        <v>67</v>
      </c>
      <c r="H22" s="35" t="s">
        <v>67</v>
      </c>
    </row>
    <row r="23" spans="1:8" ht="13.5" customHeight="1" x14ac:dyDescent="0.2">
      <c r="A23" s="658">
        <v>1996</v>
      </c>
      <c r="B23" s="10">
        <v>106.2679</v>
      </c>
      <c r="C23" s="10">
        <v>105.9196</v>
      </c>
      <c r="D23" s="10">
        <v>136.18260000000001</v>
      </c>
      <c r="E23" s="10">
        <v>106.2679</v>
      </c>
      <c r="F23" s="35" t="s">
        <v>67</v>
      </c>
      <c r="G23" s="35" t="s">
        <v>67</v>
      </c>
      <c r="H23" s="35" t="s">
        <v>67</v>
      </c>
    </row>
    <row r="24" spans="1:8" x14ac:dyDescent="0.2">
      <c r="A24" s="658">
        <v>1997</v>
      </c>
      <c r="B24" s="10">
        <v>108.4045</v>
      </c>
      <c r="C24" s="10">
        <v>106.8035</v>
      </c>
      <c r="D24" s="10">
        <v>113.7831</v>
      </c>
      <c r="E24" s="10">
        <v>108.4045</v>
      </c>
      <c r="F24" s="35" t="s">
        <v>67</v>
      </c>
      <c r="G24" s="35" t="s">
        <v>67</v>
      </c>
      <c r="H24" s="35" t="s">
        <v>67</v>
      </c>
    </row>
    <row r="25" spans="1:8" x14ac:dyDescent="0.2">
      <c r="A25" s="658">
        <v>1998</v>
      </c>
      <c r="B25" s="10">
        <v>111.24420000000001</v>
      </c>
      <c r="C25" s="10">
        <v>110.0454</v>
      </c>
      <c r="D25" s="10">
        <v>112.5033</v>
      </c>
      <c r="E25" s="10">
        <v>111.24420000000001</v>
      </c>
      <c r="F25" s="35" t="s">
        <v>67</v>
      </c>
      <c r="G25" s="35" t="s">
        <v>67</v>
      </c>
      <c r="H25" s="35" t="s">
        <v>67</v>
      </c>
    </row>
    <row r="26" spans="1:8" x14ac:dyDescent="0.2">
      <c r="A26" s="658">
        <v>1999</v>
      </c>
      <c r="B26" s="10">
        <v>112.85290000000001</v>
      </c>
      <c r="C26" s="10">
        <v>114.38590000000001</v>
      </c>
      <c r="D26" s="10">
        <v>112.4453</v>
      </c>
      <c r="E26" s="10">
        <v>112.85290000000001</v>
      </c>
      <c r="F26" s="35" t="s">
        <v>67</v>
      </c>
      <c r="G26" s="35" t="s">
        <v>67</v>
      </c>
      <c r="H26" s="35" t="s">
        <v>67</v>
      </c>
    </row>
    <row r="27" spans="1:8" x14ac:dyDescent="0.2">
      <c r="A27" s="658">
        <v>2000</v>
      </c>
      <c r="B27" s="10">
        <v>113.8896</v>
      </c>
      <c r="C27" s="10">
        <v>116.08199999999999</v>
      </c>
      <c r="D27" s="10">
        <v>110.52209999999999</v>
      </c>
      <c r="E27" s="10">
        <v>105.63</v>
      </c>
      <c r="F27" s="35" t="s">
        <v>67</v>
      </c>
      <c r="G27" s="35" t="s">
        <v>67</v>
      </c>
      <c r="H27" s="35" t="s">
        <v>67</v>
      </c>
    </row>
    <row r="28" spans="1:8" x14ac:dyDescent="0.2">
      <c r="A28" s="658">
        <v>2001</v>
      </c>
      <c r="B28" s="10">
        <v>112.5676</v>
      </c>
      <c r="C28" s="10">
        <v>112.5508</v>
      </c>
      <c r="D28" s="10">
        <v>108.96769999999999</v>
      </c>
      <c r="E28" s="10">
        <v>105.23</v>
      </c>
      <c r="F28" s="35" t="s">
        <v>67</v>
      </c>
      <c r="G28" s="35" t="s">
        <v>67</v>
      </c>
      <c r="H28" s="35" t="s">
        <v>67</v>
      </c>
    </row>
    <row r="29" spans="1:8" x14ac:dyDescent="0.2">
      <c r="A29" s="658">
        <v>2002</v>
      </c>
      <c r="B29" s="10">
        <v>111.0038</v>
      </c>
      <c r="C29" s="10">
        <v>105.87430000000001</v>
      </c>
      <c r="D29" s="10">
        <v>107.3809</v>
      </c>
      <c r="E29" s="10">
        <v>105.63</v>
      </c>
      <c r="F29" s="35" t="s">
        <v>67</v>
      </c>
      <c r="G29" s="35" t="s">
        <v>67</v>
      </c>
      <c r="H29" s="35" t="s">
        <v>67</v>
      </c>
    </row>
    <row r="30" spans="1:8" x14ac:dyDescent="0.2">
      <c r="A30" s="658">
        <v>2003</v>
      </c>
      <c r="B30" s="10">
        <v>109.1735</v>
      </c>
      <c r="C30" s="10">
        <v>104.70050000000001</v>
      </c>
      <c r="D30" s="10">
        <v>106.09050000000001</v>
      </c>
      <c r="E30" s="10">
        <v>104.2</v>
      </c>
      <c r="F30" s="35" t="s">
        <v>67</v>
      </c>
      <c r="G30" s="35" t="s">
        <v>67</v>
      </c>
      <c r="H30" s="35" t="s">
        <v>67</v>
      </c>
    </row>
    <row r="31" spans="1:8" x14ac:dyDescent="0.2">
      <c r="A31" s="658">
        <v>2004</v>
      </c>
      <c r="B31" s="10">
        <v>108.9453</v>
      </c>
      <c r="C31" s="10">
        <v>105.9618</v>
      </c>
      <c r="D31" s="10">
        <v>101.9248</v>
      </c>
      <c r="E31" s="10">
        <v>103.29</v>
      </c>
      <c r="F31" s="35" t="s">
        <v>67</v>
      </c>
      <c r="G31" s="35" t="s">
        <v>67</v>
      </c>
      <c r="H31" s="35" t="s">
        <v>67</v>
      </c>
    </row>
    <row r="32" spans="1:8" x14ac:dyDescent="0.2">
      <c r="A32" s="658">
        <v>2005</v>
      </c>
      <c r="B32" s="10">
        <v>108.3302</v>
      </c>
      <c r="C32" s="10">
        <v>106.2264</v>
      </c>
      <c r="D32" s="10">
        <v>98.737740000000002</v>
      </c>
      <c r="E32" s="10">
        <v>101.39</v>
      </c>
      <c r="F32" s="35" t="s">
        <v>67</v>
      </c>
      <c r="G32" s="35" t="s">
        <v>67</v>
      </c>
      <c r="H32" s="35" t="s">
        <v>67</v>
      </c>
    </row>
    <row r="33" spans="1:8" x14ac:dyDescent="0.2">
      <c r="A33" s="658">
        <v>2006</v>
      </c>
      <c r="B33" s="10">
        <v>106.52889999999999</v>
      </c>
      <c r="C33" s="10">
        <v>104.51600000000001</v>
      </c>
      <c r="D33" s="10">
        <v>95.797839999999994</v>
      </c>
      <c r="E33" s="10">
        <v>100.79</v>
      </c>
      <c r="F33" s="35" t="s">
        <v>67</v>
      </c>
      <c r="G33" s="35" t="s">
        <v>67</v>
      </c>
      <c r="H33" s="35" t="s">
        <v>67</v>
      </c>
    </row>
    <row r="34" spans="1:8" x14ac:dyDescent="0.2">
      <c r="A34" s="658">
        <v>2007</v>
      </c>
      <c r="B34" s="10">
        <v>103.8272</v>
      </c>
      <c r="C34" s="10">
        <v>102.2531</v>
      </c>
      <c r="D34" s="10">
        <v>93.538529999999994</v>
      </c>
      <c r="E34" s="10">
        <v>98.33</v>
      </c>
      <c r="F34" s="10">
        <v>84.909570000000002</v>
      </c>
      <c r="G34" s="10">
        <v>74.06859</v>
      </c>
      <c r="H34" s="10">
        <v>94.716499999999996</v>
      </c>
    </row>
    <row r="35" spans="1:8" x14ac:dyDescent="0.2">
      <c r="A35" s="658">
        <v>2008</v>
      </c>
      <c r="B35" s="10">
        <v>101.0506</v>
      </c>
      <c r="C35" s="10">
        <v>100.1883</v>
      </c>
      <c r="D35" s="10">
        <v>97.792550000000006</v>
      </c>
      <c r="E35" s="10">
        <v>101.68</v>
      </c>
      <c r="F35" s="10">
        <v>95.505709999999993</v>
      </c>
      <c r="G35" s="10">
        <v>90.018810000000002</v>
      </c>
      <c r="H35" s="10">
        <v>93.243129999999994</v>
      </c>
    </row>
    <row r="36" spans="1:8" x14ac:dyDescent="0.2">
      <c r="A36" s="658">
        <v>2009</v>
      </c>
      <c r="B36" s="10">
        <v>102.68770000000001</v>
      </c>
      <c r="C36" s="10">
        <v>102.2743</v>
      </c>
      <c r="D36" s="10">
        <v>101.264</v>
      </c>
      <c r="E36" s="10">
        <v>103.04</v>
      </c>
      <c r="F36" s="10">
        <v>91.394379999999998</v>
      </c>
      <c r="G36" s="10">
        <v>90.934520000000006</v>
      </c>
      <c r="H36" s="10">
        <v>96.811509999999998</v>
      </c>
    </row>
    <row r="37" spans="1:8" x14ac:dyDescent="0.2">
      <c r="A37" s="658">
        <v>2010</v>
      </c>
      <c r="B37" s="10">
        <v>102.3237</v>
      </c>
      <c r="C37" s="10">
        <v>102.3479</v>
      </c>
      <c r="D37" s="10">
        <v>101.9496</v>
      </c>
      <c r="E37" s="10">
        <v>102.63</v>
      </c>
      <c r="F37" s="10">
        <v>92.883570000000006</v>
      </c>
      <c r="G37" s="10">
        <v>94.334469999999996</v>
      </c>
      <c r="H37" s="10">
        <v>98.601699999999994</v>
      </c>
    </row>
    <row r="38" spans="1:8" x14ac:dyDescent="0.2">
      <c r="A38" s="658">
        <v>2011</v>
      </c>
      <c r="B38" s="10">
        <v>100</v>
      </c>
      <c r="C38" s="10">
        <v>100</v>
      </c>
      <c r="D38" s="10">
        <v>100</v>
      </c>
      <c r="E38" s="10">
        <v>100</v>
      </c>
      <c r="F38" s="10">
        <v>100</v>
      </c>
      <c r="G38" s="10">
        <v>100</v>
      </c>
      <c r="H38" s="10">
        <v>100</v>
      </c>
    </row>
    <row r="39" spans="1:8" x14ac:dyDescent="0.2">
      <c r="A39" s="658">
        <v>2012</v>
      </c>
      <c r="B39" s="10">
        <v>99.217100000000002</v>
      </c>
      <c r="C39" s="10">
        <v>99.797380000000004</v>
      </c>
      <c r="D39" s="10">
        <v>99.468540000000004</v>
      </c>
      <c r="E39" s="10">
        <v>101.27</v>
      </c>
      <c r="F39" s="10">
        <v>101.1636</v>
      </c>
      <c r="G39" s="10">
        <v>104.724</v>
      </c>
      <c r="H39" s="10">
        <v>101.82380000000001</v>
      </c>
    </row>
    <row r="40" spans="1:8" x14ac:dyDescent="0.2">
      <c r="A40" s="658">
        <v>2013</v>
      </c>
      <c r="B40" s="10">
        <v>99.555610000000001</v>
      </c>
      <c r="C40" s="10">
        <v>100.77670000000001</v>
      </c>
      <c r="D40" s="10">
        <v>99.502769999999998</v>
      </c>
      <c r="E40" s="10">
        <v>101.16</v>
      </c>
      <c r="F40" s="206">
        <v>103</v>
      </c>
      <c r="G40" s="206">
        <v>108</v>
      </c>
      <c r="H40" s="206">
        <v>105</v>
      </c>
    </row>
    <row r="41" spans="1:8" ht="6" customHeight="1" x14ac:dyDescent="0.2">
      <c r="A41" s="330"/>
      <c r="B41" s="330"/>
      <c r="C41" s="330"/>
      <c r="D41" s="330"/>
      <c r="E41" s="330"/>
      <c r="F41" s="330"/>
      <c r="G41" s="330"/>
      <c r="H41" s="330"/>
    </row>
    <row r="42" spans="1:8" ht="15" customHeight="1" x14ac:dyDescent="0.2">
      <c r="A42" s="959" t="s">
        <v>329</v>
      </c>
      <c r="B42" s="954"/>
      <c r="C42" s="954"/>
      <c r="D42" s="954"/>
      <c r="E42" s="954"/>
      <c r="F42" s="954"/>
      <c r="G42" s="954"/>
      <c r="H42" s="954"/>
    </row>
    <row r="47" spans="1:8" x14ac:dyDescent="0.2">
      <c r="A47" s="533"/>
    </row>
    <row r="50" spans="1:8" x14ac:dyDescent="0.2">
      <c r="A50" s="533"/>
      <c r="B50" s="533"/>
      <c r="C50" s="533"/>
      <c r="D50" s="533"/>
      <c r="E50" s="533"/>
      <c r="F50" s="533"/>
      <c r="G50" s="533"/>
      <c r="H50" s="533"/>
    </row>
    <row r="51" spans="1:8" x14ac:dyDescent="0.2">
      <c r="A51" s="533"/>
      <c r="B51" s="533"/>
      <c r="C51" s="533"/>
      <c r="D51" s="533"/>
      <c r="E51" s="533"/>
      <c r="F51" s="533"/>
      <c r="G51" s="533"/>
      <c r="H51" s="533"/>
    </row>
    <row r="52" spans="1:8" x14ac:dyDescent="0.2">
      <c r="A52" s="533"/>
    </row>
  </sheetData>
  <mergeCells count="7">
    <mergeCell ref="A42:H42"/>
    <mergeCell ref="A1:B1"/>
    <mergeCell ref="A2:C2"/>
    <mergeCell ref="F1:H1"/>
    <mergeCell ref="A3:H3"/>
    <mergeCell ref="B4:E4"/>
    <mergeCell ref="F4:H4"/>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pageSetUpPr fitToPage="1"/>
  </sheetPr>
  <dimension ref="A1:K35"/>
  <sheetViews>
    <sheetView zoomScaleNormal="100" workbookViewId="0">
      <pane ySplit="5" topLeftCell="A6" activePane="bottomLeft" state="frozen"/>
      <selection sqref="A1:B86"/>
      <selection pane="bottomLeft" activeCell="M35" sqref="M35"/>
    </sheetView>
  </sheetViews>
  <sheetFormatPr defaultColWidth="8.85546875" defaultRowHeight="12.75" x14ac:dyDescent="0.2"/>
  <cols>
    <col min="1" max="1" width="6.7109375" style="71" customWidth="1"/>
    <col min="2" max="11" width="8.7109375" style="71" customWidth="1"/>
    <col min="12" max="16384" width="8.85546875" style="71"/>
  </cols>
  <sheetData>
    <row r="1" spans="1:11" ht="30" customHeight="1" x14ac:dyDescent="0.25">
      <c r="A1" s="1098"/>
      <c r="B1" s="967"/>
      <c r="F1" s="962" t="s">
        <v>590</v>
      </c>
      <c r="G1" s="963"/>
      <c r="H1" s="963"/>
    </row>
    <row r="2" spans="1:11" ht="6" customHeight="1" x14ac:dyDescent="0.2">
      <c r="A2" s="1098"/>
      <c r="B2" s="967"/>
    </row>
    <row r="3" spans="1:11" ht="30" customHeight="1" x14ac:dyDescent="0.2">
      <c r="A3" s="1089" t="s">
        <v>451</v>
      </c>
      <c r="B3" s="1089"/>
      <c r="C3" s="1089"/>
      <c r="D3" s="1089"/>
      <c r="E3" s="1089"/>
      <c r="F3" s="1089"/>
      <c r="G3" s="1089"/>
      <c r="H3" s="1089"/>
      <c r="I3" s="1089"/>
      <c r="J3" s="1089"/>
      <c r="K3" s="1089"/>
    </row>
    <row r="4" spans="1:11" ht="15" customHeight="1" x14ac:dyDescent="0.2">
      <c r="A4" s="1100" t="s">
        <v>127</v>
      </c>
      <c r="B4" s="1101" t="s">
        <v>55</v>
      </c>
      <c r="C4" s="1101"/>
      <c r="D4" s="1101" t="s">
        <v>56</v>
      </c>
      <c r="E4" s="1101"/>
      <c r="F4" s="1101" t="s">
        <v>70</v>
      </c>
      <c r="G4" s="1101"/>
      <c r="H4" s="1101" t="s">
        <v>25</v>
      </c>
      <c r="I4" s="1101"/>
      <c r="J4" s="1101" t="s">
        <v>180</v>
      </c>
      <c r="K4" s="1101"/>
    </row>
    <row r="5" spans="1:11" ht="15" customHeight="1" x14ac:dyDescent="0.2">
      <c r="A5" s="972"/>
      <c r="B5" s="14" t="s">
        <v>140</v>
      </c>
      <c r="C5" s="14" t="s">
        <v>141</v>
      </c>
      <c r="D5" s="417" t="s">
        <v>140</v>
      </c>
      <c r="E5" s="417" t="s">
        <v>141</v>
      </c>
      <c r="F5" s="14" t="s">
        <v>140</v>
      </c>
      <c r="G5" s="14" t="s">
        <v>141</v>
      </c>
      <c r="H5" s="14" t="s">
        <v>140</v>
      </c>
      <c r="I5" s="14" t="s">
        <v>141</v>
      </c>
      <c r="J5" s="14" t="s">
        <v>140</v>
      </c>
      <c r="K5" s="14" t="s">
        <v>141</v>
      </c>
    </row>
    <row r="6" spans="1:11" ht="6" customHeight="1" x14ac:dyDescent="0.2">
      <c r="A6" s="659"/>
      <c r="B6" s="659"/>
      <c r="C6" s="659"/>
      <c r="D6" s="659"/>
      <c r="E6" s="659"/>
      <c r="F6" s="659"/>
      <c r="G6" s="659"/>
      <c r="H6" s="659"/>
      <c r="I6" s="659"/>
      <c r="J6" s="659"/>
      <c r="K6" s="659"/>
    </row>
    <row r="7" spans="1:11" ht="12.75" customHeight="1" x14ac:dyDescent="0.2">
      <c r="A7" s="7">
        <v>1988</v>
      </c>
      <c r="B7" s="17">
        <v>177.73627617430674</v>
      </c>
      <c r="C7" s="17">
        <f>B7/$B$7*100</f>
        <v>100</v>
      </c>
      <c r="D7" s="418">
        <v>168.84946236559139</v>
      </c>
      <c r="E7" s="418">
        <f>D7/$D$7*100</f>
        <v>100</v>
      </c>
      <c r="F7" s="17">
        <v>710.94510469722695</v>
      </c>
      <c r="G7" s="17">
        <f>F7/$F$7*100</f>
        <v>100</v>
      </c>
      <c r="H7" s="17">
        <v>1421.8902093944539</v>
      </c>
      <c r="I7" s="17">
        <f>H7/$H$7*100</f>
        <v>100</v>
      </c>
      <c r="J7" s="17">
        <v>3021.5166949632144</v>
      </c>
      <c r="K7" s="17">
        <f>J7/$J$7*100</f>
        <v>100</v>
      </c>
    </row>
    <row r="8" spans="1:11" ht="12.75" customHeight="1" x14ac:dyDescent="0.2">
      <c r="A8" s="7">
        <v>1989</v>
      </c>
      <c r="B8" s="17">
        <v>141.9197235513025</v>
      </c>
      <c r="C8" s="241">
        <f t="shared" ref="C8:C32" si="0">B8/$B$7*100</f>
        <v>79.848484848484844</v>
      </c>
      <c r="D8" s="418">
        <v>83.482190324295587</v>
      </c>
      <c r="E8" s="418">
        <f t="shared" ref="E8:E32" si="1">D8/$D$7*100</f>
        <v>49.441786283891545</v>
      </c>
      <c r="F8" s="17">
        <v>667.8575225943647</v>
      </c>
      <c r="G8" s="241">
        <f t="shared" ref="G8:G32" si="2">F8/$F$7*100</f>
        <v>93.939393939393938</v>
      </c>
      <c r="H8" s="17">
        <v>1502.6794258373207</v>
      </c>
      <c r="I8" s="241">
        <f t="shared" ref="I8:I32" si="3">H8/$H$7*100</f>
        <v>105.68181818181819</v>
      </c>
      <c r="J8" s="17">
        <v>3339.2876129718238</v>
      </c>
      <c r="K8" s="241">
        <f t="shared" ref="K8:K32" si="4">J8/$J$7*100</f>
        <v>110.51693404634581</v>
      </c>
    </row>
    <row r="9" spans="1:11" ht="12.75" customHeight="1" x14ac:dyDescent="0.2">
      <c r="A9" s="7">
        <v>1990</v>
      </c>
      <c r="B9" s="17">
        <v>132.99942252165545</v>
      </c>
      <c r="C9" s="241">
        <f t="shared" si="0"/>
        <v>74.829643888354198</v>
      </c>
      <c r="D9" s="418">
        <v>128.46535129932627</v>
      </c>
      <c r="E9" s="418">
        <f t="shared" si="1"/>
        <v>76.082771896053899</v>
      </c>
      <c r="F9" s="17">
        <v>604.54282964388835</v>
      </c>
      <c r="G9" s="241">
        <f t="shared" si="2"/>
        <v>85.033686236766115</v>
      </c>
      <c r="H9" s="17">
        <v>1813.6284889316651</v>
      </c>
      <c r="I9" s="241">
        <f t="shared" si="3"/>
        <v>127.55052935514919</v>
      </c>
      <c r="J9" s="17">
        <v>3022.7141482194415</v>
      </c>
      <c r="K9" s="241">
        <f t="shared" si="4"/>
        <v>100.03963086678367</v>
      </c>
    </row>
    <row r="10" spans="1:11" ht="12.75" customHeight="1" x14ac:dyDescent="0.2">
      <c r="A10" s="7">
        <v>1991</v>
      </c>
      <c r="B10" s="17">
        <v>117.49603873239437</v>
      </c>
      <c r="C10" s="241">
        <f t="shared" si="0"/>
        <v>66.106954225352112</v>
      </c>
      <c r="D10" s="418">
        <v>89.849911971830991</v>
      </c>
      <c r="E10" s="418">
        <f t="shared" si="1"/>
        <v>53.213028169014088</v>
      </c>
      <c r="F10" s="17">
        <v>552.92253521126759</v>
      </c>
      <c r="G10" s="241">
        <f t="shared" si="2"/>
        <v>77.772887323943664</v>
      </c>
      <c r="H10" s="17">
        <v>1382.306338028169</v>
      </c>
      <c r="I10" s="241">
        <f t="shared" si="3"/>
        <v>97.216109154929569</v>
      </c>
      <c r="J10" s="17">
        <v>2764.6126760563379</v>
      </c>
      <c r="K10" s="241">
        <f t="shared" si="4"/>
        <v>91.497514498757255</v>
      </c>
    </row>
    <row r="11" spans="1:11" ht="12.75" customHeight="1" x14ac:dyDescent="0.2">
      <c r="A11" s="7">
        <v>1992</v>
      </c>
      <c r="B11" s="17">
        <v>114.86703958691911</v>
      </c>
      <c r="C11" s="241">
        <f t="shared" si="0"/>
        <v>64.627796901893291</v>
      </c>
      <c r="D11" s="418">
        <v>60.811962134251296</v>
      </c>
      <c r="E11" s="418">
        <f t="shared" si="1"/>
        <v>36.015490533562826</v>
      </c>
      <c r="F11" s="17">
        <v>472.98192771084342</v>
      </c>
      <c r="G11" s="241">
        <f t="shared" si="2"/>
        <v>66.528614457831324</v>
      </c>
      <c r="H11" s="17">
        <v>1351.3769363166955</v>
      </c>
      <c r="I11" s="241">
        <f t="shared" si="3"/>
        <v>95.040877796901896</v>
      </c>
      <c r="J11" s="17">
        <v>2533.8317555938038</v>
      </c>
      <c r="K11" s="241">
        <f t="shared" si="4"/>
        <v>83.859598056089908</v>
      </c>
    </row>
    <row r="12" spans="1:11" ht="12.75" customHeight="1" x14ac:dyDescent="0.2">
      <c r="A12" s="7">
        <v>1993</v>
      </c>
      <c r="B12" s="17">
        <v>116.22286184210526</v>
      </c>
      <c r="C12" s="241">
        <f t="shared" si="0"/>
        <v>65.390625</v>
      </c>
      <c r="D12" s="418">
        <v>90.395559210526315</v>
      </c>
      <c r="E12" s="418">
        <f t="shared" si="1"/>
        <v>53.536184210526315</v>
      </c>
      <c r="F12" s="17">
        <v>467.47417763157898</v>
      </c>
      <c r="G12" s="241">
        <f t="shared" si="2"/>
        <v>65.75390625</v>
      </c>
      <c r="H12" s="17">
        <v>1291.3651315789473</v>
      </c>
      <c r="I12" s="241">
        <f t="shared" si="3"/>
        <v>90.820312499999986</v>
      </c>
      <c r="J12" s="17">
        <v>1937.047697368421</v>
      </c>
      <c r="K12" s="241">
        <f t="shared" si="4"/>
        <v>64.108455882352942</v>
      </c>
    </row>
    <row r="13" spans="1:11" ht="12.75" customHeight="1" x14ac:dyDescent="0.2">
      <c r="A13" s="7">
        <v>1994</v>
      </c>
      <c r="B13" s="17">
        <v>101.10583501006036</v>
      </c>
      <c r="C13" s="241">
        <f t="shared" si="0"/>
        <v>56.885311871227358</v>
      </c>
      <c r="D13" s="418">
        <v>60.663501006036221</v>
      </c>
      <c r="E13" s="418">
        <f t="shared" si="1"/>
        <v>35.927565392354126</v>
      </c>
      <c r="F13" s="17">
        <v>379.14688128772639</v>
      </c>
      <c r="G13" s="241">
        <f t="shared" si="2"/>
        <v>53.329979879275655</v>
      </c>
      <c r="H13" s="17">
        <v>1263.8229376257545</v>
      </c>
      <c r="I13" s="241">
        <f t="shared" si="3"/>
        <v>88.883299798792763</v>
      </c>
      <c r="J13" s="17">
        <v>2211.6901408450703</v>
      </c>
      <c r="K13" s="241">
        <f t="shared" si="4"/>
        <v>73.198011599005795</v>
      </c>
    </row>
    <row r="14" spans="1:11" ht="12.75" customHeight="1" x14ac:dyDescent="0.2">
      <c r="A14" s="7">
        <v>1995</v>
      </c>
      <c r="B14" s="17">
        <v>110.93171114599686</v>
      </c>
      <c r="C14" s="241">
        <f t="shared" si="0"/>
        <v>62.413657770800626</v>
      </c>
      <c r="D14" s="418">
        <v>104.76883830455259</v>
      </c>
      <c r="E14" s="418">
        <f t="shared" si="1"/>
        <v>62.048665620094191</v>
      </c>
      <c r="F14" s="17">
        <v>369.7723704866562</v>
      </c>
      <c r="G14" s="241">
        <f t="shared" si="2"/>
        <v>52.011381475667186</v>
      </c>
      <c r="H14" s="17">
        <v>1232.5745682888539</v>
      </c>
      <c r="I14" s="241">
        <f t="shared" si="3"/>
        <v>86.685635792778655</v>
      </c>
      <c r="J14" s="17">
        <v>2465.1491365777078</v>
      </c>
      <c r="K14" s="241">
        <f t="shared" si="4"/>
        <v>81.586480746144602</v>
      </c>
    </row>
    <row r="15" spans="1:11" ht="12.75" customHeight="1" x14ac:dyDescent="0.2">
      <c r="A15" s="7">
        <v>1996</v>
      </c>
      <c r="B15" s="17">
        <v>104.27773437499999</v>
      </c>
      <c r="C15" s="241">
        <f t="shared" si="0"/>
        <v>58.669921875</v>
      </c>
      <c r="D15" s="418">
        <v>98.143749999999997</v>
      </c>
      <c r="E15" s="418">
        <f t="shared" si="1"/>
        <v>58.125000000000007</v>
      </c>
      <c r="F15" s="17">
        <v>337.369140625</v>
      </c>
      <c r="G15" s="241">
        <f t="shared" si="2"/>
        <v>47.45361328125</v>
      </c>
      <c r="H15" s="17">
        <v>1226.796875</v>
      </c>
      <c r="I15" s="241">
        <f t="shared" si="3"/>
        <v>86.279296875</v>
      </c>
      <c r="J15" s="17">
        <v>1656.17578125</v>
      </c>
      <c r="K15" s="241">
        <f t="shared" si="4"/>
        <v>54.812729779411761</v>
      </c>
    </row>
    <row r="16" spans="1:11" ht="12.75" customHeight="1" x14ac:dyDescent="0.2">
      <c r="A16" s="7">
        <v>1997</v>
      </c>
      <c r="B16" s="17">
        <v>97.647881849980564</v>
      </c>
      <c r="C16" s="241">
        <f t="shared" si="0"/>
        <v>54.939759036144572</v>
      </c>
      <c r="D16" s="418">
        <v>112.29506412747766</v>
      </c>
      <c r="E16" s="418">
        <f t="shared" si="1"/>
        <v>66.506024096385545</v>
      </c>
      <c r="F16" s="17">
        <v>366.17955693742715</v>
      </c>
      <c r="G16" s="241">
        <f t="shared" si="2"/>
        <v>51.506024096385552</v>
      </c>
      <c r="H16" s="17">
        <v>1342.658375437233</v>
      </c>
      <c r="I16" s="241">
        <f t="shared" si="3"/>
        <v>94.427710843373504</v>
      </c>
      <c r="J16" s="17">
        <v>1525.7481539059465</v>
      </c>
      <c r="K16" s="241">
        <f t="shared" si="4"/>
        <v>50.496102055279948</v>
      </c>
    </row>
    <row r="17" spans="1:11" ht="12.75" customHeight="1" x14ac:dyDescent="0.2">
      <c r="A17" s="7">
        <v>1998</v>
      </c>
      <c r="B17" s="17">
        <v>109.98210116731518</v>
      </c>
      <c r="C17" s="241">
        <f t="shared" si="0"/>
        <v>61.879377431906612</v>
      </c>
      <c r="D17" s="418">
        <v>122.20233463035019</v>
      </c>
      <c r="E17" s="418">
        <f t="shared" si="1"/>
        <v>72.373540856031127</v>
      </c>
      <c r="F17" s="17">
        <v>366.60700389105057</v>
      </c>
      <c r="G17" s="241">
        <f t="shared" si="2"/>
        <v>51.566147859922175</v>
      </c>
      <c r="H17" s="17">
        <v>1160.9221789883268</v>
      </c>
      <c r="I17" s="241">
        <f t="shared" si="3"/>
        <v>81.646400778210122</v>
      </c>
      <c r="J17" s="17">
        <v>1680.2821011673152</v>
      </c>
      <c r="K17" s="241">
        <f t="shared" si="4"/>
        <v>55.610551613641569</v>
      </c>
    </row>
    <row r="18" spans="1:11" ht="12.75" customHeight="1" x14ac:dyDescent="0.2">
      <c r="A18" s="7">
        <v>1999</v>
      </c>
      <c r="B18" s="17">
        <v>109.51336691204958</v>
      </c>
      <c r="C18" s="241">
        <f t="shared" si="0"/>
        <v>61.615652847733429</v>
      </c>
      <c r="D18" s="418">
        <v>103.42929097249127</v>
      </c>
      <c r="E18" s="418">
        <f t="shared" si="1"/>
        <v>61.25532739248353</v>
      </c>
      <c r="F18" s="17">
        <v>316.37194885703212</v>
      </c>
      <c r="G18" s="241">
        <f t="shared" si="2"/>
        <v>44.500193723363033</v>
      </c>
      <c r="H18" s="17">
        <v>1338.4967067028281</v>
      </c>
      <c r="I18" s="241">
        <f t="shared" si="3"/>
        <v>94.135025184037175</v>
      </c>
      <c r="J18" s="17">
        <v>2220.687717938783</v>
      </c>
      <c r="K18" s="241">
        <f t="shared" si="4"/>
        <v>73.495795063472883</v>
      </c>
    </row>
    <row r="19" spans="1:11" ht="12.75" customHeight="1" x14ac:dyDescent="0.2">
      <c r="A19" s="7">
        <v>2000</v>
      </c>
      <c r="B19" s="17">
        <v>96.374376678174158</v>
      </c>
      <c r="C19" s="241">
        <f t="shared" si="0"/>
        <v>54.223245109321063</v>
      </c>
      <c r="D19" s="418">
        <v>81.918220176448031</v>
      </c>
      <c r="E19" s="418">
        <f t="shared" si="1"/>
        <v>48.515535097813583</v>
      </c>
      <c r="F19" s="17">
        <v>301.16992711929424</v>
      </c>
      <c r="G19" s="241">
        <f t="shared" si="2"/>
        <v>42.361910241657078</v>
      </c>
      <c r="H19" s="17">
        <v>1084.2117376294593</v>
      </c>
      <c r="I19" s="241">
        <f t="shared" si="3"/>
        <v>76.251438434982759</v>
      </c>
      <c r="J19" s="17">
        <v>1204.679708477177</v>
      </c>
      <c r="K19" s="241">
        <f t="shared" si="4"/>
        <v>39.870033168618427</v>
      </c>
    </row>
    <row r="20" spans="1:11" ht="12.75" customHeight="1" x14ac:dyDescent="0.2">
      <c r="A20" s="6">
        <v>2001</v>
      </c>
      <c r="B20" s="17">
        <v>94.065144140771238</v>
      </c>
      <c r="C20" s="241">
        <f t="shared" si="0"/>
        <v>52.923998502433548</v>
      </c>
      <c r="D20" s="418">
        <v>82.307001123174842</v>
      </c>
      <c r="E20" s="418">
        <f t="shared" si="1"/>
        <v>48.745788094346686</v>
      </c>
      <c r="F20" s="17">
        <v>293.95357543991014</v>
      </c>
      <c r="G20" s="241">
        <f t="shared" si="2"/>
        <v>41.346873830026205</v>
      </c>
      <c r="H20" s="17">
        <v>1175.8143017596406</v>
      </c>
      <c r="I20" s="241">
        <f t="shared" si="3"/>
        <v>82.693747660052409</v>
      </c>
      <c r="J20" s="17">
        <v>1175.8143017596406</v>
      </c>
      <c r="K20" s="241">
        <f t="shared" si="4"/>
        <v>38.914704781201138</v>
      </c>
    </row>
    <row r="21" spans="1:11" ht="12.75" customHeight="1" x14ac:dyDescent="0.2">
      <c r="A21" s="6">
        <v>2002</v>
      </c>
      <c r="B21" s="17">
        <v>92.09970674486803</v>
      </c>
      <c r="C21" s="241">
        <f t="shared" si="0"/>
        <v>51.81818181818182</v>
      </c>
      <c r="D21" s="418">
        <v>80.587243401759522</v>
      </c>
      <c r="E21" s="418">
        <f t="shared" si="1"/>
        <v>47.727272727272727</v>
      </c>
      <c r="F21" s="17">
        <v>287.81158357771255</v>
      </c>
      <c r="G21" s="241">
        <f t="shared" si="2"/>
        <v>40.482954545454533</v>
      </c>
      <c r="H21" s="17">
        <v>920.99706744868024</v>
      </c>
      <c r="I21" s="241">
        <f t="shared" si="3"/>
        <v>64.772727272727266</v>
      </c>
      <c r="J21" s="17">
        <v>1151.2463343108502</v>
      </c>
      <c r="K21" s="241">
        <f t="shared" si="4"/>
        <v>38.101604278074859</v>
      </c>
    </row>
    <row r="22" spans="1:11" ht="12.75" customHeight="1" x14ac:dyDescent="0.2">
      <c r="A22" s="6">
        <v>2003</v>
      </c>
      <c r="B22" s="17">
        <v>90.344480402732827</v>
      </c>
      <c r="C22" s="241">
        <f t="shared" si="0"/>
        <v>50.83063646170443</v>
      </c>
      <c r="D22" s="418">
        <v>79.051420352391219</v>
      </c>
      <c r="E22" s="418">
        <f t="shared" si="1"/>
        <v>46.817691477885646</v>
      </c>
      <c r="F22" s="17">
        <v>282.32650125854008</v>
      </c>
      <c r="G22" s="241">
        <f t="shared" si="2"/>
        <v>39.711434735706582</v>
      </c>
      <c r="H22" s="17">
        <v>903.44480402732825</v>
      </c>
      <c r="I22" s="241">
        <f t="shared" si="3"/>
        <v>63.538295577130519</v>
      </c>
      <c r="J22" s="17">
        <v>1242.2366055375765</v>
      </c>
      <c r="K22" s="241">
        <f t="shared" si="4"/>
        <v>41.113014785202111</v>
      </c>
    </row>
    <row r="23" spans="1:11" ht="12.75" customHeight="1" x14ac:dyDescent="0.2">
      <c r="A23" s="6">
        <v>2004</v>
      </c>
      <c r="B23" s="17">
        <v>89.988538681948427</v>
      </c>
      <c r="C23" s="241">
        <f t="shared" si="0"/>
        <v>50.630372492836671</v>
      </c>
      <c r="D23" s="418">
        <v>78.739971346704877</v>
      </c>
      <c r="E23" s="418">
        <f t="shared" si="1"/>
        <v>46.633237822349578</v>
      </c>
      <c r="F23" s="17">
        <v>281.21418338108884</v>
      </c>
      <c r="G23" s="241">
        <f t="shared" si="2"/>
        <v>39.554978510028654</v>
      </c>
      <c r="H23" s="17">
        <v>899.88538681948421</v>
      </c>
      <c r="I23" s="241">
        <f t="shared" si="3"/>
        <v>63.287965616045838</v>
      </c>
      <c r="J23" s="17">
        <v>1124.8567335243554</v>
      </c>
      <c r="K23" s="241">
        <f t="shared" si="4"/>
        <v>37.228215068262266</v>
      </c>
    </row>
    <row r="24" spans="1:11" s="5" customFormat="1" ht="12.75" customHeight="1" x14ac:dyDescent="0.2">
      <c r="A24" s="6">
        <v>2005</v>
      </c>
      <c r="B24" s="17">
        <v>89.603423680456501</v>
      </c>
      <c r="C24" s="241">
        <f t="shared" si="0"/>
        <v>50.413694721825962</v>
      </c>
      <c r="D24" s="418">
        <v>89.603423680456501</v>
      </c>
      <c r="E24" s="418">
        <f t="shared" si="1"/>
        <v>53.06704707560629</v>
      </c>
      <c r="F24" s="17">
        <v>280.01069900142653</v>
      </c>
      <c r="G24" s="241">
        <f t="shared" si="2"/>
        <v>39.385699001426531</v>
      </c>
      <c r="H24" s="66">
        <v>896.03423680456501</v>
      </c>
      <c r="I24" s="241">
        <f t="shared" si="3"/>
        <v>63.017118402282456</v>
      </c>
      <c r="J24" s="17">
        <v>1344.0513552068476</v>
      </c>
      <c r="K24" s="241">
        <f t="shared" si="4"/>
        <v>44.482671813375859</v>
      </c>
    </row>
    <row r="25" spans="1:11" s="5" customFormat="1" ht="12.75" customHeight="1" x14ac:dyDescent="0.2">
      <c r="A25" s="6">
        <v>2006</v>
      </c>
      <c r="B25" s="17">
        <v>88.399127436492847</v>
      </c>
      <c r="C25" s="241">
        <f t="shared" si="0"/>
        <v>49.736119907114201</v>
      </c>
      <c r="D25" s="418">
        <v>88.399127436492847</v>
      </c>
      <c r="E25" s="418">
        <f t="shared" si="1"/>
        <v>52.353810428541273</v>
      </c>
      <c r="F25" s="17">
        <v>276.24727323904011</v>
      </c>
      <c r="G25" s="241">
        <f t="shared" si="2"/>
        <v>38.856343677432967</v>
      </c>
      <c r="H25" s="66">
        <v>883.99127436492847</v>
      </c>
      <c r="I25" s="241">
        <f t="shared" si="3"/>
        <v>62.170149883892755</v>
      </c>
      <c r="J25" s="17">
        <v>1104.9890929561604</v>
      </c>
      <c r="K25" s="241">
        <f t="shared" si="4"/>
        <v>36.570676402289855</v>
      </c>
    </row>
    <row r="26" spans="1:11" ht="12.75" customHeight="1" x14ac:dyDescent="0.2">
      <c r="A26" s="6">
        <v>2007</v>
      </c>
      <c r="B26" s="17">
        <v>86.485146810781046</v>
      </c>
      <c r="C26" s="241">
        <f t="shared" si="0"/>
        <v>48.6592544146501</v>
      </c>
      <c r="D26" s="418">
        <v>86.485146810781046</v>
      </c>
      <c r="E26" s="418">
        <f t="shared" si="1"/>
        <v>51.220267804894846</v>
      </c>
      <c r="F26" s="17">
        <v>243.23947540532168</v>
      </c>
      <c r="G26" s="241">
        <f t="shared" si="2"/>
        <v>34.213538260300851</v>
      </c>
      <c r="H26" s="66">
        <v>864.85146810781043</v>
      </c>
      <c r="I26" s="241">
        <f t="shared" si="3"/>
        <v>60.82406801831263</v>
      </c>
      <c r="J26" s="17">
        <v>1081.064335134763</v>
      </c>
      <c r="K26" s="241">
        <f t="shared" si="4"/>
        <v>35.778863540183899</v>
      </c>
    </row>
    <row r="27" spans="1:11" ht="12.75" customHeight="1" x14ac:dyDescent="0.2">
      <c r="A27" s="6">
        <v>2008</v>
      </c>
      <c r="B27" s="17">
        <v>83.579388576561001</v>
      </c>
      <c r="C27" s="241">
        <f t="shared" si="0"/>
        <v>47.024383753035501</v>
      </c>
      <c r="D27" s="418">
        <v>94.026812148631123</v>
      </c>
      <c r="E27" s="418">
        <f t="shared" si="1"/>
        <v>55.686770233857828</v>
      </c>
      <c r="F27" s="17">
        <v>261.18558930175311</v>
      </c>
      <c r="G27" s="241">
        <f t="shared" si="2"/>
        <v>36.737799807058977</v>
      </c>
      <c r="H27" s="66">
        <v>888.03100362596058</v>
      </c>
      <c r="I27" s="241">
        <f t="shared" si="3"/>
        <v>62.454259672000269</v>
      </c>
      <c r="J27" s="17">
        <v>1044.7423572070124</v>
      </c>
      <c r="K27" s="241">
        <f t="shared" si="4"/>
        <v>34.57675275958492</v>
      </c>
    </row>
    <row r="28" spans="1:11" ht="12.75" customHeight="1" x14ac:dyDescent="0.2">
      <c r="A28" s="6">
        <v>2009</v>
      </c>
      <c r="B28" s="17">
        <v>85.940465861309477</v>
      </c>
      <c r="C28" s="241">
        <f t="shared" si="0"/>
        <v>48.352799839818452</v>
      </c>
      <c r="D28" s="418">
        <v>104.80544617232863</v>
      </c>
      <c r="E28" s="418">
        <f t="shared" si="1"/>
        <v>62.070346392578244</v>
      </c>
      <c r="F28" s="17">
        <v>262.01361543082157</v>
      </c>
      <c r="G28" s="241">
        <f t="shared" si="2"/>
        <v>36.854268170593336</v>
      </c>
      <c r="H28" s="66">
        <v>838.44356937862904</v>
      </c>
      <c r="I28" s="241">
        <f t="shared" si="3"/>
        <v>58.966829072949331</v>
      </c>
      <c r="J28" s="17">
        <v>1152.8599078956149</v>
      </c>
      <c r="K28" s="241">
        <f t="shared" si="4"/>
        <v>38.155007047202517</v>
      </c>
    </row>
    <row r="29" spans="1:11" ht="12.75" customHeight="1" x14ac:dyDescent="0.2">
      <c r="A29" s="242">
        <v>2010</v>
      </c>
      <c r="B29" s="241">
        <v>98.318394516575509</v>
      </c>
      <c r="C29" s="241">
        <f t="shared" si="0"/>
        <v>55.317010479140585</v>
      </c>
      <c r="D29" s="418">
        <v>103.49304685955316</v>
      </c>
      <c r="E29" s="418">
        <f t="shared" si="1"/>
        <v>61.293086403479869</v>
      </c>
      <c r="F29" s="241">
        <v>258.73261714888292</v>
      </c>
      <c r="G29" s="241">
        <f t="shared" si="2"/>
        <v>36.392770052066176</v>
      </c>
      <c r="H29" s="66">
        <v>931.43742173597843</v>
      </c>
      <c r="I29" s="241">
        <f t="shared" si="3"/>
        <v>65.506986093719107</v>
      </c>
      <c r="J29" s="241">
        <v>1138.4235154550847</v>
      </c>
      <c r="K29" s="241">
        <f t="shared" si="4"/>
        <v>37.677220759786159</v>
      </c>
    </row>
    <row r="30" spans="1:11" ht="12.75" customHeight="1" x14ac:dyDescent="0.2">
      <c r="A30" s="242">
        <v>2011</v>
      </c>
      <c r="B30" s="241">
        <v>100.84449153902963</v>
      </c>
      <c r="C30" s="241">
        <f t="shared" si="0"/>
        <v>56.738271842789715</v>
      </c>
      <c r="D30" s="418">
        <v>100.84449153902963</v>
      </c>
      <c r="E30" s="418">
        <f t="shared" si="1"/>
        <v>59.724496676620753</v>
      </c>
      <c r="F30" s="241">
        <v>252.1112288475741</v>
      </c>
      <c r="G30" s="241">
        <f t="shared" si="2"/>
        <v>35.461419901743568</v>
      </c>
      <c r="H30" s="66">
        <v>907.60042385126667</v>
      </c>
      <c r="I30" s="241">
        <f t="shared" si="3"/>
        <v>63.830555823138425</v>
      </c>
      <c r="J30" s="241">
        <v>1008.4449153902964</v>
      </c>
      <c r="K30" s="241">
        <f t="shared" si="4"/>
        <v>33.37545402517042</v>
      </c>
    </row>
    <row r="31" spans="1:11" ht="12.75" customHeight="1" x14ac:dyDescent="0.2">
      <c r="A31" s="266">
        <v>2012</v>
      </c>
      <c r="B31" s="265">
        <v>99.955442393380011</v>
      </c>
      <c r="C31" s="265">
        <f t="shared" ref="C31" si="5">B31/$B$7*100</f>
        <v>56.238064926798216</v>
      </c>
      <c r="D31" s="418">
        <v>109.95098663271801</v>
      </c>
      <c r="E31" s="418">
        <f t="shared" si="1"/>
        <v>65.117759388924256</v>
      </c>
      <c r="F31" s="265">
        <v>249.88860598345002</v>
      </c>
      <c r="G31" s="265">
        <f t="shared" ref="G31" si="6">F31/$F$7*100</f>
        <v>35.148790579248882</v>
      </c>
      <c r="H31" s="66">
        <v>899.59898154042014</v>
      </c>
      <c r="I31" s="265">
        <f t="shared" ref="I31" si="7">H31/$H$7*100</f>
        <v>63.267823042647997</v>
      </c>
      <c r="J31" s="265">
        <v>1099.5098663271801</v>
      </c>
      <c r="K31" s="265">
        <f t="shared" ref="K31" si="8">J31/$J$7*100</f>
        <v>36.389336129104734</v>
      </c>
    </row>
    <row r="32" spans="1:11" ht="12.75" customHeight="1" x14ac:dyDescent="0.2">
      <c r="A32" s="128">
        <v>2013</v>
      </c>
      <c r="B32" s="130">
        <v>100</v>
      </c>
      <c r="C32" s="241">
        <f t="shared" si="0"/>
        <v>56.26313443291091</v>
      </c>
      <c r="D32" s="418">
        <v>100</v>
      </c>
      <c r="E32" s="418">
        <f t="shared" si="1"/>
        <v>59.224352034643069</v>
      </c>
      <c r="F32" s="130">
        <v>250</v>
      </c>
      <c r="G32" s="241">
        <f t="shared" si="2"/>
        <v>35.164459020569318</v>
      </c>
      <c r="H32" s="66">
        <v>900</v>
      </c>
      <c r="I32" s="241">
        <f t="shared" si="3"/>
        <v>63.296026237024769</v>
      </c>
      <c r="J32" s="130">
        <v>1200</v>
      </c>
      <c r="K32" s="241">
        <f t="shared" si="4"/>
        <v>39.715153717348876</v>
      </c>
    </row>
    <row r="33" spans="1:11" ht="6" customHeight="1" x14ac:dyDescent="0.2">
      <c r="A33" s="343"/>
      <c r="B33" s="344"/>
      <c r="C33" s="341"/>
      <c r="D33" s="344"/>
      <c r="E33" s="344"/>
      <c r="F33" s="344"/>
      <c r="G33" s="344"/>
      <c r="H33" s="323"/>
      <c r="I33" s="341"/>
      <c r="J33" s="344"/>
      <c r="K33" s="341"/>
    </row>
    <row r="34" spans="1:11" ht="15" customHeight="1" x14ac:dyDescent="0.2">
      <c r="A34" s="1099" t="s">
        <v>181</v>
      </c>
      <c r="B34" s="1098"/>
      <c r="C34" s="1098"/>
      <c r="D34" s="1098"/>
      <c r="E34" s="1098"/>
      <c r="F34" s="1098"/>
      <c r="G34" s="1098"/>
      <c r="H34" s="1098"/>
      <c r="I34" s="1098"/>
      <c r="J34" s="1098"/>
      <c r="K34" s="1098"/>
    </row>
    <row r="35" spans="1:11" x14ac:dyDescent="0.2">
      <c r="K35" s="21"/>
    </row>
  </sheetData>
  <mergeCells count="11">
    <mergeCell ref="A1:B1"/>
    <mergeCell ref="A2:B2"/>
    <mergeCell ref="F1:H1"/>
    <mergeCell ref="A3:K3"/>
    <mergeCell ref="A34:K34"/>
    <mergeCell ref="A4:A5"/>
    <mergeCell ref="B4:C4"/>
    <mergeCell ref="F4:G4"/>
    <mergeCell ref="H4:I4"/>
    <mergeCell ref="J4:K4"/>
    <mergeCell ref="D4:E4"/>
  </mergeCells>
  <phoneticPr fontId="0" type="noConversion"/>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V56"/>
  <sheetViews>
    <sheetView zoomScaleNormal="100" workbookViewId="0">
      <pane ySplit="5" topLeftCell="A6" activePane="bottomLeft" state="frozen"/>
      <selection sqref="A1:B86"/>
      <selection pane="bottomLeft" sqref="A1:K86"/>
    </sheetView>
  </sheetViews>
  <sheetFormatPr defaultColWidth="9.140625" defaultRowHeight="12.75" x14ac:dyDescent="0.2"/>
  <cols>
    <col min="1" max="1" width="6.7109375" style="433" customWidth="1"/>
    <col min="2" max="29" width="8.7109375" style="433" customWidth="1"/>
    <col min="30" max="16384" width="9.140625" style="433"/>
  </cols>
  <sheetData>
    <row r="1" spans="1:22" ht="30" customHeight="1" x14ac:dyDescent="0.25">
      <c r="A1" s="1102"/>
      <c r="B1" s="967"/>
      <c r="F1" s="962" t="s">
        <v>590</v>
      </c>
      <c r="G1" s="963"/>
      <c r="H1" s="963"/>
    </row>
    <row r="2" spans="1:22" ht="6" customHeight="1" x14ac:dyDescent="0.2">
      <c r="A2" s="1102"/>
      <c r="B2" s="967"/>
    </row>
    <row r="3" spans="1:22" s="479" customFormat="1" ht="15" customHeight="1" x14ac:dyDescent="0.2">
      <c r="A3" s="1105" t="s">
        <v>453</v>
      </c>
      <c r="B3" s="1105"/>
      <c r="C3" s="1105"/>
      <c r="D3" s="1105"/>
      <c r="E3" s="1105"/>
      <c r="F3" s="1105"/>
      <c r="G3" s="1105"/>
      <c r="H3" s="1105"/>
      <c r="I3" s="1105"/>
      <c r="J3" s="1105"/>
      <c r="K3" s="1105"/>
    </row>
    <row r="4" spans="1:22" ht="30" customHeight="1" x14ac:dyDescent="0.2">
      <c r="A4" s="447"/>
      <c r="B4" s="1106" t="s">
        <v>313</v>
      </c>
      <c r="C4" s="1106"/>
      <c r="D4" s="1106" t="s">
        <v>232</v>
      </c>
      <c r="E4" s="1106"/>
      <c r="F4" s="1106" t="s">
        <v>452</v>
      </c>
      <c r="G4" s="1106"/>
      <c r="H4" s="1106" t="s">
        <v>64</v>
      </c>
      <c r="I4" s="1106"/>
      <c r="J4" s="1106" t="s">
        <v>62</v>
      </c>
      <c r="K4" s="1106"/>
    </row>
    <row r="5" spans="1:22" ht="15" customHeight="1" x14ac:dyDescent="0.2">
      <c r="A5" s="446" t="s">
        <v>100</v>
      </c>
      <c r="B5" s="481" t="s">
        <v>90</v>
      </c>
      <c r="C5" s="481" t="s">
        <v>91</v>
      </c>
      <c r="D5" s="481" t="s">
        <v>90</v>
      </c>
      <c r="E5" s="481" t="s">
        <v>91</v>
      </c>
      <c r="F5" s="481" t="s">
        <v>90</v>
      </c>
      <c r="G5" s="481" t="s">
        <v>91</v>
      </c>
      <c r="H5" s="481" t="s">
        <v>90</v>
      </c>
      <c r="I5" s="481" t="s">
        <v>91</v>
      </c>
      <c r="J5" s="481" t="s">
        <v>90</v>
      </c>
      <c r="K5" s="481" t="s">
        <v>91</v>
      </c>
    </row>
    <row r="6" spans="1:22" ht="6" customHeight="1" x14ac:dyDescent="0.2">
      <c r="A6" s="660"/>
      <c r="B6" s="661"/>
      <c r="C6" s="661"/>
      <c r="D6" s="662"/>
      <c r="E6" s="662"/>
      <c r="F6" s="662"/>
      <c r="G6" s="662"/>
      <c r="H6" s="662"/>
      <c r="I6" s="662"/>
      <c r="J6" s="662"/>
      <c r="K6" s="662"/>
      <c r="O6" s="439"/>
      <c r="P6" s="440"/>
      <c r="Q6" s="440"/>
      <c r="R6" s="440"/>
      <c r="S6" s="440"/>
      <c r="T6" s="440"/>
      <c r="U6" s="440"/>
      <c r="V6" s="439"/>
    </row>
    <row r="7" spans="1:22" ht="12.75" customHeight="1" x14ac:dyDescent="0.2">
      <c r="A7" s="305">
        <v>1971</v>
      </c>
      <c r="B7" s="490">
        <v>14</v>
      </c>
      <c r="C7" s="490">
        <v>16</v>
      </c>
      <c r="D7" s="438" t="s">
        <v>67</v>
      </c>
      <c r="E7" s="438" t="s">
        <v>67</v>
      </c>
      <c r="F7" s="497">
        <v>5</v>
      </c>
      <c r="G7" s="497">
        <v>5</v>
      </c>
      <c r="H7" s="411" t="s">
        <v>151</v>
      </c>
      <c r="I7" s="411" t="s">
        <v>151</v>
      </c>
      <c r="J7" s="411" t="s">
        <v>151</v>
      </c>
      <c r="K7" s="411" t="s">
        <v>151</v>
      </c>
      <c r="O7" s="439"/>
      <c r="P7" s="440"/>
      <c r="Q7" s="440"/>
      <c r="R7" s="440"/>
      <c r="S7" s="440"/>
      <c r="T7" s="440"/>
      <c r="U7" s="440"/>
      <c r="V7" s="439"/>
    </row>
    <row r="8" spans="1:22" ht="12.75" customHeight="1" x14ac:dyDescent="0.2">
      <c r="A8" s="305">
        <v>1972</v>
      </c>
      <c r="B8" s="490">
        <v>15</v>
      </c>
      <c r="C8" s="490">
        <v>14</v>
      </c>
      <c r="D8" s="411" t="s">
        <v>67</v>
      </c>
      <c r="E8" s="411" t="s">
        <v>67</v>
      </c>
      <c r="F8" s="497">
        <v>7</v>
      </c>
      <c r="G8" s="497">
        <v>6</v>
      </c>
      <c r="H8" s="411" t="s">
        <v>151</v>
      </c>
      <c r="I8" s="411" t="s">
        <v>151</v>
      </c>
      <c r="J8" s="411" t="s">
        <v>151</v>
      </c>
      <c r="K8" s="411" t="s">
        <v>151</v>
      </c>
      <c r="O8" s="444"/>
      <c r="P8" s="440"/>
      <c r="Q8" s="440"/>
      <c r="R8" s="440"/>
      <c r="S8" s="440"/>
      <c r="T8" s="440"/>
      <c r="U8" s="440"/>
      <c r="V8" s="439"/>
    </row>
    <row r="9" spans="1:22" ht="12.75" customHeight="1" x14ac:dyDescent="0.2">
      <c r="A9" s="305">
        <v>1973</v>
      </c>
      <c r="B9" s="490">
        <v>12</v>
      </c>
      <c r="C9" s="490">
        <v>14</v>
      </c>
      <c r="D9" s="411" t="s">
        <v>67</v>
      </c>
      <c r="E9" s="411" t="s">
        <v>67</v>
      </c>
      <c r="F9" s="497">
        <v>5</v>
      </c>
      <c r="G9" s="497">
        <v>4</v>
      </c>
      <c r="H9" s="411" t="s">
        <v>151</v>
      </c>
      <c r="I9" s="411" t="s">
        <v>151</v>
      </c>
      <c r="J9" s="411" t="s">
        <v>151</v>
      </c>
      <c r="K9" s="411" t="s">
        <v>151</v>
      </c>
      <c r="O9" s="441"/>
      <c r="P9" s="440"/>
      <c r="Q9" s="440"/>
      <c r="R9" s="440"/>
      <c r="S9" s="440"/>
      <c r="T9" s="443"/>
      <c r="U9" s="443"/>
      <c r="V9" s="439"/>
    </row>
    <row r="10" spans="1:22" ht="12.75" customHeight="1" x14ac:dyDescent="0.2">
      <c r="A10" s="305">
        <v>1974</v>
      </c>
      <c r="B10" s="490">
        <v>8</v>
      </c>
      <c r="C10" s="490">
        <v>7</v>
      </c>
      <c r="D10" s="411" t="s">
        <v>67</v>
      </c>
      <c r="E10" s="411" t="s">
        <v>67</v>
      </c>
      <c r="F10" s="497">
        <v>3</v>
      </c>
      <c r="G10" s="497">
        <v>2</v>
      </c>
      <c r="H10" s="411" t="s">
        <v>151</v>
      </c>
      <c r="I10" s="411" t="s">
        <v>151</v>
      </c>
      <c r="J10" s="411" t="s">
        <v>151</v>
      </c>
      <c r="K10" s="411" t="s">
        <v>151</v>
      </c>
      <c r="O10" s="441"/>
      <c r="P10" s="440"/>
      <c r="Q10" s="440"/>
      <c r="R10" s="440"/>
      <c r="S10" s="440"/>
      <c r="T10" s="443"/>
      <c r="U10" s="443"/>
      <c r="V10" s="439"/>
    </row>
    <row r="11" spans="1:22" ht="12.75" customHeight="1" x14ac:dyDescent="0.2">
      <c r="A11" s="305">
        <v>1975</v>
      </c>
      <c r="B11" s="490">
        <v>6</v>
      </c>
      <c r="C11" s="490">
        <v>6</v>
      </c>
      <c r="D11" s="411" t="s">
        <v>67</v>
      </c>
      <c r="E11" s="411" t="s">
        <v>67</v>
      </c>
      <c r="F11" s="497">
        <v>2</v>
      </c>
      <c r="G11" s="497">
        <v>2</v>
      </c>
      <c r="H11" s="411" t="s">
        <v>151</v>
      </c>
      <c r="I11" s="411" t="s">
        <v>151</v>
      </c>
      <c r="J11" s="411" t="s">
        <v>151</v>
      </c>
      <c r="K11" s="411" t="s">
        <v>151</v>
      </c>
      <c r="O11" s="441"/>
      <c r="P11" s="440"/>
      <c r="Q11" s="440"/>
      <c r="R11" s="440"/>
      <c r="S11" s="440"/>
      <c r="T11" s="443"/>
      <c r="U11" s="443"/>
      <c r="V11" s="439"/>
    </row>
    <row r="12" spans="1:22" ht="12.75" customHeight="1" x14ac:dyDescent="0.2">
      <c r="A12" s="305">
        <v>1976</v>
      </c>
      <c r="B12" s="490">
        <v>7</v>
      </c>
      <c r="C12" s="490">
        <v>6</v>
      </c>
      <c r="D12" s="411" t="s">
        <v>67</v>
      </c>
      <c r="E12" s="411" t="s">
        <v>67</v>
      </c>
      <c r="F12" s="497">
        <v>3</v>
      </c>
      <c r="G12" s="497">
        <v>1</v>
      </c>
      <c r="H12" s="411" t="s">
        <v>151</v>
      </c>
      <c r="I12" s="411" t="s">
        <v>151</v>
      </c>
      <c r="J12" s="411" t="s">
        <v>151</v>
      </c>
      <c r="K12" s="411" t="s">
        <v>151</v>
      </c>
      <c r="O12" s="441"/>
      <c r="P12" s="440"/>
      <c r="Q12" s="440"/>
      <c r="R12" s="440"/>
      <c r="S12" s="440"/>
      <c r="T12" s="440"/>
      <c r="U12" s="440"/>
      <c r="V12" s="439"/>
    </row>
    <row r="13" spans="1:22" ht="12.75" customHeight="1" x14ac:dyDescent="0.2">
      <c r="A13" s="305">
        <v>1977</v>
      </c>
      <c r="B13" s="490">
        <v>9</v>
      </c>
      <c r="C13" s="490">
        <v>8</v>
      </c>
      <c r="D13" s="411" t="s">
        <v>67</v>
      </c>
      <c r="E13" s="411" t="s">
        <v>67</v>
      </c>
      <c r="F13" s="497">
        <v>3</v>
      </c>
      <c r="G13" s="497">
        <v>3</v>
      </c>
      <c r="H13" s="411" t="s">
        <v>151</v>
      </c>
      <c r="I13" s="411" t="s">
        <v>151</v>
      </c>
      <c r="J13" s="411" t="s">
        <v>151</v>
      </c>
      <c r="K13" s="411" t="s">
        <v>151</v>
      </c>
      <c r="O13" s="441"/>
      <c r="P13" s="440"/>
      <c r="Q13" s="440"/>
      <c r="R13" s="440"/>
      <c r="S13" s="440"/>
      <c r="T13" s="440"/>
      <c r="U13" s="440"/>
      <c r="V13" s="439"/>
    </row>
    <row r="14" spans="1:22" ht="12.75" customHeight="1" x14ac:dyDescent="0.2">
      <c r="A14" s="305">
        <v>1978</v>
      </c>
      <c r="B14" s="490">
        <v>8</v>
      </c>
      <c r="C14" s="490">
        <v>8</v>
      </c>
      <c r="D14" s="411" t="s">
        <v>67</v>
      </c>
      <c r="E14" s="411" t="s">
        <v>67</v>
      </c>
      <c r="F14" s="497">
        <v>3</v>
      </c>
      <c r="G14" s="497">
        <v>3</v>
      </c>
      <c r="H14" s="411" t="s">
        <v>151</v>
      </c>
      <c r="I14" s="411" t="s">
        <v>151</v>
      </c>
      <c r="J14" s="411" t="s">
        <v>151</v>
      </c>
      <c r="K14" s="411" t="s">
        <v>151</v>
      </c>
      <c r="O14" s="441"/>
      <c r="P14" s="440"/>
      <c r="Q14" s="440"/>
      <c r="R14" s="440"/>
      <c r="S14" s="440"/>
      <c r="T14" s="440"/>
      <c r="U14" s="440"/>
      <c r="V14" s="439"/>
    </row>
    <row r="15" spans="1:22" ht="12.75" customHeight="1" x14ac:dyDescent="0.2">
      <c r="A15" s="305">
        <v>1979</v>
      </c>
      <c r="B15" s="490">
        <v>7</v>
      </c>
      <c r="C15" s="490">
        <v>6</v>
      </c>
      <c r="D15" s="411" t="s">
        <v>67</v>
      </c>
      <c r="E15" s="411" t="s">
        <v>67</v>
      </c>
      <c r="F15" s="497">
        <v>2</v>
      </c>
      <c r="G15" s="497">
        <v>1</v>
      </c>
      <c r="H15" s="411" t="s">
        <v>151</v>
      </c>
      <c r="I15" s="411" t="s">
        <v>151</v>
      </c>
      <c r="J15" s="411" t="s">
        <v>151</v>
      </c>
      <c r="K15" s="411" t="s">
        <v>151</v>
      </c>
      <c r="O15" s="441"/>
      <c r="P15" s="440"/>
      <c r="Q15" s="440"/>
      <c r="R15" s="440"/>
      <c r="S15" s="440"/>
      <c r="T15" s="440"/>
      <c r="U15" s="440"/>
      <c r="V15" s="439"/>
    </row>
    <row r="16" spans="1:22" ht="12.75" customHeight="1" x14ac:dyDescent="0.2">
      <c r="A16" s="305">
        <v>1980</v>
      </c>
      <c r="B16" s="490">
        <v>8</v>
      </c>
      <c r="C16" s="490">
        <v>8</v>
      </c>
      <c r="D16" s="411" t="s">
        <v>67</v>
      </c>
      <c r="E16" s="411" t="s">
        <v>67</v>
      </c>
      <c r="F16" s="497">
        <v>3</v>
      </c>
      <c r="G16" s="497">
        <v>2</v>
      </c>
      <c r="H16" s="411" t="s">
        <v>151</v>
      </c>
      <c r="I16" s="411" t="s">
        <v>151</v>
      </c>
      <c r="J16" s="411" t="s">
        <v>151</v>
      </c>
      <c r="K16" s="411" t="s">
        <v>151</v>
      </c>
      <c r="O16" s="441"/>
      <c r="P16" s="440"/>
      <c r="Q16" s="440"/>
      <c r="R16" s="440"/>
      <c r="S16" s="440"/>
      <c r="T16" s="440"/>
      <c r="U16" s="440"/>
      <c r="V16" s="439"/>
    </row>
    <row r="17" spans="1:22" ht="12.75" customHeight="1" x14ac:dyDescent="0.2">
      <c r="A17" s="305">
        <v>1981</v>
      </c>
      <c r="B17" s="490">
        <v>9</v>
      </c>
      <c r="C17" s="490">
        <v>9</v>
      </c>
      <c r="D17" s="411" t="s">
        <v>67</v>
      </c>
      <c r="E17" s="411" t="s">
        <v>67</v>
      </c>
      <c r="F17" s="497">
        <v>4</v>
      </c>
      <c r="G17" s="497">
        <v>3</v>
      </c>
      <c r="H17" s="411" t="s">
        <v>151</v>
      </c>
      <c r="I17" s="411" t="s">
        <v>151</v>
      </c>
      <c r="J17" s="411" t="s">
        <v>151</v>
      </c>
      <c r="K17" s="411" t="s">
        <v>151</v>
      </c>
      <c r="O17" s="441"/>
      <c r="P17" s="440"/>
      <c r="Q17" s="440"/>
      <c r="R17" s="440"/>
      <c r="S17" s="440"/>
      <c r="T17" s="440"/>
      <c r="U17" s="440"/>
      <c r="V17" s="439"/>
    </row>
    <row r="18" spans="1:22" ht="12.75" customHeight="1" x14ac:dyDescent="0.2">
      <c r="A18" s="305">
        <v>1982</v>
      </c>
      <c r="B18" s="490">
        <v>8</v>
      </c>
      <c r="C18" s="490">
        <v>8</v>
      </c>
      <c r="D18" s="411" t="s">
        <v>67</v>
      </c>
      <c r="E18" s="411" t="s">
        <v>67</v>
      </c>
      <c r="F18" s="497">
        <v>3</v>
      </c>
      <c r="G18" s="497">
        <v>3</v>
      </c>
      <c r="H18" s="411" t="s">
        <v>151</v>
      </c>
      <c r="I18" s="411" t="s">
        <v>151</v>
      </c>
      <c r="J18" s="411" t="s">
        <v>151</v>
      </c>
      <c r="K18" s="411" t="s">
        <v>151</v>
      </c>
      <c r="O18" s="441"/>
      <c r="P18" s="440"/>
      <c r="Q18" s="440"/>
      <c r="R18" s="440"/>
      <c r="S18" s="440"/>
      <c r="T18" s="440"/>
      <c r="U18" s="440"/>
      <c r="V18" s="439"/>
    </row>
    <row r="19" spans="1:22" ht="12.75" customHeight="1" x14ac:dyDescent="0.2">
      <c r="A19" s="306">
        <v>1983</v>
      </c>
      <c r="B19" s="490">
        <v>5</v>
      </c>
      <c r="C19" s="490">
        <v>6</v>
      </c>
      <c r="D19" s="411" t="s">
        <v>67</v>
      </c>
      <c r="E19" s="411" t="s">
        <v>67</v>
      </c>
      <c r="F19" s="497">
        <v>2</v>
      </c>
      <c r="G19" s="497">
        <v>1</v>
      </c>
      <c r="H19" s="411" t="s">
        <v>151</v>
      </c>
      <c r="I19" s="411" t="s">
        <v>151</v>
      </c>
      <c r="J19" s="411" t="s">
        <v>151</v>
      </c>
      <c r="K19" s="411" t="s">
        <v>151</v>
      </c>
      <c r="O19" s="441"/>
      <c r="P19" s="440"/>
      <c r="Q19" s="440"/>
      <c r="R19" s="440"/>
      <c r="S19" s="440"/>
      <c r="T19" s="440"/>
      <c r="U19" s="440"/>
      <c r="V19" s="439"/>
    </row>
    <row r="20" spans="1:22" ht="12.75" customHeight="1" x14ac:dyDescent="0.2">
      <c r="A20" s="305">
        <v>1984</v>
      </c>
      <c r="B20" s="490">
        <v>5</v>
      </c>
      <c r="C20" s="490">
        <v>5</v>
      </c>
      <c r="D20" s="411" t="s">
        <v>67</v>
      </c>
      <c r="E20" s="411" t="s">
        <v>67</v>
      </c>
      <c r="F20" s="486" t="s">
        <v>67</v>
      </c>
      <c r="G20" s="486" t="s">
        <v>67</v>
      </c>
      <c r="H20" s="411" t="s">
        <v>151</v>
      </c>
      <c r="I20" s="411" t="s">
        <v>151</v>
      </c>
      <c r="J20" s="411" t="s">
        <v>151</v>
      </c>
      <c r="K20" s="411" t="s">
        <v>151</v>
      </c>
      <c r="O20" s="441"/>
      <c r="P20" s="440"/>
      <c r="Q20" s="440"/>
      <c r="R20" s="440"/>
      <c r="S20" s="440"/>
      <c r="T20" s="440"/>
      <c r="U20" s="440"/>
      <c r="V20" s="439"/>
    </row>
    <row r="21" spans="1:22" ht="12.75" customHeight="1" x14ac:dyDescent="0.2">
      <c r="A21" s="305">
        <v>1985</v>
      </c>
      <c r="B21" s="490">
        <v>4</v>
      </c>
      <c r="C21" s="490">
        <v>4</v>
      </c>
      <c r="D21" s="411" t="s">
        <v>67</v>
      </c>
      <c r="E21" s="411" t="s">
        <v>67</v>
      </c>
      <c r="F21" s="486" t="s">
        <v>67</v>
      </c>
      <c r="G21" s="486" t="s">
        <v>67</v>
      </c>
      <c r="H21" s="411" t="s">
        <v>151</v>
      </c>
      <c r="I21" s="411" t="s">
        <v>151</v>
      </c>
      <c r="J21" s="411" t="s">
        <v>151</v>
      </c>
      <c r="K21" s="411" t="s">
        <v>151</v>
      </c>
      <c r="O21" s="441"/>
      <c r="P21" s="440"/>
      <c r="Q21" s="440"/>
      <c r="R21" s="440"/>
      <c r="S21" s="440"/>
      <c r="T21" s="440"/>
      <c r="U21" s="440"/>
      <c r="V21" s="439"/>
    </row>
    <row r="22" spans="1:22" ht="12.75" customHeight="1" x14ac:dyDescent="0.2">
      <c r="A22" s="305">
        <v>1986</v>
      </c>
      <c r="B22" s="490">
        <v>5</v>
      </c>
      <c r="C22" s="490">
        <v>3</v>
      </c>
      <c r="D22" s="411" t="s">
        <v>67</v>
      </c>
      <c r="E22" s="411" t="s">
        <v>67</v>
      </c>
      <c r="F22" s="497">
        <v>1</v>
      </c>
      <c r="G22" s="497">
        <v>1</v>
      </c>
      <c r="H22" s="411" t="s">
        <v>151</v>
      </c>
      <c r="I22" s="411" t="s">
        <v>151</v>
      </c>
      <c r="J22" s="411" t="s">
        <v>151</v>
      </c>
      <c r="K22" s="411" t="s">
        <v>151</v>
      </c>
      <c r="O22" s="441"/>
      <c r="P22" s="440"/>
      <c r="Q22" s="440"/>
      <c r="R22" s="440"/>
      <c r="S22" s="440"/>
      <c r="T22" s="440"/>
      <c r="U22" s="440"/>
      <c r="V22" s="439"/>
    </row>
    <row r="23" spans="1:22" ht="12.75" customHeight="1" x14ac:dyDescent="0.2">
      <c r="A23" s="305">
        <v>1987</v>
      </c>
      <c r="B23" s="490">
        <v>3</v>
      </c>
      <c r="C23" s="490">
        <v>3</v>
      </c>
      <c r="D23" s="411" t="s">
        <v>67</v>
      </c>
      <c r="E23" s="411" t="s">
        <v>67</v>
      </c>
      <c r="F23" s="497">
        <v>1</v>
      </c>
      <c r="G23" s="497">
        <v>0</v>
      </c>
      <c r="H23" s="411" t="s">
        <v>151</v>
      </c>
      <c r="I23" s="411" t="s">
        <v>151</v>
      </c>
      <c r="J23" s="411" t="s">
        <v>151</v>
      </c>
      <c r="K23" s="411" t="s">
        <v>151</v>
      </c>
      <c r="O23" s="441"/>
      <c r="P23" s="440"/>
      <c r="Q23" s="440"/>
      <c r="R23" s="440"/>
      <c r="S23" s="440"/>
      <c r="T23" s="440"/>
      <c r="U23" s="440"/>
      <c r="V23" s="439"/>
    </row>
    <row r="24" spans="1:22" ht="12.75" customHeight="1" x14ac:dyDescent="0.2">
      <c r="A24" s="305">
        <v>1988</v>
      </c>
      <c r="B24" s="490">
        <v>4</v>
      </c>
      <c r="C24" s="490">
        <v>3</v>
      </c>
      <c r="D24" s="411" t="s">
        <v>67</v>
      </c>
      <c r="E24" s="411" t="s">
        <v>67</v>
      </c>
      <c r="F24" s="497">
        <v>1</v>
      </c>
      <c r="G24" s="497">
        <v>1</v>
      </c>
      <c r="H24" s="411" t="s">
        <v>151</v>
      </c>
      <c r="I24" s="411" t="s">
        <v>151</v>
      </c>
      <c r="J24" s="411" t="s">
        <v>151</v>
      </c>
      <c r="K24" s="411" t="s">
        <v>151</v>
      </c>
      <c r="O24" s="441"/>
      <c r="P24" s="440"/>
      <c r="Q24" s="440"/>
      <c r="R24" s="440"/>
      <c r="S24" s="440"/>
      <c r="T24" s="440"/>
      <c r="U24" s="440"/>
      <c r="V24" s="439"/>
    </row>
    <row r="25" spans="1:22" ht="12.75" customHeight="1" x14ac:dyDescent="0.2">
      <c r="A25" s="305">
        <v>1989</v>
      </c>
      <c r="B25" s="112">
        <v>3.2149979312084813</v>
      </c>
      <c r="C25" s="112">
        <v>2.7128818153481369</v>
      </c>
      <c r="D25" s="411" t="s">
        <v>67</v>
      </c>
      <c r="E25" s="411" t="s">
        <v>67</v>
      </c>
      <c r="F25" s="497">
        <v>0.39741139579457502</v>
      </c>
      <c r="G25" s="497">
        <v>0.3549167011535192</v>
      </c>
      <c r="H25" s="112">
        <v>96.46307026294096</v>
      </c>
      <c r="I25" s="112">
        <v>96.9461695547825</v>
      </c>
      <c r="J25" s="112">
        <v>0.32193180585059078</v>
      </c>
      <c r="K25" s="112">
        <v>0.34094862986948049</v>
      </c>
      <c r="O25" s="441"/>
      <c r="P25" s="440"/>
      <c r="Q25" s="440"/>
      <c r="R25" s="440"/>
      <c r="S25" s="440"/>
      <c r="T25" s="440"/>
      <c r="U25" s="440"/>
      <c r="V25" s="439"/>
    </row>
    <row r="26" spans="1:22" ht="12.75" customHeight="1" x14ac:dyDescent="0.2">
      <c r="A26" s="305">
        <v>1990</v>
      </c>
      <c r="B26" s="112">
        <v>4.1062410935991212</v>
      </c>
      <c r="C26" s="112">
        <v>3.3587550610725008</v>
      </c>
      <c r="D26" s="411" t="s">
        <v>67</v>
      </c>
      <c r="E26" s="411" t="s">
        <v>67</v>
      </c>
      <c r="F26" s="497">
        <v>1.2745969691904901</v>
      </c>
      <c r="G26" s="497">
        <v>0.88063631357030459</v>
      </c>
      <c r="H26" s="112">
        <v>95.38642135087197</v>
      </c>
      <c r="I26" s="112">
        <v>96.508759201241617</v>
      </c>
      <c r="J26" s="112">
        <v>0.50733755552980087</v>
      </c>
      <c r="K26" s="112">
        <v>0.13248573768595526</v>
      </c>
      <c r="O26" s="441"/>
      <c r="P26" s="440"/>
      <c r="Q26" s="440"/>
      <c r="R26" s="440"/>
      <c r="S26" s="440"/>
      <c r="T26" s="440"/>
      <c r="U26" s="440"/>
      <c r="V26" s="439"/>
    </row>
    <row r="27" spans="1:22" ht="12.75" customHeight="1" x14ac:dyDescent="0.2">
      <c r="A27" s="305">
        <v>1991</v>
      </c>
      <c r="B27" s="112">
        <v>3.4086983600626333</v>
      </c>
      <c r="C27" s="112">
        <v>3.4549263991385173</v>
      </c>
      <c r="D27" s="411" t="s">
        <v>67</v>
      </c>
      <c r="E27" s="411" t="s">
        <v>67</v>
      </c>
      <c r="F27" s="497">
        <v>0.50931541195850205</v>
      </c>
      <c r="G27" s="497">
        <v>0.66598642721195378</v>
      </c>
      <c r="H27" s="112">
        <v>96.295157362845814</v>
      </c>
      <c r="I27" s="112">
        <v>96.414264587945837</v>
      </c>
      <c r="J27" s="112">
        <v>0.2961442770915898</v>
      </c>
      <c r="K27" s="112">
        <v>0.13080901291560396</v>
      </c>
      <c r="O27" s="441"/>
      <c r="P27" s="440"/>
      <c r="Q27" s="440"/>
      <c r="R27" s="440"/>
      <c r="S27" s="440"/>
      <c r="T27" s="440"/>
      <c r="U27" s="440"/>
      <c r="V27" s="439"/>
    </row>
    <row r="28" spans="1:22" ht="12.75" customHeight="1" x14ac:dyDescent="0.2">
      <c r="A28" s="305">
        <v>1992</v>
      </c>
      <c r="B28" s="112">
        <v>4.3807603182278267</v>
      </c>
      <c r="C28" s="112">
        <v>3.2422717263872509</v>
      </c>
      <c r="D28" s="411" t="s">
        <v>67</v>
      </c>
      <c r="E28" s="411" t="s">
        <v>67</v>
      </c>
      <c r="F28" s="497">
        <v>1.3884631267289707</v>
      </c>
      <c r="G28" s="497">
        <v>0.77526109692747025</v>
      </c>
      <c r="H28" s="112">
        <v>95.452899031150125</v>
      </c>
      <c r="I28" s="112">
        <v>96.618487284790135</v>
      </c>
      <c r="J28" s="112">
        <v>0.16634065062332631</v>
      </c>
      <c r="K28" s="112">
        <v>0.13924098882180291</v>
      </c>
      <c r="O28" s="441"/>
      <c r="P28" s="440"/>
      <c r="Q28" s="440"/>
      <c r="R28" s="440"/>
      <c r="S28" s="440"/>
      <c r="T28" s="440"/>
      <c r="U28" s="440"/>
      <c r="V28" s="439"/>
    </row>
    <row r="29" spans="1:22" ht="12.75" customHeight="1" x14ac:dyDescent="0.2">
      <c r="A29" s="305">
        <v>1993</v>
      </c>
      <c r="B29" s="112">
        <v>4.6672672357383957</v>
      </c>
      <c r="C29" s="112">
        <v>4.5511619838862618</v>
      </c>
      <c r="D29" s="411" t="s">
        <v>67</v>
      </c>
      <c r="E29" s="411" t="s">
        <v>67</v>
      </c>
      <c r="F29" s="497">
        <v>1.0605338208171327</v>
      </c>
      <c r="G29" s="497">
        <v>1.0481567938483674</v>
      </c>
      <c r="H29" s="112">
        <v>94.901962746886511</v>
      </c>
      <c r="I29" s="112">
        <v>94.925722501089453</v>
      </c>
      <c r="J29" s="112">
        <v>0.43077001737529375</v>
      </c>
      <c r="K29" s="112">
        <v>0.52311551502431175</v>
      </c>
      <c r="O29" s="441"/>
      <c r="P29" s="440"/>
      <c r="Q29" s="440"/>
      <c r="R29" s="440"/>
      <c r="S29" s="440"/>
      <c r="T29" s="440"/>
      <c r="U29" s="440"/>
      <c r="V29" s="439"/>
    </row>
    <row r="30" spans="1:22" ht="12.75" customHeight="1" x14ac:dyDescent="0.2">
      <c r="A30" s="305">
        <v>1994</v>
      </c>
      <c r="B30" s="112">
        <v>4.9469323335685864</v>
      </c>
      <c r="C30" s="112">
        <v>4.2898471727431726</v>
      </c>
      <c r="D30" s="411" t="s">
        <v>67</v>
      </c>
      <c r="E30" s="411" t="s">
        <v>67</v>
      </c>
      <c r="F30" s="497">
        <v>1.282525246259036</v>
      </c>
      <c r="G30" s="497">
        <v>0.72705837211273494</v>
      </c>
      <c r="H30" s="112">
        <v>94.430997002712417</v>
      </c>
      <c r="I30" s="112">
        <v>95.197365847316007</v>
      </c>
      <c r="J30" s="112">
        <v>0.62207066371861908</v>
      </c>
      <c r="K30" s="112">
        <v>0.51278697994111022</v>
      </c>
      <c r="O30" s="441"/>
      <c r="P30" s="440"/>
      <c r="Q30" s="440"/>
      <c r="R30" s="440"/>
      <c r="S30" s="440"/>
      <c r="T30" s="440"/>
      <c r="U30" s="440"/>
      <c r="V30" s="439"/>
    </row>
    <row r="31" spans="1:22" ht="12.75" customHeight="1" x14ac:dyDescent="0.2">
      <c r="A31" s="305">
        <v>1995</v>
      </c>
      <c r="B31" s="112">
        <v>6.6136452377443575</v>
      </c>
      <c r="C31" s="112">
        <v>5.4364927810190578</v>
      </c>
      <c r="D31" s="411" t="s">
        <v>67</v>
      </c>
      <c r="E31" s="411" t="s">
        <v>67</v>
      </c>
      <c r="F31" s="497">
        <v>1.5357917763201598</v>
      </c>
      <c r="G31" s="497">
        <v>0.91190735138571821</v>
      </c>
      <c r="H31" s="112">
        <v>92.851409130587641</v>
      </c>
      <c r="I31" s="112">
        <v>94.105090435114107</v>
      </c>
      <c r="J31" s="112">
        <v>0.53494563166834852</v>
      </c>
      <c r="K31" s="112">
        <v>0.4584167838663466</v>
      </c>
      <c r="O31" s="441"/>
      <c r="P31" s="440"/>
      <c r="Q31" s="440"/>
      <c r="R31" s="440"/>
      <c r="S31" s="440"/>
      <c r="T31" s="440"/>
      <c r="U31" s="440"/>
      <c r="V31" s="439"/>
    </row>
    <row r="32" spans="1:22" ht="12.75" customHeight="1" x14ac:dyDescent="0.2">
      <c r="A32" s="305">
        <v>1996</v>
      </c>
      <c r="B32" s="112">
        <v>8.1833267143236625</v>
      </c>
      <c r="C32" s="112">
        <v>6.310781735711517</v>
      </c>
      <c r="D32" s="411" t="s">
        <v>67</v>
      </c>
      <c r="E32" s="411" t="s">
        <v>67</v>
      </c>
      <c r="F32" s="497">
        <v>2.2985521092526198</v>
      </c>
      <c r="G32" s="497">
        <v>1.4260331728378004</v>
      </c>
      <c r="H32" s="112">
        <v>90.294638850482713</v>
      </c>
      <c r="I32" s="112">
        <v>93.056221448916773</v>
      </c>
      <c r="J32" s="112">
        <v>1.5220344351927853</v>
      </c>
      <c r="K32" s="112">
        <v>0.63299681536991115</v>
      </c>
      <c r="O32" s="441"/>
      <c r="P32" s="440"/>
      <c r="Q32" s="440"/>
      <c r="R32" s="440"/>
      <c r="S32" s="440"/>
      <c r="T32" s="440"/>
      <c r="U32" s="440"/>
      <c r="V32" s="439"/>
    </row>
    <row r="33" spans="1:22" ht="12.75" customHeight="1" x14ac:dyDescent="0.2">
      <c r="A33" s="305">
        <v>1997</v>
      </c>
      <c r="B33" s="112">
        <v>8.6745775453876295</v>
      </c>
      <c r="C33" s="112">
        <v>7.2216515637249774</v>
      </c>
      <c r="D33" s="411" t="s">
        <v>67</v>
      </c>
      <c r="E33" s="411" t="s">
        <v>67</v>
      </c>
      <c r="F33" s="497">
        <v>2.5086096743310784</v>
      </c>
      <c r="G33" s="497">
        <v>1.2104486520555702</v>
      </c>
      <c r="H33" s="112">
        <v>90.514490450634952</v>
      </c>
      <c r="I33" s="112">
        <v>92.205311851533807</v>
      </c>
      <c r="J33" s="112">
        <v>0.81093200397713872</v>
      </c>
      <c r="K33" s="112">
        <v>0.57303658474293029</v>
      </c>
      <c r="O33" s="441"/>
      <c r="P33" s="440"/>
      <c r="Q33" s="440"/>
      <c r="R33" s="440"/>
      <c r="S33" s="440"/>
      <c r="T33" s="440"/>
      <c r="U33" s="440"/>
      <c r="V33" s="439"/>
    </row>
    <row r="34" spans="1:22" ht="12.75" customHeight="1" x14ac:dyDescent="0.2">
      <c r="A34" s="305">
        <v>1998</v>
      </c>
      <c r="B34" s="112">
        <v>9.2918907456450022</v>
      </c>
      <c r="C34" s="112">
        <v>5.8203559961293232</v>
      </c>
      <c r="D34" s="411" t="s">
        <v>67</v>
      </c>
      <c r="E34" s="411" t="s">
        <v>67</v>
      </c>
      <c r="F34" s="497">
        <v>3.1500030714764669</v>
      </c>
      <c r="G34" s="497">
        <v>2.0743308362464563</v>
      </c>
      <c r="H34" s="112">
        <v>88.761592652487693</v>
      </c>
      <c r="I34" s="112">
        <v>93.470185030498129</v>
      </c>
      <c r="J34" s="112">
        <v>1.9465166018668327</v>
      </c>
      <c r="K34" s="112">
        <v>0.70945897337230712</v>
      </c>
      <c r="O34" s="441"/>
      <c r="P34" s="440"/>
      <c r="Q34" s="440"/>
      <c r="R34" s="440"/>
      <c r="S34" s="440"/>
      <c r="T34" s="440"/>
      <c r="U34" s="440"/>
      <c r="V34" s="439"/>
    </row>
    <row r="35" spans="1:22" ht="12.75" customHeight="1" x14ac:dyDescent="0.2">
      <c r="A35" s="305">
        <v>1999</v>
      </c>
      <c r="B35" s="112">
        <v>9.5488089907064317</v>
      </c>
      <c r="C35" s="112">
        <v>7.7553023870782649</v>
      </c>
      <c r="D35" s="411" t="s">
        <v>67</v>
      </c>
      <c r="E35" s="411" t="s">
        <v>67</v>
      </c>
      <c r="F35" s="497">
        <v>3.3411287004993913</v>
      </c>
      <c r="G35" s="497">
        <v>1.8604406709787198</v>
      </c>
      <c r="H35" s="112">
        <v>89.351822169938842</v>
      </c>
      <c r="I35" s="112">
        <v>91.740693771507452</v>
      </c>
      <c r="J35" s="112">
        <v>1.0993688393557264</v>
      </c>
      <c r="K35" s="112">
        <v>0.50400384141370003</v>
      </c>
      <c r="O35" s="441"/>
      <c r="P35" s="440"/>
      <c r="Q35" s="440"/>
      <c r="R35" s="440"/>
      <c r="S35" s="440"/>
      <c r="T35" s="440"/>
      <c r="U35" s="440"/>
      <c r="V35" s="439"/>
    </row>
    <row r="36" spans="1:22" ht="12.75" customHeight="1" x14ac:dyDescent="0.2">
      <c r="A36" s="305">
        <v>2000</v>
      </c>
      <c r="B36" s="112">
        <v>9.4855134865338453</v>
      </c>
      <c r="C36" s="112">
        <v>7.7368793559294993</v>
      </c>
      <c r="D36" s="411" t="s">
        <v>67</v>
      </c>
      <c r="E36" s="411" t="s">
        <v>67</v>
      </c>
      <c r="F36" s="497">
        <v>2.5984575714121338</v>
      </c>
      <c r="G36" s="497">
        <v>1.9046031536290444</v>
      </c>
      <c r="H36" s="112">
        <v>89.217471648705228</v>
      </c>
      <c r="I36" s="112">
        <v>91.619363123186901</v>
      </c>
      <c r="J36" s="112">
        <v>1.2970148647606365</v>
      </c>
      <c r="K36" s="112">
        <v>0.64375752088333982</v>
      </c>
      <c r="O36" s="441"/>
      <c r="P36" s="440"/>
      <c r="Q36" s="440"/>
      <c r="R36" s="440"/>
      <c r="S36" s="440"/>
      <c r="T36" s="440"/>
      <c r="U36" s="440"/>
      <c r="V36" s="439"/>
    </row>
    <row r="37" spans="1:22" ht="12.75" customHeight="1" x14ac:dyDescent="0.2">
      <c r="A37" s="305">
        <v>2001</v>
      </c>
      <c r="B37" s="112">
        <v>9.4166164327165838</v>
      </c>
      <c r="C37" s="112">
        <v>8.5042041008614397</v>
      </c>
      <c r="D37" s="411" t="s">
        <v>67</v>
      </c>
      <c r="E37" s="411" t="s">
        <v>67</v>
      </c>
      <c r="F37" s="497">
        <v>2.8346741619091147</v>
      </c>
      <c r="G37" s="497">
        <v>2.0225927209126304</v>
      </c>
      <c r="H37" s="112">
        <v>89.705531646500859</v>
      </c>
      <c r="I37" s="112">
        <v>91.017553715095971</v>
      </c>
      <c r="J37" s="112">
        <v>0.87785192078041019</v>
      </c>
      <c r="K37" s="112">
        <v>0.47824218404194524</v>
      </c>
      <c r="O37" s="441"/>
      <c r="P37" s="440"/>
      <c r="Q37" s="440"/>
      <c r="R37" s="440"/>
      <c r="S37" s="440"/>
      <c r="T37" s="440"/>
      <c r="U37" s="440"/>
      <c r="V37" s="439"/>
    </row>
    <row r="38" spans="1:22" ht="12.75" customHeight="1" x14ac:dyDescent="0.2">
      <c r="A38" s="305">
        <v>2002</v>
      </c>
      <c r="B38" s="112">
        <v>8.2840346353354857</v>
      </c>
      <c r="C38" s="112">
        <v>7.5936789989648856</v>
      </c>
      <c r="D38" s="411" t="s">
        <v>67</v>
      </c>
      <c r="E38" s="411" t="s">
        <v>67</v>
      </c>
      <c r="F38" s="497">
        <v>2.7638490491982224</v>
      </c>
      <c r="G38" s="497">
        <v>2.3851595135080612</v>
      </c>
      <c r="H38" s="112">
        <v>91.063888386106711</v>
      </c>
      <c r="I38" s="112">
        <v>91.780339797648637</v>
      </c>
      <c r="J38" s="112">
        <v>0.65207697855773061</v>
      </c>
      <c r="K38" s="112">
        <v>0.62598120338547381</v>
      </c>
    </row>
    <row r="39" spans="1:22" ht="12.75" customHeight="1" x14ac:dyDescent="0.2">
      <c r="A39" s="305">
        <v>2003</v>
      </c>
      <c r="B39" s="112">
        <v>6.8950327008227896</v>
      </c>
      <c r="C39" s="112">
        <v>7.1294955137413396</v>
      </c>
      <c r="D39" s="411" t="s">
        <v>67</v>
      </c>
      <c r="E39" s="411" t="s">
        <v>67</v>
      </c>
      <c r="F39" s="497">
        <v>1.9982967099908637</v>
      </c>
      <c r="G39" s="497">
        <v>1.6695225003873291</v>
      </c>
      <c r="H39" s="112">
        <v>92.54075250924916</v>
      </c>
      <c r="I39" s="112">
        <v>92.175756471730381</v>
      </c>
      <c r="J39" s="112">
        <v>0.56421478992682317</v>
      </c>
      <c r="K39" s="112">
        <v>0.69474801452853352</v>
      </c>
    </row>
    <row r="40" spans="1:22" ht="12.75" customHeight="1" x14ac:dyDescent="0.2">
      <c r="A40" s="305">
        <v>2004</v>
      </c>
      <c r="B40" s="112">
        <v>7.3998616502997505</v>
      </c>
      <c r="C40" s="112">
        <v>6.9375803489355334</v>
      </c>
      <c r="D40" s="411" t="s">
        <v>67</v>
      </c>
      <c r="E40" s="411" t="s">
        <v>67</v>
      </c>
      <c r="F40" s="497">
        <v>2.673049294835911</v>
      </c>
      <c r="G40" s="497">
        <v>1.9699344286139719</v>
      </c>
      <c r="H40" s="112">
        <v>92.069391762620569</v>
      </c>
      <c r="I40" s="112">
        <v>92.608145380819238</v>
      </c>
      <c r="J40" s="112">
        <v>0.53074658707970312</v>
      </c>
      <c r="K40" s="112">
        <v>0.45427427024504013</v>
      </c>
      <c r="O40" s="513"/>
    </row>
    <row r="41" spans="1:22" ht="12.75" customHeight="1" x14ac:dyDescent="0.2">
      <c r="A41" s="305">
        <v>2005</v>
      </c>
      <c r="B41" s="112">
        <v>7.1791945560909953</v>
      </c>
      <c r="C41" s="112">
        <v>7.2135695941944507</v>
      </c>
      <c r="D41" s="411" t="s">
        <v>67</v>
      </c>
      <c r="E41" s="411" t="s">
        <v>67</v>
      </c>
      <c r="F41" s="497">
        <v>2.145677288062311</v>
      </c>
      <c r="G41" s="497">
        <v>2.3339414278240991</v>
      </c>
      <c r="H41" s="112">
        <v>92.312025993017983</v>
      </c>
      <c r="I41" s="112">
        <v>92.235554316587184</v>
      </c>
      <c r="J41" s="112">
        <v>0.50877945089176502</v>
      </c>
      <c r="K41" s="112">
        <v>0.55087608921747722</v>
      </c>
      <c r="O41" s="513"/>
    </row>
    <row r="42" spans="1:22" ht="12.75" customHeight="1" x14ac:dyDescent="0.2">
      <c r="A42" s="305">
        <v>2006</v>
      </c>
      <c r="B42" s="112">
        <v>7.1840387791776452</v>
      </c>
      <c r="C42" s="112">
        <v>5.4949334678523156</v>
      </c>
      <c r="D42" s="411" t="s">
        <v>67</v>
      </c>
      <c r="E42" s="411" t="s">
        <v>67</v>
      </c>
      <c r="F42" s="497">
        <v>2.4530819401962982</v>
      </c>
      <c r="G42" s="497">
        <v>1.4755470358647411</v>
      </c>
      <c r="H42" s="112">
        <v>92.074365672814125</v>
      </c>
      <c r="I42" s="112">
        <v>93.624513261248865</v>
      </c>
      <c r="J42" s="112">
        <v>0.74159554800811334</v>
      </c>
      <c r="K42" s="112">
        <v>0.88055327089953983</v>
      </c>
      <c r="O42" s="513"/>
    </row>
    <row r="43" spans="1:22" ht="12.75" customHeight="1" x14ac:dyDescent="0.2">
      <c r="A43" s="305">
        <v>2007</v>
      </c>
      <c r="B43" s="112">
        <v>6.0344335735607668</v>
      </c>
      <c r="C43" s="112">
        <v>5.1804912269538042</v>
      </c>
      <c r="D43" s="112">
        <v>4.3523450498777869</v>
      </c>
      <c r="E43" s="112">
        <v>4.3401535069303803</v>
      </c>
      <c r="F43" s="497">
        <v>1.638314682853395</v>
      </c>
      <c r="G43" s="497">
        <v>1.2204079748836567</v>
      </c>
      <c r="H43" s="112">
        <v>93.194562272690334</v>
      </c>
      <c r="I43" s="112">
        <v>94.223338461784095</v>
      </c>
      <c r="J43" s="112">
        <v>0.77100415374935172</v>
      </c>
      <c r="K43" s="112">
        <v>0.5961703112609088</v>
      </c>
      <c r="O43" s="513"/>
    </row>
    <row r="44" spans="1:22" ht="12.75" customHeight="1" x14ac:dyDescent="0.2">
      <c r="A44" s="305">
        <v>2008</v>
      </c>
      <c r="B44" s="112">
        <v>6.6174760140848017</v>
      </c>
      <c r="C44" s="112">
        <v>5.3886169404418949</v>
      </c>
      <c r="D44" s="112">
        <v>4.9460848808626734</v>
      </c>
      <c r="E44" s="112">
        <v>3.9508406121892068</v>
      </c>
      <c r="F44" s="497">
        <v>2.2870230938294145</v>
      </c>
      <c r="G44" s="497">
        <v>1.1370050565184562</v>
      </c>
      <c r="H44" s="112">
        <v>92.93146234551196</v>
      </c>
      <c r="I44" s="112">
        <v>93.840336857771064</v>
      </c>
      <c r="J44" s="112">
        <v>0.45106164040222024</v>
      </c>
      <c r="K44" s="112">
        <v>0.77104620178838701</v>
      </c>
      <c r="O44" s="513"/>
    </row>
    <row r="45" spans="1:22" ht="12.75" customHeight="1" x14ac:dyDescent="0.2">
      <c r="A45" s="305">
        <v>2009</v>
      </c>
      <c r="B45" s="112">
        <v>9.0372209761196594</v>
      </c>
      <c r="C45" s="112">
        <v>7.0864874464583991</v>
      </c>
      <c r="D45" s="112">
        <v>6.840335587508763</v>
      </c>
      <c r="E45" s="112">
        <v>4.7559645972865283</v>
      </c>
      <c r="F45" s="497">
        <v>3.230922938040655</v>
      </c>
      <c r="G45" s="497">
        <v>1.3058365241561711</v>
      </c>
      <c r="H45" s="112">
        <v>90.480534955351928</v>
      </c>
      <c r="I45" s="112">
        <v>92.571627449740731</v>
      </c>
      <c r="J45" s="112">
        <v>0.48224406852858409</v>
      </c>
      <c r="K45" s="112">
        <v>0.34188510380086218</v>
      </c>
      <c r="O45" s="513"/>
    </row>
    <row r="46" spans="1:22" ht="12.75" customHeight="1" x14ac:dyDescent="0.2">
      <c r="A46" s="305">
        <v>2010</v>
      </c>
      <c r="B46" s="112">
        <v>9.9402348038774715</v>
      </c>
      <c r="C46" s="112">
        <v>6.6904542752745026</v>
      </c>
      <c r="D46" s="112">
        <v>7.8556248047936945</v>
      </c>
      <c r="E46" s="112">
        <v>4.7757232583010252</v>
      </c>
      <c r="F46" s="497">
        <v>3.5860917295318173</v>
      </c>
      <c r="G46" s="497">
        <v>1.7870680620064112</v>
      </c>
      <c r="H46" s="112">
        <v>89.495035890712344</v>
      </c>
      <c r="I46" s="112">
        <v>93.000245554561744</v>
      </c>
      <c r="J46" s="112">
        <v>0.5647293054107021</v>
      </c>
      <c r="K46" s="112">
        <v>0.3093001701638799</v>
      </c>
      <c r="O46" s="513"/>
    </row>
    <row r="47" spans="1:22" ht="12.75" customHeight="1" x14ac:dyDescent="0.2">
      <c r="A47" s="305">
        <v>2011</v>
      </c>
      <c r="B47" s="112">
        <v>9.8859389077174615</v>
      </c>
      <c r="C47" s="112">
        <v>6.4925700677362199</v>
      </c>
      <c r="D47" s="112">
        <v>7.0053380644074572</v>
      </c>
      <c r="E47" s="112">
        <v>4.1870601370516001</v>
      </c>
      <c r="F47" s="497">
        <v>2.408367403333683</v>
      </c>
      <c r="G47" s="497">
        <v>1.2027388785928645</v>
      </c>
      <c r="H47" s="112">
        <v>89.613025515134822</v>
      </c>
      <c r="I47" s="112">
        <v>92.87215299006688</v>
      </c>
      <c r="J47" s="112">
        <v>0.50103557714582059</v>
      </c>
      <c r="K47" s="112">
        <v>0.6352769421964779</v>
      </c>
      <c r="O47" s="513"/>
    </row>
    <row r="48" spans="1:22" ht="12.75" customHeight="1" x14ac:dyDescent="0.2">
      <c r="A48" s="305">
        <v>2012</v>
      </c>
      <c r="B48" s="112">
        <v>7.33827050437396</v>
      </c>
      <c r="C48" s="112">
        <v>6.5622414525859245</v>
      </c>
      <c r="D48" s="112">
        <v>5.858150496329471</v>
      </c>
      <c r="E48" s="112">
        <v>5.3934835484196704</v>
      </c>
      <c r="F48" s="497">
        <v>2.5709844403545898</v>
      </c>
      <c r="G48" s="497">
        <v>1.9</v>
      </c>
      <c r="H48" s="112">
        <v>91.480063437611562</v>
      </c>
      <c r="I48" s="112">
        <v>92.807247895052242</v>
      </c>
      <c r="J48" s="112">
        <v>1.181666058014295</v>
      </c>
      <c r="K48" s="112">
        <v>0.63051065236099912</v>
      </c>
      <c r="O48" s="513"/>
    </row>
    <row r="49" spans="1:15" ht="12.75" customHeight="1" x14ac:dyDescent="0.2">
      <c r="A49" s="303">
        <v>2013</v>
      </c>
      <c r="B49" s="112">
        <v>7.3257250114976955</v>
      </c>
      <c r="C49" s="112">
        <v>5.6785667614775521</v>
      </c>
      <c r="D49" s="112">
        <v>5.5304891970693477</v>
      </c>
      <c r="E49" s="112">
        <v>4.4334909448483177</v>
      </c>
      <c r="F49" s="497">
        <v>2.6777391043901608</v>
      </c>
      <c r="G49" s="497">
        <v>1.5</v>
      </c>
      <c r="H49" s="112">
        <v>91.974059126437851</v>
      </c>
      <c r="I49" s="112">
        <v>93.879290344081127</v>
      </c>
      <c r="J49" s="112">
        <v>0.70021586206510533</v>
      </c>
      <c r="K49" s="112">
        <v>0.44214289444234439</v>
      </c>
      <c r="O49" s="513"/>
    </row>
    <row r="50" spans="1:15" ht="12.75" customHeight="1" x14ac:dyDescent="0.2">
      <c r="A50" s="303">
        <v>2014</v>
      </c>
      <c r="B50" s="491">
        <v>8.8871411718442808</v>
      </c>
      <c r="C50" s="491">
        <v>7.27196300966793</v>
      </c>
      <c r="D50" s="491">
        <v>7.0389303971687003</v>
      </c>
      <c r="E50" s="491">
        <v>6.0949978982765902</v>
      </c>
      <c r="F50" s="497">
        <v>2.3996852871754499</v>
      </c>
      <c r="G50" s="497">
        <v>1.5973097940311101</v>
      </c>
      <c r="H50" s="112">
        <v>89.933149823043607</v>
      </c>
      <c r="I50" s="112">
        <v>91.677175283732694</v>
      </c>
      <c r="J50" s="491">
        <v>1.17970900511207</v>
      </c>
      <c r="K50" s="491">
        <v>1.0508617065994099</v>
      </c>
      <c r="O50" s="513"/>
    </row>
    <row r="51" spans="1:15" ht="6" customHeight="1" x14ac:dyDescent="0.2">
      <c r="A51" s="437"/>
      <c r="B51" s="437"/>
      <c r="C51" s="437"/>
      <c r="D51" s="437"/>
      <c r="E51" s="437"/>
      <c r="F51" s="437"/>
      <c r="G51" s="437"/>
      <c r="H51" s="437"/>
      <c r="I51" s="437"/>
      <c r="J51" s="437"/>
      <c r="K51" s="437"/>
    </row>
    <row r="52" spans="1:15" s="435" customFormat="1" ht="15" customHeight="1" x14ac:dyDescent="0.25">
      <c r="A52" s="1104" t="s">
        <v>54</v>
      </c>
      <c r="B52" s="1104"/>
      <c r="C52" s="1104"/>
      <c r="D52" s="1104"/>
      <c r="E52" s="1104"/>
      <c r="F52" s="1104"/>
      <c r="G52" s="1104"/>
      <c r="H52" s="1104"/>
      <c r="I52" s="1104"/>
      <c r="J52" s="1104"/>
      <c r="K52" s="1104"/>
    </row>
    <row r="53" spans="1:15" s="435" customFormat="1" ht="6" customHeight="1" x14ac:dyDescent="0.25">
      <c r="A53" s="479"/>
      <c r="B53" s="479"/>
      <c r="C53" s="479"/>
      <c r="D53" s="479"/>
      <c r="E53" s="479"/>
      <c r="F53" s="479"/>
      <c r="G53" s="479"/>
      <c r="H53" s="479"/>
      <c r="I53" s="479"/>
      <c r="J53" s="479"/>
      <c r="K53" s="479"/>
    </row>
    <row r="54" spans="1:15" s="480" customFormat="1" ht="15" customHeight="1" x14ac:dyDescent="0.2">
      <c r="A54" s="1103" t="s">
        <v>312</v>
      </c>
      <c r="B54" s="1103"/>
      <c r="C54" s="1103"/>
      <c r="D54" s="1103"/>
      <c r="E54" s="1103"/>
      <c r="F54" s="1103"/>
      <c r="G54" s="1103"/>
      <c r="H54" s="1103"/>
      <c r="I54" s="1103"/>
      <c r="J54" s="1103"/>
      <c r="K54" s="1103"/>
    </row>
    <row r="55" spans="1:15" ht="42.75" customHeight="1" x14ac:dyDescent="0.2">
      <c r="A55" s="1103" t="s">
        <v>315</v>
      </c>
      <c r="B55" s="1103"/>
      <c r="C55" s="1103"/>
      <c r="D55" s="1103"/>
      <c r="E55" s="1103"/>
      <c r="F55" s="1103"/>
      <c r="G55" s="1103"/>
      <c r="H55" s="1103"/>
      <c r="I55" s="1103"/>
      <c r="J55" s="1103"/>
      <c r="K55" s="1103"/>
    </row>
    <row r="56" spans="1:15" x14ac:dyDescent="0.2">
      <c r="J56" s="302"/>
    </row>
  </sheetData>
  <mergeCells count="12">
    <mergeCell ref="A1:B1"/>
    <mergeCell ref="A2:B2"/>
    <mergeCell ref="F1:H1"/>
    <mergeCell ref="A55:K55"/>
    <mergeCell ref="A52:K52"/>
    <mergeCell ref="A54:K54"/>
    <mergeCell ref="A3:K3"/>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W22"/>
  <sheetViews>
    <sheetView zoomScaleNormal="100" workbookViewId="0">
      <pane ySplit="5" topLeftCell="A6" activePane="bottomLeft" state="frozen"/>
      <selection sqref="A1:B86"/>
      <selection pane="bottomLeft" sqref="A1:K86"/>
    </sheetView>
  </sheetViews>
  <sheetFormatPr defaultColWidth="9.140625" defaultRowHeight="12.75" x14ac:dyDescent="0.2"/>
  <cols>
    <col min="1" max="1" width="6.7109375" style="433" customWidth="1"/>
    <col min="2" max="30" width="8.7109375" style="433" customWidth="1"/>
    <col min="31" max="16384" width="9.140625" style="433"/>
  </cols>
  <sheetData>
    <row r="1" spans="1:23" ht="30" customHeight="1" x14ac:dyDescent="0.25">
      <c r="A1" s="1102"/>
      <c r="B1" s="967"/>
      <c r="F1" s="962" t="s">
        <v>590</v>
      </c>
      <c r="G1" s="963"/>
      <c r="H1" s="963"/>
    </row>
    <row r="2" spans="1:23" ht="6" customHeight="1" x14ac:dyDescent="0.2">
      <c r="A2" s="1102"/>
      <c r="B2" s="967"/>
    </row>
    <row r="3" spans="1:23" s="495" customFormat="1" ht="15" customHeight="1" x14ac:dyDescent="0.2">
      <c r="A3" s="1105" t="s">
        <v>454</v>
      </c>
      <c r="B3" s="1105"/>
      <c r="C3" s="1105"/>
      <c r="D3" s="1105"/>
      <c r="E3" s="1105"/>
      <c r="F3" s="1105"/>
      <c r="G3" s="1105"/>
      <c r="H3" s="1105"/>
      <c r="I3" s="1105"/>
      <c r="J3" s="1105"/>
      <c r="K3" s="1105"/>
    </row>
    <row r="4" spans="1:23" ht="30" customHeight="1" x14ac:dyDescent="0.2">
      <c r="A4" s="447"/>
      <c r="B4" s="1106" t="s">
        <v>28</v>
      </c>
      <c r="C4" s="1106"/>
      <c r="D4" s="1106" t="s">
        <v>232</v>
      </c>
      <c r="E4" s="1106"/>
      <c r="F4" s="1106" t="s">
        <v>455</v>
      </c>
      <c r="G4" s="1106"/>
      <c r="H4" s="1106" t="s">
        <v>64</v>
      </c>
      <c r="I4" s="1106"/>
      <c r="J4" s="1106" t="s">
        <v>62</v>
      </c>
      <c r="K4" s="1106"/>
    </row>
    <row r="5" spans="1:23" ht="15" customHeight="1" x14ac:dyDescent="0.2">
      <c r="A5" s="446" t="s">
        <v>100</v>
      </c>
      <c r="B5" s="496" t="s">
        <v>90</v>
      </c>
      <c r="C5" s="496" t="s">
        <v>91</v>
      </c>
      <c r="D5" s="496" t="s">
        <v>90</v>
      </c>
      <c r="E5" s="496" t="s">
        <v>91</v>
      </c>
      <c r="F5" s="496" t="s">
        <v>90</v>
      </c>
      <c r="G5" s="496" t="s">
        <v>91</v>
      </c>
      <c r="H5" s="496" t="s">
        <v>90</v>
      </c>
      <c r="I5" s="496" t="s">
        <v>91</v>
      </c>
      <c r="J5" s="496" t="s">
        <v>90</v>
      </c>
      <c r="K5" s="496" t="s">
        <v>91</v>
      </c>
    </row>
    <row r="6" spans="1:23" ht="6" customHeight="1" x14ac:dyDescent="0.2">
      <c r="A6" s="660"/>
      <c r="B6" s="661"/>
      <c r="C6" s="661"/>
      <c r="D6" s="662"/>
      <c r="E6" s="662"/>
      <c r="F6" s="662"/>
      <c r="G6" s="662"/>
      <c r="H6" s="662"/>
      <c r="I6" s="662"/>
      <c r="J6" s="662"/>
      <c r="K6" s="662"/>
      <c r="P6" s="439"/>
      <c r="Q6" s="440"/>
      <c r="R6" s="440"/>
      <c r="S6" s="440"/>
      <c r="T6" s="440"/>
      <c r="U6" s="440"/>
      <c r="V6" s="440"/>
      <c r="W6" s="439"/>
    </row>
    <row r="7" spans="1:23" ht="12.75" customHeight="1" x14ac:dyDescent="0.2">
      <c r="A7" s="305">
        <v>2004</v>
      </c>
      <c r="B7" s="498">
        <v>16.260255254246893</v>
      </c>
      <c r="C7" s="498">
        <v>12.872179099677862</v>
      </c>
      <c r="D7" s="499" t="s">
        <v>67</v>
      </c>
      <c r="E7" s="499" t="s">
        <v>67</v>
      </c>
      <c r="F7" s="112">
        <v>4.1507165819697587</v>
      </c>
      <c r="G7" s="112">
        <v>2.4658640348875367</v>
      </c>
      <c r="H7" s="498">
        <v>83.293031749196317</v>
      </c>
      <c r="I7" s="498">
        <v>86.902935049903135</v>
      </c>
      <c r="J7" s="498">
        <v>0.4467129965555976</v>
      </c>
      <c r="K7" s="498">
        <v>0.22488585041909945</v>
      </c>
    </row>
    <row r="8" spans="1:23" ht="12.75" customHeight="1" x14ac:dyDescent="0.2">
      <c r="A8" s="305">
        <v>2005</v>
      </c>
      <c r="B8" s="498">
        <v>16.779552715535992</v>
      </c>
      <c r="C8" s="498">
        <v>12.69333532903301</v>
      </c>
      <c r="D8" s="499" t="s">
        <v>67</v>
      </c>
      <c r="E8" s="499" t="s">
        <v>67</v>
      </c>
      <c r="F8" s="112">
        <v>4.4444874240940502</v>
      </c>
      <c r="G8" s="112">
        <v>2.4928302737206485</v>
      </c>
      <c r="H8" s="498">
        <v>82.605410885918829</v>
      </c>
      <c r="I8" s="498">
        <v>86.917293317032858</v>
      </c>
      <c r="J8" s="498">
        <v>0.61503639854522263</v>
      </c>
      <c r="K8" s="498">
        <v>0.38937135393493633</v>
      </c>
    </row>
    <row r="9" spans="1:23" ht="12.75" customHeight="1" x14ac:dyDescent="0.2">
      <c r="A9" s="305">
        <v>2006</v>
      </c>
      <c r="B9" s="498">
        <v>16.851483890022827</v>
      </c>
      <c r="C9" s="498">
        <v>13.958791508692126</v>
      </c>
      <c r="D9" s="499" t="s">
        <v>67</v>
      </c>
      <c r="E9" s="499" t="s">
        <v>67</v>
      </c>
      <c r="F9" s="112">
        <v>4.9738891863755779</v>
      </c>
      <c r="G9" s="112">
        <v>2.5099300003243337</v>
      </c>
      <c r="H9" s="498">
        <v>82.616877386089911</v>
      </c>
      <c r="I9" s="498">
        <v>85.514276550870306</v>
      </c>
      <c r="J9" s="498">
        <v>0.53163872388701372</v>
      </c>
      <c r="K9" s="498">
        <v>0.52693194043819447</v>
      </c>
    </row>
    <row r="10" spans="1:23" ht="12.75" customHeight="1" x14ac:dyDescent="0.2">
      <c r="A10" s="305">
        <v>2007</v>
      </c>
      <c r="B10" s="498">
        <v>17.505413851241062</v>
      </c>
      <c r="C10" s="498">
        <v>13.439470357526911</v>
      </c>
      <c r="D10" s="112">
        <v>12.375473115461601</v>
      </c>
      <c r="E10" s="112">
        <v>8.8513743883510916</v>
      </c>
      <c r="F10" s="112">
        <v>3.7205107875843897</v>
      </c>
      <c r="G10" s="112">
        <v>2.1838220724256105</v>
      </c>
      <c r="H10" s="498">
        <v>81.903115243335023</v>
      </c>
      <c r="I10" s="498">
        <v>86.403241734223769</v>
      </c>
      <c r="J10" s="498">
        <v>0.59147090542401237</v>
      </c>
      <c r="K10" s="498">
        <v>0.15728790824850561</v>
      </c>
    </row>
    <row r="11" spans="1:23" ht="12.75" customHeight="1" x14ac:dyDescent="0.2">
      <c r="A11" s="305">
        <v>2008</v>
      </c>
      <c r="B11" s="498">
        <v>16.707865087454614</v>
      </c>
      <c r="C11" s="498">
        <v>13.654553304714579</v>
      </c>
      <c r="D11" s="112">
        <v>12.315318276052864</v>
      </c>
      <c r="E11" s="112">
        <v>8.2144691716701281</v>
      </c>
      <c r="F11" s="112">
        <v>3.7331113558793523</v>
      </c>
      <c r="G11" s="112">
        <v>2.2201079235526273</v>
      </c>
      <c r="H11" s="498">
        <v>82.871994610312612</v>
      </c>
      <c r="I11" s="498">
        <v>86.046983746058402</v>
      </c>
      <c r="J11" s="498">
        <v>0.42014030223310828</v>
      </c>
      <c r="K11" s="498">
        <v>0.29846294922805272</v>
      </c>
    </row>
    <row r="12" spans="1:23" ht="12.75" customHeight="1" x14ac:dyDescent="0.2">
      <c r="A12" s="305">
        <v>2009</v>
      </c>
      <c r="B12" s="498">
        <v>18.271773751911336</v>
      </c>
      <c r="C12" s="498">
        <v>15.504092873362799</v>
      </c>
      <c r="D12" s="112">
        <v>14.400803770864551</v>
      </c>
      <c r="E12" s="112">
        <v>9.5243522202076942</v>
      </c>
      <c r="F12" s="112">
        <v>4.7706914611634188</v>
      </c>
      <c r="G12" s="112">
        <v>1.8672108971780261</v>
      </c>
      <c r="H12" s="498">
        <v>81.487257970761348</v>
      </c>
      <c r="I12" s="498">
        <v>84.122998830277709</v>
      </c>
      <c r="J12" s="498">
        <v>0.24096827732651557</v>
      </c>
      <c r="K12" s="498">
        <v>0.3729082963582977</v>
      </c>
    </row>
    <row r="13" spans="1:23" ht="12.75" customHeight="1" x14ac:dyDescent="0.2">
      <c r="A13" s="305">
        <v>2010</v>
      </c>
      <c r="B13" s="498">
        <v>20.811537572248017</v>
      </c>
      <c r="C13" s="498">
        <v>15.031666669875129</v>
      </c>
      <c r="D13" s="112">
        <v>15.27207611402242</v>
      </c>
      <c r="E13" s="112">
        <v>9.9119631093204692</v>
      </c>
      <c r="F13" s="112">
        <v>5.0741988382230936</v>
      </c>
      <c r="G13" s="112">
        <v>2.43945934092147</v>
      </c>
      <c r="H13" s="498">
        <v>78.75042087918203</v>
      </c>
      <c r="I13" s="498">
        <v>84.582904812574341</v>
      </c>
      <c r="J13" s="498">
        <v>0.43804154857098132</v>
      </c>
      <c r="K13" s="498">
        <v>0.38542851755045177</v>
      </c>
    </row>
    <row r="14" spans="1:23" ht="12.75" customHeight="1" x14ac:dyDescent="0.2">
      <c r="A14" s="305">
        <v>2011</v>
      </c>
      <c r="B14" s="498">
        <v>20.224723989314867</v>
      </c>
      <c r="C14" s="498">
        <v>13.595794784188231</v>
      </c>
      <c r="D14" s="112">
        <v>15.034224633683262</v>
      </c>
      <c r="E14" s="112">
        <v>8.1225049028732617</v>
      </c>
      <c r="F14" s="112">
        <v>6.0560399473351669</v>
      </c>
      <c r="G14" s="112">
        <v>1.8778021408443659</v>
      </c>
      <c r="H14" s="498">
        <v>79.404994320241812</v>
      </c>
      <c r="I14" s="498">
        <v>85.971639503661422</v>
      </c>
      <c r="J14" s="498">
        <v>0.37028169044400316</v>
      </c>
      <c r="K14" s="498">
        <v>0.4325657121507403</v>
      </c>
    </row>
    <row r="15" spans="1:23" ht="12.75" customHeight="1" x14ac:dyDescent="0.2">
      <c r="A15" s="305">
        <v>2012</v>
      </c>
      <c r="B15" s="498">
        <v>19.683929579253988</v>
      </c>
      <c r="C15" s="498">
        <v>14.565476017516554</v>
      </c>
      <c r="D15" s="112">
        <v>13.729592033299079</v>
      </c>
      <c r="E15" s="112">
        <v>10.713853913523781</v>
      </c>
      <c r="F15" s="112">
        <v>5.8569979662501925</v>
      </c>
      <c r="G15" s="112">
        <v>2.855710407413977</v>
      </c>
      <c r="H15" s="498">
        <v>78.940068209968771</v>
      </c>
      <c r="I15" s="498">
        <v>84.536176086546746</v>
      </c>
      <c r="J15" s="498">
        <v>1.3760022107767873</v>
      </c>
      <c r="K15" s="498">
        <v>0.89834789593698805</v>
      </c>
    </row>
    <row r="16" spans="1:23" ht="12.75" customHeight="1" x14ac:dyDescent="0.2">
      <c r="A16" s="303">
        <v>2013</v>
      </c>
      <c r="B16" s="498">
        <v>19.357275857168705</v>
      </c>
      <c r="C16" s="498">
        <v>13.812019904436262</v>
      </c>
      <c r="D16" s="112">
        <v>14.362021181202444</v>
      </c>
      <c r="E16" s="112">
        <v>9.7614134153586036</v>
      </c>
      <c r="F16" s="112">
        <v>5.087862223342289</v>
      </c>
      <c r="G16" s="112">
        <v>2.9089894797050979</v>
      </c>
      <c r="H16" s="498">
        <v>79.071642403771492</v>
      </c>
      <c r="I16" s="498">
        <v>85.476350726401151</v>
      </c>
      <c r="J16" s="498">
        <v>1.5710817390599967</v>
      </c>
      <c r="K16" s="498">
        <v>0.71162936916182573</v>
      </c>
    </row>
    <row r="17" spans="1:11" ht="12.75" customHeight="1" x14ac:dyDescent="0.2">
      <c r="A17" s="303">
        <v>2014</v>
      </c>
      <c r="B17" s="500">
        <v>20.050632911392398</v>
      </c>
      <c r="C17" s="500">
        <v>14.3939393939394</v>
      </c>
      <c r="D17" s="112">
        <v>13.866396761133601</v>
      </c>
      <c r="E17" s="112">
        <v>10.1676581936182</v>
      </c>
      <c r="F17" s="491">
        <v>5.21518987341772</v>
      </c>
      <c r="G17" s="491">
        <v>2.32558139534884</v>
      </c>
      <c r="H17" s="500">
        <v>78.7848101265823</v>
      </c>
      <c r="I17" s="500">
        <v>84.902597402597394</v>
      </c>
      <c r="J17" s="491">
        <v>1.16455696202532</v>
      </c>
      <c r="K17" s="491">
        <v>0.70346320346320301</v>
      </c>
    </row>
    <row r="18" spans="1:11" ht="6" customHeight="1" x14ac:dyDescent="0.2">
      <c r="A18" s="437"/>
      <c r="B18" s="437"/>
      <c r="C18" s="437"/>
      <c r="D18" s="437"/>
      <c r="E18" s="437"/>
      <c r="F18" s="437"/>
      <c r="G18" s="437"/>
      <c r="H18" s="437"/>
      <c r="I18" s="437"/>
      <c r="J18" s="437"/>
      <c r="K18" s="437"/>
    </row>
    <row r="19" spans="1:11" s="435" customFormat="1" ht="15" customHeight="1" x14ac:dyDescent="0.25">
      <c r="A19" s="1104" t="s">
        <v>54</v>
      </c>
      <c r="B19" s="1104"/>
      <c r="C19" s="1104"/>
      <c r="D19" s="1104"/>
      <c r="E19" s="1104"/>
      <c r="F19" s="1104"/>
      <c r="G19" s="1104"/>
      <c r="H19" s="1104"/>
      <c r="I19" s="1104"/>
      <c r="J19" s="1104"/>
      <c r="K19" s="1104"/>
    </row>
    <row r="20" spans="1:11" s="435" customFormat="1" ht="6" customHeight="1" x14ac:dyDescent="0.25">
      <c r="A20" s="495"/>
      <c r="B20" s="495"/>
      <c r="C20" s="495"/>
      <c r="D20" s="495"/>
      <c r="E20" s="495"/>
      <c r="F20" s="495"/>
      <c r="G20" s="495"/>
      <c r="H20" s="495"/>
      <c r="I20" s="495"/>
      <c r="J20" s="495"/>
      <c r="K20" s="495"/>
    </row>
    <row r="21" spans="1:11" ht="15" customHeight="1" x14ac:dyDescent="0.2">
      <c r="A21" s="1103" t="s">
        <v>314</v>
      </c>
      <c r="B21" s="1103"/>
      <c r="C21" s="1103"/>
      <c r="D21" s="1103"/>
      <c r="E21" s="1103"/>
      <c r="F21" s="1103"/>
      <c r="G21" s="1103"/>
      <c r="H21" s="1103"/>
      <c r="I21" s="1103"/>
      <c r="J21" s="1103"/>
      <c r="K21" s="1103"/>
    </row>
    <row r="22" spans="1:11" x14ac:dyDescent="0.2">
      <c r="J22" s="302"/>
    </row>
  </sheetData>
  <mergeCells count="11">
    <mergeCell ref="A1:B1"/>
    <mergeCell ref="A2:B2"/>
    <mergeCell ref="F1:H1"/>
    <mergeCell ref="A19:K19"/>
    <mergeCell ref="A21:K21"/>
    <mergeCell ref="A3:K3"/>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pageSetUpPr fitToPage="1"/>
  </sheetPr>
  <dimension ref="A1:K39"/>
  <sheetViews>
    <sheetView zoomScaleNormal="100" workbookViewId="0">
      <pane ySplit="4" topLeftCell="A5" activePane="bottomLeft" state="frozen"/>
      <selection sqref="A1:B86"/>
      <selection pane="bottomLeft" activeCell="X23" sqref="X23"/>
    </sheetView>
  </sheetViews>
  <sheetFormatPr defaultColWidth="6.7109375" defaultRowHeight="12.75" x14ac:dyDescent="0.2"/>
  <cols>
    <col min="1" max="1" width="6.7109375" style="134"/>
    <col min="2" max="10" width="8.7109375" style="135" customWidth="1"/>
    <col min="11" max="11" width="8.7109375" style="540" customWidth="1"/>
    <col min="12" max="16384" width="6.7109375" style="135"/>
  </cols>
  <sheetData>
    <row r="1" spans="1:11" s="800" customFormat="1" ht="30" customHeight="1" x14ac:dyDescent="0.25">
      <c r="A1" s="1087"/>
      <c r="B1" s="967"/>
      <c r="F1" s="962" t="s">
        <v>590</v>
      </c>
      <c r="G1" s="963"/>
      <c r="H1" s="963"/>
      <c r="I1" s="849"/>
      <c r="J1" s="849"/>
      <c r="K1" s="849"/>
    </row>
    <row r="2" spans="1:11" s="800" customFormat="1" ht="6" customHeight="1" x14ac:dyDescent="0.2">
      <c r="A2" s="1087"/>
      <c r="B2" s="967"/>
      <c r="K2" s="801"/>
    </row>
    <row r="3" spans="1:11" ht="15" customHeight="1" x14ac:dyDescent="0.2">
      <c r="A3" s="970" t="s">
        <v>456</v>
      </c>
      <c r="B3" s="970"/>
      <c r="C3" s="970"/>
      <c r="D3" s="970"/>
      <c r="E3" s="970"/>
      <c r="F3" s="970"/>
      <c r="G3" s="970"/>
      <c r="H3" s="970"/>
      <c r="I3" s="970"/>
      <c r="J3" s="970"/>
      <c r="K3" s="1109"/>
    </row>
    <row r="4" spans="1:11" s="885" customFormat="1" ht="55.5" customHeight="1" x14ac:dyDescent="0.2">
      <c r="A4" s="890"/>
      <c r="B4" s="881" t="s">
        <v>318</v>
      </c>
      <c r="C4" s="909" t="s">
        <v>707</v>
      </c>
      <c r="D4" s="881" t="s">
        <v>319</v>
      </c>
      <c r="E4" s="889" t="s">
        <v>26</v>
      </c>
      <c r="F4" s="889" t="s">
        <v>187</v>
      </c>
      <c r="G4" s="889" t="s">
        <v>69</v>
      </c>
      <c r="H4" s="889" t="s">
        <v>125</v>
      </c>
      <c r="I4" s="881" t="s">
        <v>460</v>
      </c>
      <c r="J4" s="889" t="s">
        <v>27</v>
      </c>
      <c r="K4" s="880" t="s">
        <v>321</v>
      </c>
    </row>
    <row r="5" spans="1:11" ht="6" customHeight="1" x14ac:dyDescent="0.2">
      <c r="A5" s="663"/>
      <c r="B5" s="664"/>
      <c r="C5" s="664"/>
      <c r="D5" s="664"/>
      <c r="E5" s="664"/>
      <c r="F5" s="664"/>
      <c r="G5" s="664"/>
      <c r="H5" s="664"/>
      <c r="I5" s="326"/>
      <c r="J5" s="326"/>
      <c r="K5" s="399"/>
    </row>
    <row r="6" spans="1:11" x14ac:dyDescent="0.2">
      <c r="A6" s="305">
        <v>1989</v>
      </c>
      <c r="B6" s="112">
        <v>2.4487150356367238</v>
      </c>
      <c r="C6" s="112">
        <v>0.24157527833167086</v>
      </c>
      <c r="D6" s="112">
        <v>6.003335014922808E-2</v>
      </c>
      <c r="E6" s="508" t="s">
        <v>67</v>
      </c>
      <c r="F6" s="112">
        <v>8.3244468759827481E-2</v>
      </c>
      <c r="G6" s="112">
        <v>5.3854856904347048E-2</v>
      </c>
      <c r="H6" s="508" t="s">
        <v>67</v>
      </c>
      <c r="I6" s="508" t="s">
        <v>67</v>
      </c>
      <c r="J6" s="112">
        <v>0.31364984712029953</v>
      </c>
      <c r="K6" s="111">
        <v>0.10671452770653331</v>
      </c>
    </row>
    <row r="7" spans="1:11" x14ac:dyDescent="0.2">
      <c r="A7" s="305">
        <v>1990</v>
      </c>
      <c r="B7" s="112">
        <v>3.3274244749769926</v>
      </c>
      <c r="C7" s="112">
        <v>0.33812972422456194</v>
      </c>
      <c r="D7" s="112">
        <v>0.42195689877680997</v>
      </c>
      <c r="E7" s="508" t="s">
        <v>67</v>
      </c>
      <c r="F7" s="112">
        <v>0.31879332427532747</v>
      </c>
      <c r="G7" s="112">
        <v>0.25301411039204108</v>
      </c>
      <c r="H7" s="508" t="s">
        <v>67</v>
      </c>
      <c r="I7" s="508" t="s">
        <v>67</v>
      </c>
      <c r="J7" s="112">
        <v>0.48359244942298452</v>
      </c>
      <c r="K7" s="111">
        <v>0.23418453548628501</v>
      </c>
    </row>
    <row r="8" spans="1:11" x14ac:dyDescent="0.2">
      <c r="A8" s="305">
        <v>1991</v>
      </c>
      <c r="B8" s="112">
        <v>3.0285230752760821</v>
      </c>
      <c r="C8" s="112">
        <v>0.25271365415288688</v>
      </c>
      <c r="D8" s="112">
        <v>0.16753454698295142</v>
      </c>
      <c r="E8" s="508" t="s">
        <v>67</v>
      </c>
      <c r="F8" s="112">
        <v>8.2393744812634825E-2</v>
      </c>
      <c r="G8" s="112">
        <v>6.6314147707998206E-2</v>
      </c>
      <c r="H8" s="508" t="s">
        <v>67</v>
      </c>
      <c r="I8" s="508" t="s">
        <v>67</v>
      </c>
      <c r="J8" s="112">
        <v>0.39501977018512302</v>
      </c>
      <c r="K8" s="111">
        <v>0.1024792706023045</v>
      </c>
    </row>
    <row r="9" spans="1:11" x14ac:dyDescent="0.2">
      <c r="A9" s="305">
        <v>1992</v>
      </c>
      <c r="B9" s="112">
        <v>3.5204984074909142</v>
      </c>
      <c r="C9" s="112">
        <v>0.27318526136202059</v>
      </c>
      <c r="D9" s="112">
        <v>0.22389799253641166</v>
      </c>
      <c r="E9" s="508" t="s">
        <v>67</v>
      </c>
      <c r="F9" s="112">
        <v>0.15115345701030911</v>
      </c>
      <c r="G9" s="112">
        <v>0.10334746300343084</v>
      </c>
      <c r="H9" s="508" t="s">
        <v>67</v>
      </c>
      <c r="I9" s="508" t="s">
        <v>67</v>
      </c>
      <c r="J9" s="112">
        <v>0.34785469869792601</v>
      </c>
      <c r="K9" s="111">
        <v>0.20628896047516299</v>
      </c>
    </row>
    <row r="10" spans="1:11" x14ac:dyDescent="0.2">
      <c r="A10" s="305">
        <v>1993</v>
      </c>
      <c r="B10" s="112">
        <v>4.1111480744483462</v>
      </c>
      <c r="C10" s="112">
        <v>0.39076179121554577</v>
      </c>
      <c r="D10" s="112">
        <v>0.32054705989273102</v>
      </c>
      <c r="E10" s="112">
        <v>0.44746631551608029</v>
      </c>
      <c r="F10" s="112">
        <v>0.42367123593615286</v>
      </c>
      <c r="G10" s="112">
        <v>0.20350216770049984</v>
      </c>
      <c r="H10" s="508" t="s">
        <v>67</v>
      </c>
      <c r="I10" s="508" t="s">
        <v>67</v>
      </c>
      <c r="J10" s="112">
        <v>0.49119322920903097</v>
      </c>
      <c r="K10" s="111">
        <v>0.26985617088138703</v>
      </c>
    </row>
    <row r="11" spans="1:11" x14ac:dyDescent="0.2">
      <c r="A11" s="305">
        <v>1994</v>
      </c>
      <c r="B11" s="112">
        <v>4.1346027657880509</v>
      </c>
      <c r="C11" s="112">
        <v>0.55592589459103059</v>
      </c>
      <c r="D11" s="112">
        <v>0.44561050956800946</v>
      </c>
      <c r="E11" s="112">
        <v>0.34138282220063176</v>
      </c>
      <c r="F11" s="112">
        <v>0.55171787650879112</v>
      </c>
      <c r="G11" s="112">
        <v>0.27426396654539831</v>
      </c>
      <c r="H11" s="508" t="s">
        <v>67</v>
      </c>
      <c r="I11" s="508" t="s">
        <v>67</v>
      </c>
      <c r="J11" s="112">
        <v>0.42659103430077805</v>
      </c>
      <c r="K11" s="111">
        <v>0.2223569614873965</v>
      </c>
    </row>
    <row r="12" spans="1:11" x14ac:dyDescent="0.2">
      <c r="A12" s="305">
        <v>1995</v>
      </c>
      <c r="B12" s="112">
        <v>5.2193733849756363</v>
      </c>
      <c r="C12" s="112">
        <v>0.44527974896389944</v>
      </c>
      <c r="D12" s="112">
        <v>0.37846982948176394</v>
      </c>
      <c r="E12" s="112">
        <v>0.40570026005652576</v>
      </c>
      <c r="F12" s="112">
        <v>0.43161323885249492</v>
      </c>
      <c r="G12" s="112">
        <v>0.28021161713804332</v>
      </c>
      <c r="H12" s="508" t="s">
        <v>67</v>
      </c>
      <c r="I12" s="508" t="s">
        <v>67</v>
      </c>
      <c r="J12" s="112">
        <v>0.82202840464702209</v>
      </c>
      <c r="K12" s="111">
        <v>0.178035294421621</v>
      </c>
    </row>
    <row r="13" spans="1:11" x14ac:dyDescent="0.2">
      <c r="A13" s="305">
        <v>1996</v>
      </c>
      <c r="B13" s="112">
        <v>6.6316977151977943</v>
      </c>
      <c r="C13" s="112">
        <v>0.67456902056413748</v>
      </c>
      <c r="D13" s="112">
        <v>0.48516770823828048</v>
      </c>
      <c r="E13" s="112">
        <v>0.53571463633972183</v>
      </c>
      <c r="F13" s="112">
        <v>0.65218374798163659</v>
      </c>
      <c r="G13" s="112">
        <v>0.40664546022243464</v>
      </c>
      <c r="H13" s="508" t="s">
        <v>67</v>
      </c>
      <c r="I13" s="508" t="s">
        <v>67</v>
      </c>
      <c r="J13" s="112">
        <v>0.63037142811642344</v>
      </c>
      <c r="K13" s="111">
        <v>0.54502418524038598</v>
      </c>
    </row>
    <row r="14" spans="1:11" x14ac:dyDescent="0.2">
      <c r="A14" s="305">
        <v>1997</v>
      </c>
      <c r="B14" s="112">
        <v>7.0830478488204456</v>
      </c>
      <c r="C14" s="112">
        <v>0.93971634273304372</v>
      </c>
      <c r="D14" s="112">
        <v>0.50173238851399149</v>
      </c>
      <c r="E14" s="112">
        <v>0.83219965854578359</v>
      </c>
      <c r="F14" s="112">
        <v>0.57147459216057184</v>
      </c>
      <c r="G14" s="112">
        <v>0.51762129150474046</v>
      </c>
      <c r="H14" s="508" t="s">
        <v>67</v>
      </c>
      <c r="I14" s="508" t="s">
        <v>67</v>
      </c>
      <c r="J14" s="112">
        <v>1.07756756084827</v>
      </c>
      <c r="K14" s="111">
        <v>0.56377716256399102</v>
      </c>
    </row>
    <row r="15" spans="1:11" x14ac:dyDescent="0.2">
      <c r="A15" s="305">
        <v>1998</v>
      </c>
      <c r="B15" s="112">
        <v>6.8814285809483202</v>
      </c>
      <c r="C15" s="112">
        <v>0.80355985681497166</v>
      </c>
      <c r="D15" s="112">
        <v>0.34686241045504423</v>
      </c>
      <c r="E15" s="112">
        <v>0.75003402769163696</v>
      </c>
      <c r="F15" s="112">
        <v>0.85232464180255185</v>
      </c>
      <c r="G15" s="112">
        <v>0.43749754632182558</v>
      </c>
      <c r="H15" s="508" t="s">
        <v>67</v>
      </c>
      <c r="I15" s="508" t="s">
        <v>67</v>
      </c>
      <c r="J15" s="112">
        <v>1.183290961215989</v>
      </c>
      <c r="K15" s="111">
        <v>0.35037543681914451</v>
      </c>
    </row>
    <row r="16" spans="1:11" x14ac:dyDescent="0.2">
      <c r="A16" s="305">
        <v>1999</v>
      </c>
      <c r="B16" s="112">
        <v>7.4875848180999114</v>
      </c>
      <c r="C16" s="112">
        <v>0.92319795019169826</v>
      </c>
      <c r="D16" s="112">
        <v>0.52763196661604406</v>
      </c>
      <c r="E16" s="112">
        <v>1.0392170475860276</v>
      </c>
      <c r="F16" s="112">
        <v>0.97172055993737749</v>
      </c>
      <c r="G16" s="112">
        <v>0.73910866427238986</v>
      </c>
      <c r="H16" s="508" t="s">
        <v>67</v>
      </c>
      <c r="I16" s="508" t="s">
        <v>67</v>
      </c>
      <c r="J16" s="112">
        <v>1.578097966382435</v>
      </c>
      <c r="K16" s="111">
        <v>0.42203004170257952</v>
      </c>
    </row>
    <row r="17" spans="1:11" x14ac:dyDescent="0.2">
      <c r="A17" s="305">
        <v>2000</v>
      </c>
      <c r="B17" s="112">
        <v>7.1883373115592004</v>
      </c>
      <c r="C17" s="112">
        <v>1.1642516371318341</v>
      </c>
      <c r="D17" s="112">
        <v>0.38357264908506217</v>
      </c>
      <c r="E17" s="112">
        <v>0.87591041757442878</v>
      </c>
      <c r="F17" s="112">
        <v>0.65778888647539446</v>
      </c>
      <c r="G17" s="112">
        <v>0.56412723873629644</v>
      </c>
      <c r="H17" s="112">
        <v>0.68232342622073383</v>
      </c>
      <c r="I17" s="508" t="s">
        <v>67</v>
      </c>
      <c r="J17" s="112">
        <v>0.41629672019979336</v>
      </c>
      <c r="K17" s="111">
        <v>0.92010865779759254</v>
      </c>
    </row>
    <row r="18" spans="1:11" x14ac:dyDescent="0.2">
      <c r="A18" s="305">
        <v>2001</v>
      </c>
      <c r="B18" s="112">
        <v>7.4994667281109901</v>
      </c>
      <c r="C18" s="112">
        <v>1.1586262558450358</v>
      </c>
      <c r="D18" s="112">
        <v>0.78473796591206735</v>
      </c>
      <c r="E18" s="112">
        <v>1.3582672870649501</v>
      </c>
      <c r="F18" s="112">
        <v>0.85428654646260926</v>
      </c>
      <c r="G18" s="112">
        <v>0.88702895652992098</v>
      </c>
      <c r="H18" s="112">
        <v>0.70324456065987573</v>
      </c>
      <c r="I18" s="508" t="s">
        <v>67</v>
      </c>
      <c r="J18" s="112">
        <v>0.57241086806368868</v>
      </c>
      <c r="K18" s="111">
        <v>1.09423748120685</v>
      </c>
    </row>
    <row r="19" spans="1:11" x14ac:dyDescent="0.2">
      <c r="A19" s="305">
        <v>2002</v>
      </c>
      <c r="B19" s="112">
        <v>6.6942846424894356</v>
      </c>
      <c r="C19" s="112">
        <v>0.71826732134890459</v>
      </c>
      <c r="D19" s="112">
        <v>0.5587667169180256</v>
      </c>
      <c r="E19" s="112">
        <v>1.528057258037498</v>
      </c>
      <c r="F19" s="112">
        <v>0.60628676653265967</v>
      </c>
      <c r="G19" s="112">
        <v>0.66171599043933105</v>
      </c>
      <c r="H19" s="112">
        <v>0.2907413685620206</v>
      </c>
      <c r="I19" s="508" t="s">
        <v>67</v>
      </c>
      <c r="J19" s="112">
        <v>0.35458797105166623</v>
      </c>
      <c r="K19" s="111">
        <v>1.0231914052783431</v>
      </c>
    </row>
    <row r="20" spans="1:11" x14ac:dyDescent="0.2">
      <c r="A20" s="305">
        <v>2003</v>
      </c>
      <c r="B20" s="112">
        <v>5.7938241282745295</v>
      </c>
      <c r="C20" s="112">
        <v>0.463589835118426</v>
      </c>
      <c r="D20" s="112">
        <v>0.41095514853251885</v>
      </c>
      <c r="E20" s="112">
        <v>1.0805122373182598</v>
      </c>
      <c r="F20" s="112">
        <v>0.49870218421334689</v>
      </c>
      <c r="G20" s="112">
        <v>0.49334245470256699</v>
      </c>
      <c r="H20" s="112">
        <v>0.30227624334070446</v>
      </c>
      <c r="I20" s="508" t="s">
        <v>67</v>
      </c>
      <c r="J20" s="112">
        <v>0.27070412938242749</v>
      </c>
      <c r="K20" s="111">
        <v>0.96092816141877602</v>
      </c>
    </row>
    <row r="21" spans="1:11" x14ac:dyDescent="0.2">
      <c r="A21" s="22">
        <v>2004</v>
      </c>
      <c r="B21" s="112">
        <v>6.0750889211985299</v>
      </c>
      <c r="C21" s="112">
        <v>0.50600601916769583</v>
      </c>
      <c r="D21" s="112">
        <v>0.5702913042213269</v>
      </c>
      <c r="E21" s="112">
        <v>1.2166982488757034</v>
      </c>
      <c r="F21" s="112">
        <v>0.45397593515134227</v>
      </c>
      <c r="G21" s="112">
        <v>0.62462983585708498</v>
      </c>
      <c r="H21" s="112">
        <v>0.15876038456084401</v>
      </c>
      <c r="I21" s="508" t="s">
        <v>67</v>
      </c>
      <c r="J21" s="112">
        <v>0.30969713482776023</v>
      </c>
      <c r="K21" s="111">
        <v>1.1481815092955645</v>
      </c>
    </row>
    <row r="22" spans="1:11" x14ac:dyDescent="0.2">
      <c r="A22" s="22">
        <v>2005</v>
      </c>
      <c r="B22" s="112">
        <v>5.9634510312473203</v>
      </c>
      <c r="C22" s="112">
        <v>0.74584731069646681</v>
      </c>
      <c r="D22" s="112">
        <v>0.53101907705015283</v>
      </c>
      <c r="E22" s="112">
        <v>1.3422330586061291</v>
      </c>
      <c r="F22" s="112">
        <v>0.41682164096476854</v>
      </c>
      <c r="G22" s="112">
        <v>0.58766998451187902</v>
      </c>
      <c r="H22" s="112">
        <v>7.9750843296329782E-2</v>
      </c>
      <c r="I22" s="508" t="s">
        <v>67</v>
      </c>
      <c r="J22" s="112">
        <v>0.48451708931129811</v>
      </c>
      <c r="K22" s="111">
        <v>0.93775837784195193</v>
      </c>
    </row>
    <row r="23" spans="1:11" x14ac:dyDescent="0.2">
      <c r="A23" s="22">
        <v>2006</v>
      </c>
      <c r="B23" s="112">
        <v>4.7140115439831796</v>
      </c>
      <c r="C23" s="112">
        <v>0.68426838249166488</v>
      </c>
      <c r="D23" s="112">
        <v>0.63253834605527992</v>
      </c>
      <c r="E23" s="112">
        <v>1.1209221030864618</v>
      </c>
      <c r="F23" s="112">
        <v>0.4579489138055608</v>
      </c>
      <c r="G23" s="112">
        <v>0.70420850307288752</v>
      </c>
      <c r="H23" s="112">
        <v>0.25893253182279152</v>
      </c>
      <c r="I23" s="508" t="s">
        <v>67</v>
      </c>
      <c r="J23" s="112">
        <v>0.2591345917017161</v>
      </c>
      <c r="K23" s="111">
        <v>0.77807055995984697</v>
      </c>
    </row>
    <row r="24" spans="1:11" x14ac:dyDescent="0.2">
      <c r="A24" s="22">
        <v>2007</v>
      </c>
      <c r="B24" s="112">
        <v>4.6797159311733747</v>
      </c>
      <c r="C24" s="112">
        <v>0.68219166187502112</v>
      </c>
      <c r="D24" s="112">
        <v>0.84238519733049588</v>
      </c>
      <c r="E24" s="112">
        <v>0.84372098222506864</v>
      </c>
      <c r="F24" s="112">
        <v>0.46560093246930023</v>
      </c>
      <c r="G24" s="112">
        <v>0.56766656067083598</v>
      </c>
      <c r="H24" s="112">
        <v>0.15377999433719747</v>
      </c>
      <c r="I24" s="112">
        <v>0.78325094775116588</v>
      </c>
      <c r="J24" s="112">
        <v>0.42074374346751786</v>
      </c>
      <c r="K24" s="111">
        <v>0.7699196062919329</v>
      </c>
    </row>
    <row r="25" spans="1:11" x14ac:dyDescent="0.2">
      <c r="A25" s="22">
        <v>2008</v>
      </c>
      <c r="B25" s="112">
        <v>5.1348905981909656</v>
      </c>
      <c r="C25" s="112">
        <v>0.50584582665951272</v>
      </c>
      <c r="D25" s="112">
        <v>0.61079417915388323</v>
      </c>
      <c r="E25" s="112">
        <v>0.69603789452031284</v>
      </c>
      <c r="F25" s="112">
        <v>0.38141182198381829</v>
      </c>
      <c r="G25" s="112">
        <v>0.39855981256934425</v>
      </c>
      <c r="H25" s="112">
        <v>9.4314687313704515E-2</v>
      </c>
      <c r="I25" s="112">
        <v>1.0364549928365892</v>
      </c>
      <c r="J25" s="112">
        <v>0.5274314946825982</v>
      </c>
      <c r="K25" s="111">
        <v>0.78605484664704339</v>
      </c>
    </row>
    <row r="26" spans="1:11" x14ac:dyDescent="0.2">
      <c r="A26" s="22">
        <v>2009</v>
      </c>
      <c r="B26" s="112">
        <v>6.8051653231713001</v>
      </c>
      <c r="C26" s="112">
        <v>0.8487342635357451</v>
      </c>
      <c r="D26" s="112">
        <v>0.77491803830346662</v>
      </c>
      <c r="E26" s="112">
        <v>0.95675008033079667</v>
      </c>
      <c r="F26" s="112">
        <v>0.52104115700568199</v>
      </c>
      <c r="G26" s="112">
        <v>0.4680285512914617</v>
      </c>
      <c r="H26" s="112">
        <v>0.40071489796760479</v>
      </c>
      <c r="I26" s="112">
        <v>1.2568942513046319</v>
      </c>
      <c r="J26" s="112">
        <v>0.45583730649343557</v>
      </c>
      <c r="K26" s="111">
        <v>1.3443043935748293</v>
      </c>
    </row>
    <row r="27" spans="1:11" x14ac:dyDescent="0.2">
      <c r="A27" s="22">
        <v>2010</v>
      </c>
      <c r="B27" s="112">
        <v>7.0738788842259153</v>
      </c>
      <c r="C27" s="112">
        <v>0.82493147034851178</v>
      </c>
      <c r="D27" s="112">
        <v>1.0877220398611527</v>
      </c>
      <c r="E27" s="112">
        <v>0.98027833679033805</v>
      </c>
      <c r="F27" s="112">
        <v>0.6561911274321488</v>
      </c>
      <c r="G27" s="112">
        <v>0.69069604029374221</v>
      </c>
      <c r="H27" s="112">
        <v>0.14470135963090119</v>
      </c>
      <c r="I27" s="112">
        <v>0.98134592139653487</v>
      </c>
      <c r="J27" s="112">
        <v>0.39066158041075044</v>
      </c>
      <c r="K27" s="111">
        <v>1.0516825797638236</v>
      </c>
    </row>
    <row r="28" spans="1:11" s="507" customFormat="1" x14ac:dyDescent="0.2">
      <c r="A28" s="22">
        <v>2011</v>
      </c>
      <c r="B28" s="112">
        <v>6.5289933735683743</v>
      </c>
      <c r="C28" s="112">
        <v>1.0289440280522184</v>
      </c>
      <c r="D28" s="112">
        <v>0.94946027524612608</v>
      </c>
      <c r="E28" s="112">
        <v>0.79834497771562951</v>
      </c>
      <c r="F28" s="112">
        <v>0.53844114224365613</v>
      </c>
      <c r="G28" s="112">
        <v>0.66774120248068025</v>
      </c>
      <c r="H28" s="112">
        <v>0.18958847126695855</v>
      </c>
      <c r="I28" s="112">
        <v>1.3984480514382445</v>
      </c>
      <c r="J28" s="112">
        <v>0.72570892510923668</v>
      </c>
      <c r="K28" s="111">
        <v>1.4071087984708499</v>
      </c>
    </row>
    <row r="29" spans="1:11" s="507" customFormat="1" x14ac:dyDescent="0.2">
      <c r="A29" s="22">
        <v>2012</v>
      </c>
      <c r="B29" s="112">
        <v>5.9931276363091852</v>
      </c>
      <c r="C29" s="112">
        <v>0.71436958459797917</v>
      </c>
      <c r="D29" s="112">
        <v>0.73828879877097708</v>
      </c>
      <c r="E29" s="112">
        <v>0.85398240898423872</v>
      </c>
      <c r="F29" s="508" t="s">
        <v>67</v>
      </c>
      <c r="G29" s="112">
        <v>0.52552870193053791</v>
      </c>
      <c r="H29" s="112">
        <v>0.2931430155815849</v>
      </c>
      <c r="I29" s="112">
        <v>0.64845265153241827</v>
      </c>
      <c r="J29" s="112">
        <v>0.72976008894140976</v>
      </c>
      <c r="K29" s="111">
        <v>1.0190968871650283</v>
      </c>
    </row>
    <row r="30" spans="1:11" s="507" customFormat="1" x14ac:dyDescent="0.2">
      <c r="A30" s="22">
        <v>2013</v>
      </c>
      <c r="B30" s="112">
        <v>5.4018500402727945</v>
      </c>
      <c r="C30" s="112">
        <v>0.44018930366261755</v>
      </c>
      <c r="D30" s="112">
        <v>0.56604020721716197</v>
      </c>
      <c r="E30" s="112">
        <v>0.60200832467164911</v>
      </c>
      <c r="F30" s="508" t="s">
        <v>67</v>
      </c>
      <c r="G30" s="112">
        <v>0.37027602446140429</v>
      </c>
      <c r="H30" s="112">
        <v>0.21058378498950181</v>
      </c>
      <c r="I30" s="112">
        <v>0.63360729032615482</v>
      </c>
      <c r="J30" s="112">
        <v>0.29452847736738264</v>
      </c>
      <c r="K30" s="111">
        <v>1.5728808665691449</v>
      </c>
    </row>
    <row r="31" spans="1:11" x14ac:dyDescent="0.2">
      <c r="A31" s="22">
        <v>2014</v>
      </c>
      <c r="B31" s="112">
        <v>6.6206189153784294</v>
      </c>
      <c r="C31" s="112">
        <v>0.79424292574405198</v>
      </c>
      <c r="D31" s="112">
        <v>0.6850430017092165</v>
      </c>
      <c r="E31" s="112">
        <v>0.62739086790200504</v>
      </c>
      <c r="F31" s="508" t="s">
        <v>67</v>
      </c>
      <c r="G31" s="112">
        <v>0.38457364551398548</v>
      </c>
      <c r="H31" s="112">
        <v>0.28345096799307601</v>
      </c>
      <c r="I31" s="112">
        <v>0.69305836996428449</v>
      </c>
      <c r="J31" s="112">
        <v>0.38585281848587799</v>
      </c>
      <c r="K31" s="111">
        <v>1.49229806457824</v>
      </c>
    </row>
    <row r="32" spans="1:11" ht="6" customHeight="1" x14ac:dyDescent="0.2">
      <c r="A32" s="345"/>
      <c r="B32" s="346"/>
      <c r="C32" s="346"/>
      <c r="D32" s="346"/>
      <c r="E32" s="346"/>
      <c r="F32" s="346"/>
      <c r="G32" s="346"/>
      <c r="H32" s="346"/>
      <c r="I32" s="346"/>
      <c r="J32" s="637"/>
      <c r="K32" s="399"/>
    </row>
    <row r="33" spans="1:11" s="33" customFormat="1" ht="15" customHeight="1" x14ac:dyDescent="0.2">
      <c r="A33" s="1107" t="s">
        <v>54</v>
      </c>
      <c r="B33" s="1107"/>
      <c r="C33" s="1107"/>
      <c r="D33" s="1107"/>
      <c r="E33" s="1107"/>
      <c r="F33" s="1107"/>
      <c r="G33" s="1107"/>
      <c r="H33" s="1107"/>
      <c r="I33" s="1107"/>
      <c r="J33" s="1107"/>
      <c r="K33" s="1108"/>
    </row>
    <row r="34" spans="1:11" s="33" customFormat="1" ht="6" customHeight="1" x14ac:dyDescent="0.2">
      <c r="A34" s="539"/>
      <c r="B34" s="539"/>
      <c r="C34" s="539"/>
      <c r="D34" s="539"/>
      <c r="E34" s="539"/>
      <c r="F34" s="539"/>
      <c r="G34" s="539"/>
      <c r="H34" s="539"/>
      <c r="I34" s="539"/>
      <c r="J34" s="541"/>
      <c r="K34" s="638"/>
    </row>
    <row r="35" spans="1:11" ht="15" customHeight="1" x14ac:dyDescent="0.2">
      <c r="A35" s="1107" t="s">
        <v>457</v>
      </c>
      <c r="B35" s="1107"/>
      <c r="C35" s="1107"/>
      <c r="D35" s="1107"/>
      <c r="E35" s="1107"/>
      <c r="F35" s="1107"/>
      <c r="G35" s="1107"/>
      <c r="H35" s="1107"/>
      <c r="I35" s="1107"/>
      <c r="J35" s="1107"/>
      <c r="K35" s="1108"/>
    </row>
    <row r="36" spans="1:11" ht="15" customHeight="1" x14ac:dyDescent="0.2">
      <c r="A36" s="1107" t="s">
        <v>458</v>
      </c>
      <c r="B36" s="1107"/>
      <c r="C36" s="1107"/>
      <c r="D36" s="1107"/>
      <c r="E36" s="1107"/>
      <c r="F36" s="1107"/>
      <c r="G36" s="1107"/>
      <c r="H36" s="1107"/>
      <c r="I36" s="1107"/>
      <c r="J36" s="1107"/>
      <c r="K36" s="1108"/>
    </row>
    <row r="37" spans="1:11" ht="15" customHeight="1" x14ac:dyDescent="0.2">
      <c r="A37" s="1107" t="s">
        <v>320</v>
      </c>
      <c r="B37" s="1107"/>
      <c r="C37" s="1107"/>
      <c r="D37" s="1107"/>
      <c r="E37" s="1107"/>
      <c r="F37" s="1107"/>
      <c r="G37" s="1107"/>
      <c r="H37" s="1107"/>
      <c r="I37" s="1107"/>
      <c r="J37" s="1107"/>
      <c r="K37" s="1108"/>
    </row>
    <row r="38" spans="1:11" x14ac:dyDescent="0.2">
      <c r="A38" s="88"/>
      <c r="B38" s="33"/>
      <c r="C38" s="33"/>
      <c r="D38" s="33"/>
      <c r="E38" s="33"/>
      <c r="F38" s="33"/>
      <c r="G38" s="33"/>
      <c r="H38" s="33"/>
      <c r="I38" s="33"/>
      <c r="J38" s="33"/>
      <c r="K38" s="72"/>
    </row>
    <row r="39" spans="1:11" x14ac:dyDescent="0.2">
      <c r="A39" s="88"/>
      <c r="B39" s="33"/>
      <c r="C39" s="33"/>
      <c r="D39" s="33"/>
      <c r="E39" s="33"/>
      <c r="F39" s="33"/>
      <c r="G39" s="33"/>
      <c r="H39" s="33"/>
      <c r="I39" s="33"/>
      <c r="J39" s="33"/>
      <c r="K39" s="72"/>
    </row>
  </sheetData>
  <mergeCells count="8">
    <mergeCell ref="A36:K36"/>
    <mergeCell ref="A37:K37"/>
    <mergeCell ref="A33:K33"/>
    <mergeCell ref="A3:K3"/>
    <mergeCell ref="A1:B1"/>
    <mergeCell ref="A2:B2"/>
    <mergeCell ref="F1:H1"/>
    <mergeCell ref="A35:K35"/>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pane ySplit="4" topLeftCell="A5" activePane="bottomLeft" state="frozen"/>
      <selection sqref="A1:B86"/>
      <selection pane="bottomLeft" activeCell="P11" sqref="P11:P12"/>
    </sheetView>
  </sheetViews>
  <sheetFormatPr defaultColWidth="6.7109375" defaultRowHeight="12.75" x14ac:dyDescent="0.2"/>
  <cols>
    <col min="1" max="1" width="6.7109375" style="492"/>
    <col min="2" max="10" width="8.7109375" style="494" customWidth="1"/>
    <col min="11" max="11" width="8.7109375" style="540" customWidth="1"/>
    <col min="12" max="16384" width="6.7109375" style="494"/>
  </cols>
  <sheetData>
    <row r="1" spans="1:11" s="800" customFormat="1" ht="30" customHeight="1" x14ac:dyDescent="0.25">
      <c r="A1" s="1087"/>
      <c r="B1" s="967"/>
      <c r="F1" s="962" t="s">
        <v>590</v>
      </c>
      <c r="G1" s="963"/>
      <c r="H1" s="963"/>
      <c r="I1" s="887"/>
      <c r="J1" s="887"/>
      <c r="K1" s="887"/>
    </row>
    <row r="2" spans="1:11" s="800" customFormat="1" ht="6" customHeight="1" x14ac:dyDescent="0.2">
      <c r="A2" s="1087"/>
      <c r="B2" s="967"/>
      <c r="K2" s="801"/>
    </row>
    <row r="3" spans="1:11" ht="30" customHeight="1" x14ac:dyDescent="0.2">
      <c r="A3" s="970" t="s">
        <v>459</v>
      </c>
      <c r="B3" s="970"/>
      <c r="C3" s="970"/>
      <c r="D3" s="970"/>
      <c r="E3" s="970"/>
      <c r="F3" s="970"/>
      <c r="G3" s="970"/>
      <c r="H3" s="970"/>
      <c r="I3" s="970"/>
      <c r="J3" s="970"/>
      <c r="K3" s="1109"/>
    </row>
    <row r="4" spans="1:11" s="885" customFormat="1" ht="54.75" customHeight="1" x14ac:dyDescent="0.2">
      <c r="A4" s="890"/>
      <c r="B4" s="881" t="s">
        <v>24</v>
      </c>
      <c r="C4" s="909" t="s">
        <v>707</v>
      </c>
      <c r="D4" s="889" t="s">
        <v>25</v>
      </c>
      <c r="E4" s="889" t="s">
        <v>26</v>
      </c>
      <c r="F4" s="889" t="s">
        <v>187</v>
      </c>
      <c r="G4" s="889" t="s">
        <v>69</v>
      </c>
      <c r="H4" s="889" t="s">
        <v>125</v>
      </c>
      <c r="I4" s="881" t="s">
        <v>461</v>
      </c>
      <c r="J4" s="889" t="s">
        <v>27</v>
      </c>
      <c r="K4" s="880" t="s">
        <v>321</v>
      </c>
    </row>
    <row r="5" spans="1:11" ht="6" customHeight="1" x14ac:dyDescent="0.2">
      <c r="A5" s="663"/>
      <c r="B5" s="664"/>
      <c r="C5" s="664"/>
      <c r="D5" s="664"/>
      <c r="E5" s="664"/>
      <c r="F5" s="664"/>
      <c r="G5" s="664"/>
      <c r="H5" s="664"/>
      <c r="I5" s="326"/>
      <c r="J5" s="326"/>
      <c r="K5" s="399"/>
    </row>
    <row r="6" spans="1:11" x14ac:dyDescent="0.2">
      <c r="A6" s="22">
        <v>2004</v>
      </c>
      <c r="B6" s="21">
        <v>13.3162320434481</v>
      </c>
      <c r="C6" s="21">
        <v>1.7546719017532237</v>
      </c>
      <c r="D6" s="21">
        <v>0.9507420331442985</v>
      </c>
      <c r="E6" s="21">
        <v>2.5785538975398308</v>
      </c>
      <c r="F6" s="21">
        <v>0.54508717835700216</v>
      </c>
      <c r="G6" s="21">
        <v>0.40015596186756053</v>
      </c>
      <c r="H6" s="21">
        <v>0.63385899697581483</v>
      </c>
      <c r="I6" s="35" t="s">
        <v>67</v>
      </c>
      <c r="J6" s="21">
        <v>0.65860734981323976</v>
      </c>
      <c r="K6" s="111">
        <v>2.349433942138945</v>
      </c>
    </row>
    <row r="7" spans="1:11" x14ac:dyDescent="0.2">
      <c r="A7" s="22">
        <v>2005</v>
      </c>
      <c r="B7" s="21">
        <v>13.917517880759201</v>
      </c>
      <c r="C7" s="21">
        <v>1.562405373171428</v>
      </c>
      <c r="D7" s="21">
        <v>0.96627285955804521</v>
      </c>
      <c r="E7" s="21">
        <v>1.9432893116697707</v>
      </c>
      <c r="F7" s="21">
        <v>0.51771924802956226</v>
      </c>
      <c r="G7" s="21">
        <v>0.41627670630386504</v>
      </c>
      <c r="H7" s="21">
        <v>0.41507444636276947</v>
      </c>
      <c r="I7" s="35" t="s">
        <v>67</v>
      </c>
      <c r="J7" s="21">
        <v>0.68726865799762882</v>
      </c>
      <c r="K7" s="111">
        <v>2.5219574000600948</v>
      </c>
    </row>
    <row r="8" spans="1:11" x14ac:dyDescent="0.2">
      <c r="A8" s="22">
        <v>2006</v>
      </c>
      <c r="B8" s="21">
        <v>14.186890030451</v>
      </c>
      <c r="C8" s="21">
        <v>1.625579021919203</v>
      </c>
      <c r="D8" s="21">
        <v>1.353470395303537</v>
      </c>
      <c r="E8" s="21">
        <v>1.7608189364272453</v>
      </c>
      <c r="F8" s="21">
        <v>0.48273704307899723</v>
      </c>
      <c r="G8" s="21">
        <v>0.504445034586542</v>
      </c>
      <c r="H8" s="21">
        <v>0.41713813431716484</v>
      </c>
      <c r="I8" s="35" t="s">
        <v>67</v>
      </c>
      <c r="J8" s="21">
        <v>0.74179819652611401</v>
      </c>
      <c r="K8" s="111">
        <v>2.6066997989301548</v>
      </c>
    </row>
    <row r="9" spans="1:11" x14ac:dyDescent="0.2">
      <c r="A9" s="22">
        <v>2007</v>
      </c>
      <c r="B9" s="21">
        <v>14.517416230314211</v>
      </c>
      <c r="C9" s="21">
        <v>1.4980878998886697</v>
      </c>
      <c r="D9" s="21">
        <v>1.3657115265112165</v>
      </c>
      <c r="E9" s="21">
        <v>1.7330395676778863</v>
      </c>
      <c r="F9" s="21">
        <v>0.63388181639133601</v>
      </c>
      <c r="G9" s="21">
        <v>0.34926543087843009</v>
      </c>
      <c r="H9" s="21">
        <v>0.43604141285141917</v>
      </c>
      <c r="I9" s="21">
        <v>1.9276427991670606</v>
      </c>
      <c r="J9" s="21">
        <v>0.69768417306274921</v>
      </c>
      <c r="K9" s="111">
        <v>2.40410025583021</v>
      </c>
    </row>
    <row r="10" spans="1:11" x14ac:dyDescent="0.2">
      <c r="A10" s="22">
        <v>2008</v>
      </c>
      <c r="B10" s="21">
        <v>14.113065979654113</v>
      </c>
      <c r="C10" s="21">
        <v>1.3800385875258552</v>
      </c>
      <c r="D10" s="21">
        <v>1.1037547256863887</v>
      </c>
      <c r="E10" s="21">
        <v>1.4305686211495576</v>
      </c>
      <c r="F10" s="21">
        <v>0.79305597693434449</v>
      </c>
      <c r="G10" s="21">
        <v>0.47735993680177535</v>
      </c>
      <c r="H10" s="21">
        <v>0.26121690155317395</v>
      </c>
      <c r="I10" s="21">
        <v>1.5154023997756556</v>
      </c>
      <c r="J10" s="21">
        <v>0.8782482386513053</v>
      </c>
      <c r="K10" s="111">
        <v>2.3229483225087701</v>
      </c>
    </row>
    <row r="11" spans="1:11" x14ac:dyDescent="0.2">
      <c r="A11" s="22">
        <v>2009</v>
      </c>
      <c r="B11" s="21">
        <v>15.814867557433713</v>
      </c>
      <c r="C11" s="21">
        <v>1.8714880444523252</v>
      </c>
      <c r="D11" s="21">
        <v>1.3906306615921809</v>
      </c>
      <c r="E11" s="21">
        <v>0.9878728185976251</v>
      </c>
      <c r="F11" s="21">
        <v>0.54278656733901376</v>
      </c>
      <c r="G11" s="21">
        <v>0.23337156210803173</v>
      </c>
      <c r="H11" s="21">
        <v>0.27036372454559232</v>
      </c>
      <c r="I11" s="21">
        <v>2.3152153169921901</v>
      </c>
      <c r="J11" s="21">
        <v>1.3027162733084023</v>
      </c>
      <c r="K11" s="111">
        <v>2.9399065055431297</v>
      </c>
    </row>
    <row r="12" spans="1:11" x14ac:dyDescent="0.2">
      <c r="A12" s="22">
        <v>2010</v>
      </c>
      <c r="B12" s="21">
        <v>16.516303862401575</v>
      </c>
      <c r="C12" s="21">
        <v>1.8131037106718191</v>
      </c>
      <c r="D12" s="21">
        <v>1.221799615115698</v>
      </c>
      <c r="E12" s="21">
        <v>1.4995488744774743</v>
      </c>
      <c r="F12" s="21">
        <v>1.2660523476108652</v>
      </c>
      <c r="G12" s="21">
        <v>0.38055736388274952</v>
      </c>
      <c r="H12" s="21">
        <v>0.37512091281486915</v>
      </c>
      <c r="I12" s="21">
        <v>2.2937228187020757</v>
      </c>
      <c r="J12" s="21">
        <v>1.1597557758559911</v>
      </c>
      <c r="K12" s="111">
        <v>3.2048198557234597</v>
      </c>
    </row>
    <row r="13" spans="1:11" s="507" customFormat="1" x14ac:dyDescent="0.2">
      <c r="A13" s="22">
        <v>2011</v>
      </c>
      <c r="B13" s="21">
        <v>15.641959506466005</v>
      </c>
      <c r="C13" s="21">
        <v>1.5323445626066461</v>
      </c>
      <c r="D13" s="21">
        <v>1.386586261101411</v>
      </c>
      <c r="E13" s="21">
        <v>1.1811376943676839</v>
      </c>
      <c r="F13" s="21">
        <v>0.74478164419530368</v>
      </c>
      <c r="G13" s="21">
        <v>0.41230650666681079</v>
      </c>
      <c r="H13" s="21">
        <v>0.25913094118857993</v>
      </c>
      <c r="I13" s="21">
        <v>2.3376502880581493</v>
      </c>
      <c r="J13" s="21">
        <v>0.79474006916921691</v>
      </c>
      <c r="K13" s="111">
        <v>3.0842897692212752</v>
      </c>
    </row>
    <row r="14" spans="1:11" s="507" customFormat="1" x14ac:dyDescent="0.2">
      <c r="A14" s="22">
        <v>2012</v>
      </c>
      <c r="B14" s="21">
        <v>15.781630140836899</v>
      </c>
      <c r="C14" s="21">
        <v>0.97063957448608351</v>
      </c>
      <c r="D14" s="21">
        <v>0.94756509900949482</v>
      </c>
      <c r="E14" s="21">
        <v>0.9041849215042006</v>
      </c>
      <c r="F14" s="35" t="s">
        <v>67</v>
      </c>
      <c r="G14" s="21">
        <v>0.21984419975188862</v>
      </c>
      <c r="H14" s="21">
        <v>0.26102510732783785</v>
      </c>
      <c r="I14" s="21">
        <v>1.5635579989481552</v>
      </c>
      <c r="J14" s="21">
        <v>0.84894338510397305</v>
      </c>
      <c r="K14" s="111">
        <v>3.0379195072847351</v>
      </c>
    </row>
    <row r="15" spans="1:11" s="507" customFormat="1" x14ac:dyDescent="0.2">
      <c r="A15" s="22">
        <v>2013</v>
      </c>
      <c r="B15" s="21">
        <v>15.35458819250325</v>
      </c>
      <c r="C15" s="21">
        <v>0.99509882883299927</v>
      </c>
      <c r="D15" s="21">
        <v>1.2346147040839079</v>
      </c>
      <c r="E15" s="21">
        <v>1.2334962835504488</v>
      </c>
      <c r="F15" s="35" t="s">
        <v>67</v>
      </c>
      <c r="G15" s="21">
        <v>0.35757581931579552</v>
      </c>
      <c r="H15" s="21">
        <v>0.28407480678010777</v>
      </c>
      <c r="I15" s="21">
        <v>1.3342385662451948</v>
      </c>
      <c r="J15" s="21">
        <v>0.71412502248372678</v>
      </c>
      <c r="K15" s="111">
        <v>3.2718050863235653</v>
      </c>
    </row>
    <row r="16" spans="1:11" x14ac:dyDescent="0.2">
      <c r="A16" s="22">
        <v>2014</v>
      </c>
      <c r="B16" s="21">
        <v>16.009429167323901</v>
      </c>
      <c r="C16" s="21">
        <v>1.330818574528825</v>
      </c>
      <c r="D16" s="21">
        <v>1.35</v>
      </c>
      <c r="E16" s="21">
        <v>1.553491110487365</v>
      </c>
      <c r="F16" s="35" t="s">
        <v>67</v>
      </c>
      <c r="G16" s="21">
        <v>0.25477443765423025</v>
      </c>
      <c r="H16" s="21">
        <v>0.2566441996821745</v>
      </c>
      <c r="I16" s="21">
        <v>1.4535020571356001</v>
      </c>
      <c r="J16" s="21">
        <v>0.614554222149158</v>
      </c>
      <c r="K16" s="56">
        <v>3.7025682164515099</v>
      </c>
    </row>
    <row r="17" spans="1:11" ht="6" customHeight="1" x14ac:dyDescent="0.2">
      <c r="A17" s="345"/>
      <c r="B17" s="346"/>
      <c r="C17" s="346"/>
      <c r="D17" s="346"/>
      <c r="E17" s="346"/>
      <c r="F17" s="346"/>
      <c r="G17" s="346"/>
      <c r="H17" s="346"/>
      <c r="I17" s="346"/>
      <c r="J17" s="346"/>
      <c r="K17" s="399"/>
    </row>
    <row r="18" spans="1:11" ht="15" customHeight="1" x14ac:dyDescent="0.2">
      <c r="A18" s="1088" t="s">
        <v>54</v>
      </c>
      <c r="B18" s="1088"/>
      <c r="C18" s="1088"/>
      <c r="D18" s="1088"/>
      <c r="E18" s="1088"/>
      <c r="F18" s="1088"/>
      <c r="G18" s="1088"/>
      <c r="H18" s="1088"/>
      <c r="I18" s="1088"/>
      <c r="J18" s="1088"/>
      <c r="K18" s="1088"/>
    </row>
    <row r="19" spans="1:11" ht="6" customHeight="1" x14ac:dyDescent="0.2">
      <c r="A19" s="493"/>
      <c r="B19" s="493"/>
      <c r="C19" s="493"/>
      <c r="D19" s="493"/>
      <c r="E19" s="493"/>
      <c r="F19" s="493"/>
      <c r="G19" s="493"/>
      <c r="H19" s="493"/>
      <c r="I19" s="493"/>
      <c r="J19" s="493"/>
      <c r="K19" s="538"/>
    </row>
    <row r="20" spans="1:11" s="507" customFormat="1" ht="15" customHeight="1" x14ac:dyDescent="0.2">
      <c r="A20" s="1107" t="s">
        <v>322</v>
      </c>
      <c r="B20" s="1107"/>
      <c r="C20" s="1107"/>
      <c r="D20" s="1107"/>
      <c r="E20" s="1107"/>
      <c r="F20" s="1107"/>
      <c r="G20" s="1107"/>
      <c r="H20" s="1107"/>
      <c r="I20" s="1107"/>
      <c r="J20" s="1107"/>
      <c r="K20" s="1107"/>
    </row>
  </sheetData>
  <mergeCells count="6">
    <mergeCell ref="A18:K18"/>
    <mergeCell ref="A3:K3"/>
    <mergeCell ref="A20:K20"/>
    <mergeCell ref="A1:B1"/>
    <mergeCell ref="A2:B2"/>
    <mergeCell ref="F1:H1"/>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0">
    <pageSetUpPr fitToPage="1"/>
  </sheetPr>
  <dimension ref="A1:G47"/>
  <sheetViews>
    <sheetView zoomScaleNormal="100" workbookViewId="0">
      <pane ySplit="5" topLeftCell="A6" activePane="bottomLeft" state="frozen"/>
      <selection sqref="A1:B86"/>
      <selection pane="bottomLeft" activeCell="K19" sqref="K19"/>
    </sheetView>
  </sheetViews>
  <sheetFormatPr defaultColWidth="8.85546875" defaultRowHeight="12.75" x14ac:dyDescent="0.2"/>
  <cols>
    <col min="1" max="1" width="7.7109375" style="5" customWidth="1"/>
    <col min="2" max="7" width="10.7109375" style="5" customWidth="1"/>
    <col min="8" max="16384" width="8.85546875" style="5"/>
  </cols>
  <sheetData>
    <row r="1" spans="1:7" s="800" customFormat="1" ht="30" customHeight="1" x14ac:dyDescent="0.25">
      <c r="A1" s="1099"/>
      <c r="B1" s="967"/>
      <c r="E1" s="962" t="s">
        <v>590</v>
      </c>
      <c r="F1" s="963"/>
      <c r="G1" s="963"/>
    </row>
    <row r="2" spans="1:7" s="800" customFormat="1" ht="6" customHeight="1" x14ac:dyDescent="0.2">
      <c r="A2" s="1099"/>
      <c r="B2" s="967"/>
    </row>
    <row r="3" spans="1:7" ht="30" customHeight="1" x14ac:dyDescent="0.2">
      <c r="A3" s="1089" t="s">
        <v>463</v>
      </c>
      <c r="B3" s="1089"/>
      <c r="C3" s="1089"/>
      <c r="D3" s="1089"/>
      <c r="E3" s="1089"/>
      <c r="F3" s="1089"/>
      <c r="G3" s="1089"/>
    </row>
    <row r="4" spans="1:7" ht="15" customHeight="1" x14ac:dyDescent="0.2">
      <c r="A4" s="1112" t="s">
        <v>127</v>
      </c>
      <c r="B4" s="1111" t="s">
        <v>89</v>
      </c>
      <c r="C4" s="1113" t="s">
        <v>242</v>
      </c>
      <c r="D4" s="975" t="s">
        <v>243</v>
      </c>
      <c r="E4" s="1110" t="s">
        <v>112</v>
      </c>
      <c r="F4" s="1110"/>
      <c r="G4" s="1090"/>
    </row>
    <row r="5" spans="1:7" ht="30" customHeight="1" x14ac:dyDescent="0.2">
      <c r="A5" s="1112"/>
      <c r="B5" s="1111"/>
      <c r="C5" s="1111"/>
      <c r="D5" s="1110"/>
      <c r="E5" s="14" t="s">
        <v>152</v>
      </c>
      <c r="F5" s="14" t="s">
        <v>29</v>
      </c>
      <c r="G5" s="14" t="s">
        <v>132</v>
      </c>
    </row>
    <row r="6" spans="1:7" ht="6" customHeight="1" x14ac:dyDescent="0.2">
      <c r="A6" s="665"/>
      <c r="B6" s="362"/>
      <c r="C6" s="362"/>
      <c r="D6" s="326"/>
      <c r="E6" s="326"/>
      <c r="F6" s="326"/>
      <c r="G6" s="326"/>
    </row>
    <row r="7" spans="1:7" x14ac:dyDescent="0.2">
      <c r="A7" s="40" t="s">
        <v>30</v>
      </c>
      <c r="B7" s="17">
        <v>53392</v>
      </c>
      <c r="C7" s="18" t="s">
        <v>151</v>
      </c>
      <c r="D7" s="13">
        <v>15.7</v>
      </c>
      <c r="E7" s="13">
        <v>1.3</v>
      </c>
      <c r="F7" s="13">
        <v>3.4</v>
      </c>
      <c r="G7" s="13">
        <v>4.7</v>
      </c>
    </row>
    <row r="8" spans="1:7" x14ac:dyDescent="0.2">
      <c r="A8" s="40" t="s">
        <v>31</v>
      </c>
      <c r="B8" s="17">
        <v>55469</v>
      </c>
      <c r="C8" s="18" t="s">
        <v>151</v>
      </c>
      <c r="D8" s="13">
        <v>16.100000000000001</v>
      </c>
      <c r="E8" s="13">
        <v>1.3</v>
      </c>
      <c r="F8" s="13">
        <v>3.5</v>
      </c>
      <c r="G8" s="13">
        <v>4.9000000000000004</v>
      </c>
    </row>
    <row r="9" spans="1:7" x14ac:dyDescent="0.2">
      <c r="A9" s="40" t="s">
        <v>65</v>
      </c>
      <c r="B9" s="17">
        <v>57992</v>
      </c>
      <c r="C9" s="18" t="s">
        <v>151</v>
      </c>
      <c r="D9" s="13">
        <v>18</v>
      </c>
      <c r="E9" s="13">
        <v>1.2</v>
      </c>
      <c r="F9" s="13">
        <v>3.5</v>
      </c>
      <c r="G9" s="13">
        <v>4.7</v>
      </c>
    </row>
    <row r="10" spans="1:7" x14ac:dyDescent="0.2">
      <c r="A10" s="40" t="s">
        <v>32</v>
      </c>
      <c r="B10" s="17">
        <v>54328</v>
      </c>
      <c r="C10" s="18" t="s">
        <v>151</v>
      </c>
      <c r="D10" s="13">
        <v>17.100000000000001</v>
      </c>
      <c r="E10" s="13">
        <v>1.1000000000000001</v>
      </c>
      <c r="F10" s="13">
        <v>3.5</v>
      </c>
      <c r="G10" s="13">
        <v>4.5999999999999996</v>
      </c>
    </row>
    <row r="11" spans="1:7" x14ac:dyDescent="0.2">
      <c r="A11" s="40" t="s">
        <v>33</v>
      </c>
      <c r="B11" s="17">
        <v>54711</v>
      </c>
      <c r="C11" s="18" t="s">
        <v>151</v>
      </c>
      <c r="D11" s="13">
        <v>15.6</v>
      </c>
      <c r="E11" s="13">
        <v>1</v>
      </c>
      <c r="F11" s="13">
        <v>3.1</v>
      </c>
      <c r="G11" s="13">
        <v>4.0999999999999996</v>
      </c>
    </row>
    <row r="12" spans="1:7" x14ac:dyDescent="0.2">
      <c r="A12" s="40" t="s">
        <v>34</v>
      </c>
      <c r="B12" s="17">
        <v>52361</v>
      </c>
      <c r="C12" s="19">
        <v>32</v>
      </c>
      <c r="D12" s="13">
        <v>15.9</v>
      </c>
      <c r="E12" s="13">
        <v>1</v>
      </c>
      <c r="F12" s="13">
        <v>2</v>
      </c>
      <c r="G12" s="13">
        <v>3</v>
      </c>
    </row>
    <row r="13" spans="1:7" x14ac:dyDescent="0.2">
      <c r="A13" s="40" t="s">
        <v>35</v>
      </c>
      <c r="B13" s="17">
        <v>52129</v>
      </c>
      <c r="C13" s="19">
        <v>32.200000000000003</v>
      </c>
      <c r="D13" s="13">
        <v>16.7</v>
      </c>
      <c r="E13" s="13">
        <v>1</v>
      </c>
      <c r="F13" s="13">
        <v>2</v>
      </c>
      <c r="G13" s="13">
        <v>3.1</v>
      </c>
    </row>
    <row r="14" spans="1:7" x14ac:dyDescent="0.2">
      <c r="A14" s="40" t="s">
        <v>36</v>
      </c>
      <c r="B14" s="17">
        <v>47659</v>
      </c>
      <c r="C14" s="19">
        <v>33.299999999999997</v>
      </c>
      <c r="D14" s="13">
        <v>18.399999999999999</v>
      </c>
      <c r="E14" s="13">
        <v>1</v>
      </c>
      <c r="F14" s="13">
        <v>2.5</v>
      </c>
      <c r="G14" s="13">
        <v>3.5</v>
      </c>
    </row>
    <row r="15" spans="1:7" x14ac:dyDescent="0.2">
      <c r="A15" s="40" t="s">
        <v>37</v>
      </c>
      <c r="B15" s="17">
        <v>49658</v>
      </c>
      <c r="C15" s="19">
        <v>33.299999999999997</v>
      </c>
      <c r="D15" s="13">
        <v>18.5</v>
      </c>
      <c r="E15" s="13">
        <v>1.1000000000000001</v>
      </c>
      <c r="F15" s="13">
        <v>2.5</v>
      </c>
      <c r="G15" s="13">
        <v>3.6</v>
      </c>
    </row>
    <row r="16" spans="1:7" x14ac:dyDescent="0.2">
      <c r="A16" s="40" t="s">
        <v>38</v>
      </c>
      <c r="B16" s="17">
        <v>49902</v>
      </c>
      <c r="C16" s="25" t="s">
        <v>151</v>
      </c>
      <c r="D16" s="13">
        <v>19.2</v>
      </c>
      <c r="E16" s="13">
        <v>1.3</v>
      </c>
      <c r="F16" s="13">
        <v>2.4</v>
      </c>
      <c r="G16" s="13">
        <v>3.7</v>
      </c>
    </row>
    <row r="17" spans="1:7" x14ac:dyDescent="0.2">
      <c r="A17" s="40" t="s">
        <v>39</v>
      </c>
      <c r="B17" s="17">
        <v>54363</v>
      </c>
      <c r="C17" s="25" t="s">
        <v>151</v>
      </c>
      <c r="D17" s="13">
        <v>17.2</v>
      </c>
      <c r="E17" s="13">
        <v>1.2</v>
      </c>
      <c r="F17" s="13">
        <v>1.8</v>
      </c>
      <c r="G17" s="13">
        <v>3</v>
      </c>
    </row>
    <row r="18" spans="1:7" x14ac:dyDescent="0.2">
      <c r="A18" s="40" t="s">
        <v>40</v>
      </c>
      <c r="B18" s="17">
        <v>51932</v>
      </c>
      <c r="C18" s="19">
        <v>33.9</v>
      </c>
      <c r="D18" s="13">
        <v>16.3</v>
      </c>
      <c r="E18" s="13">
        <v>1</v>
      </c>
      <c r="F18" s="13">
        <v>1.4</v>
      </c>
      <c r="G18" s="13">
        <v>2.4</v>
      </c>
    </row>
    <row r="19" spans="1:7" x14ac:dyDescent="0.2">
      <c r="A19" s="40" t="s">
        <v>41</v>
      </c>
      <c r="B19" s="17">
        <v>52011</v>
      </c>
      <c r="C19" s="19">
        <v>28.3</v>
      </c>
      <c r="D19" s="13">
        <v>11.3</v>
      </c>
      <c r="E19" s="13">
        <v>0.7</v>
      </c>
      <c r="F19" s="13">
        <v>0.8</v>
      </c>
      <c r="G19" s="13">
        <v>1.5</v>
      </c>
    </row>
    <row r="20" spans="1:7" x14ac:dyDescent="0.2">
      <c r="A20" s="40" t="s">
        <v>42</v>
      </c>
      <c r="B20" s="17">
        <v>49358</v>
      </c>
      <c r="C20" s="19">
        <v>22.7</v>
      </c>
      <c r="D20" s="13">
        <v>8.8000000000000007</v>
      </c>
      <c r="E20" s="13">
        <v>0.5</v>
      </c>
      <c r="F20" s="13">
        <v>0.5</v>
      </c>
      <c r="G20" s="13">
        <v>1</v>
      </c>
    </row>
    <row r="21" spans="1:7" x14ac:dyDescent="0.2">
      <c r="A21" s="40" t="s">
        <v>43</v>
      </c>
      <c r="B21" s="17">
        <v>35278</v>
      </c>
      <c r="C21" s="19">
        <v>19.7</v>
      </c>
      <c r="D21" s="13">
        <v>7.2</v>
      </c>
      <c r="E21" s="13">
        <v>0.4</v>
      </c>
      <c r="F21" s="13">
        <v>0.4</v>
      </c>
      <c r="G21" s="13">
        <v>0.8</v>
      </c>
    </row>
    <row r="22" spans="1:7" x14ac:dyDescent="0.2">
      <c r="A22" s="40" t="s">
        <v>44</v>
      </c>
      <c r="B22" s="17">
        <v>46646</v>
      </c>
      <c r="C22" s="19">
        <v>18.7</v>
      </c>
      <c r="D22" s="13">
        <v>7</v>
      </c>
      <c r="E22" s="13">
        <v>0.4</v>
      </c>
      <c r="F22" s="13">
        <v>0.3</v>
      </c>
      <c r="G22" s="13">
        <v>0.7</v>
      </c>
    </row>
    <row r="23" spans="1:7" x14ac:dyDescent="0.2">
      <c r="A23" s="22" t="s">
        <v>45</v>
      </c>
      <c r="B23" s="17">
        <v>34437</v>
      </c>
      <c r="C23" s="19">
        <v>16.8</v>
      </c>
      <c r="D23" s="13">
        <v>6.1</v>
      </c>
      <c r="E23" s="13">
        <v>0.4</v>
      </c>
      <c r="F23" s="13">
        <v>0.3</v>
      </c>
      <c r="G23" s="13">
        <v>0.7</v>
      </c>
    </row>
    <row r="24" spans="1:7" x14ac:dyDescent="0.2">
      <c r="A24" s="22" t="s">
        <v>46</v>
      </c>
      <c r="B24" s="17">
        <v>41125</v>
      </c>
      <c r="C24" s="19">
        <v>20.5</v>
      </c>
      <c r="D24" s="13">
        <v>5.8</v>
      </c>
      <c r="E24" s="13">
        <v>0.4</v>
      </c>
      <c r="F24" s="13">
        <v>0.3</v>
      </c>
      <c r="G24" s="13">
        <v>0.7</v>
      </c>
    </row>
    <row r="25" spans="1:7" x14ac:dyDescent="0.2">
      <c r="A25" s="22">
        <v>1992</v>
      </c>
      <c r="B25" s="17">
        <v>27839</v>
      </c>
      <c r="C25" s="13">
        <v>20.8</v>
      </c>
      <c r="D25" s="13">
        <v>5.8</v>
      </c>
      <c r="E25" s="13">
        <v>0.4</v>
      </c>
      <c r="F25" s="13">
        <v>0.3</v>
      </c>
      <c r="G25" s="13">
        <v>0.7</v>
      </c>
    </row>
    <row r="26" spans="1:7" x14ac:dyDescent="0.2">
      <c r="A26" s="22">
        <v>1993</v>
      </c>
      <c r="B26" s="17">
        <v>33956</v>
      </c>
      <c r="C26" s="13">
        <v>23.3</v>
      </c>
      <c r="D26" s="13">
        <v>7.3</v>
      </c>
      <c r="E26" s="13">
        <v>0.6</v>
      </c>
      <c r="F26" s="13">
        <v>0.5</v>
      </c>
      <c r="G26" s="13">
        <v>1</v>
      </c>
    </row>
    <row r="27" spans="1:7" x14ac:dyDescent="0.2">
      <c r="A27" s="22">
        <v>1994</v>
      </c>
      <c r="B27" s="17">
        <v>39519</v>
      </c>
      <c r="C27" s="13">
        <v>29.4</v>
      </c>
      <c r="D27" s="13">
        <v>8.9</v>
      </c>
      <c r="E27" s="13">
        <v>0.7</v>
      </c>
      <c r="F27" s="13">
        <v>0.6</v>
      </c>
      <c r="G27" s="13">
        <v>1.3</v>
      </c>
    </row>
    <row r="28" spans="1:7" x14ac:dyDescent="0.2">
      <c r="A28" s="22">
        <v>1995</v>
      </c>
      <c r="B28" s="17">
        <v>44878</v>
      </c>
      <c r="C28" s="13">
        <v>34.200000000000003</v>
      </c>
      <c r="D28" s="13">
        <v>12</v>
      </c>
      <c r="E28" s="13">
        <v>1.1000000000000001</v>
      </c>
      <c r="F28" s="13">
        <v>0.7</v>
      </c>
      <c r="G28" s="13">
        <v>1.9</v>
      </c>
    </row>
    <row r="29" spans="1:7" x14ac:dyDescent="0.2">
      <c r="A29" s="22">
        <v>1996</v>
      </c>
      <c r="B29" s="17">
        <v>47544</v>
      </c>
      <c r="C29" s="13">
        <v>37.5</v>
      </c>
      <c r="D29" s="13">
        <v>14.3</v>
      </c>
      <c r="E29" s="13">
        <v>1.3</v>
      </c>
      <c r="F29" s="13">
        <v>1.1000000000000001</v>
      </c>
      <c r="G29" s="13">
        <v>2.5</v>
      </c>
    </row>
    <row r="30" spans="1:7" x14ac:dyDescent="0.2">
      <c r="A30" s="22">
        <v>1997</v>
      </c>
      <c r="B30" s="17">
        <v>38878</v>
      </c>
      <c r="C30" s="13">
        <v>41.3</v>
      </c>
      <c r="D30" s="13">
        <v>15</v>
      </c>
      <c r="E30" s="13">
        <v>1.5</v>
      </c>
      <c r="F30" s="13">
        <v>1.1000000000000001</v>
      </c>
      <c r="G30" s="13">
        <v>2.6</v>
      </c>
    </row>
    <row r="31" spans="1:7" x14ac:dyDescent="0.2">
      <c r="A31" s="22" t="s">
        <v>48</v>
      </c>
      <c r="B31" s="17">
        <v>44437</v>
      </c>
      <c r="C31" s="13">
        <v>44.1</v>
      </c>
      <c r="D31" s="13">
        <v>16.399999999999999</v>
      </c>
      <c r="E31" s="13">
        <v>1.4</v>
      </c>
      <c r="F31" s="13">
        <v>1.3</v>
      </c>
      <c r="G31" s="13">
        <v>2.7</v>
      </c>
    </row>
    <row r="32" spans="1:7" x14ac:dyDescent="0.2">
      <c r="A32" s="22">
        <v>1999</v>
      </c>
      <c r="B32" s="17">
        <v>42751</v>
      </c>
      <c r="C32" s="13">
        <v>44.9</v>
      </c>
      <c r="D32" s="13">
        <v>16.899999999999999</v>
      </c>
      <c r="E32" s="13">
        <v>1.6</v>
      </c>
      <c r="F32" s="13">
        <v>1.4</v>
      </c>
      <c r="G32" s="13">
        <v>3.1</v>
      </c>
    </row>
    <row r="33" spans="1:7" ht="12.75" customHeight="1" x14ac:dyDescent="0.2">
      <c r="A33" s="22">
        <v>2000</v>
      </c>
      <c r="B33" s="17">
        <v>37566</v>
      </c>
      <c r="C33" s="13">
        <v>46.2</v>
      </c>
      <c r="D33" s="13">
        <v>17.2</v>
      </c>
      <c r="E33" s="13">
        <v>1.5</v>
      </c>
      <c r="F33" s="13">
        <v>1.6</v>
      </c>
      <c r="G33" s="13">
        <v>3.1</v>
      </c>
    </row>
    <row r="34" spans="1:7" ht="12.75" customHeight="1" x14ac:dyDescent="0.2">
      <c r="A34" s="22">
        <v>2001</v>
      </c>
      <c r="B34" s="17">
        <v>39276</v>
      </c>
      <c r="C34" s="13">
        <v>47.4</v>
      </c>
      <c r="D34" s="13">
        <v>17.7</v>
      </c>
      <c r="E34" s="13">
        <v>1.5</v>
      </c>
      <c r="F34" s="13">
        <v>1.5</v>
      </c>
      <c r="G34" s="13">
        <v>3</v>
      </c>
    </row>
    <row r="35" spans="1:7" ht="12.75" customHeight="1" x14ac:dyDescent="0.2">
      <c r="A35" s="22">
        <v>2002</v>
      </c>
      <c r="B35" s="17">
        <v>39742</v>
      </c>
      <c r="C35" s="13">
        <v>47.7</v>
      </c>
      <c r="D35" s="13">
        <v>17.899999999999999</v>
      </c>
      <c r="E35" s="13">
        <v>1.5</v>
      </c>
      <c r="F35" s="13">
        <v>1.6</v>
      </c>
      <c r="G35" s="13">
        <v>3.1</v>
      </c>
    </row>
    <row r="36" spans="1:7" ht="12.75" customHeight="1" x14ac:dyDescent="0.2">
      <c r="A36" s="22">
        <v>2003</v>
      </c>
      <c r="B36" s="17">
        <v>40369</v>
      </c>
      <c r="C36" s="13">
        <v>43.6</v>
      </c>
      <c r="D36" s="13">
        <v>16.2</v>
      </c>
      <c r="E36" s="13">
        <v>1.2</v>
      </c>
      <c r="F36" s="13">
        <v>1.3</v>
      </c>
      <c r="G36" s="13">
        <v>2.5</v>
      </c>
    </row>
    <row r="37" spans="1:7" ht="12.75" customHeight="1" x14ac:dyDescent="0.2">
      <c r="A37" s="22">
        <v>2004</v>
      </c>
      <c r="B37" s="17">
        <v>42469</v>
      </c>
      <c r="C37" s="13">
        <v>42.7</v>
      </c>
      <c r="D37" s="13">
        <v>15.3</v>
      </c>
      <c r="E37" s="13">
        <v>1.2</v>
      </c>
      <c r="F37" s="13">
        <v>1.1000000000000001</v>
      </c>
      <c r="G37" s="13">
        <v>2.2999999999999998</v>
      </c>
    </row>
    <row r="38" spans="1:7" ht="12.75" customHeight="1" x14ac:dyDescent="0.2">
      <c r="A38" s="22">
        <v>2005</v>
      </c>
      <c r="B38" s="17">
        <v>41901</v>
      </c>
      <c r="C38" s="13">
        <v>39.5</v>
      </c>
      <c r="D38" s="13">
        <v>13.5</v>
      </c>
      <c r="E38" s="13">
        <v>1</v>
      </c>
      <c r="F38" s="13">
        <v>1</v>
      </c>
      <c r="G38" s="13">
        <v>2</v>
      </c>
    </row>
    <row r="39" spans="1:7" ht="12.75" customHeight="1" x14ac:dyDescent="0.2">
      <c r="A39" s="22">
        <v>2006</v>
      </c>
      <c r="B39" s="17">
        <v>36802</v>
      </c>
      <c r="C39" s="13">
        <v>38.1</v>
      </c>
      <c r="D39" s="13">
        <v>12.6</v>
      </c>
      <c r="E39" s="13">
        <v>1</v>
      </c>
      <c r="F39" s="13">
        <v>1</v>
      </c>
      <c r="G39" s="13">
        <v>1.9</v>
      </c>
    </row>
    <row r="40" spans="1:7" ht="6" customHeight="1" x14ac:dyDescent="0.2">
      <c r="A40" s="326"/>
      <c r="B40" s="326"/>
      <c r="C40" s="326"/>
      <c r="D40" s="326"/>
      <c r="E40" s="326"/>
      <c r="F40" s="326"/>
      <c r="G40" s="326"/>
    </row>
    <row r="41" spans="1:7" ht="15" customHeight="1" x14ac:dyDescent="0.2">
      <c r="A41" s="1088" t="s">
        <v>54</v>
      </c>
      <c r="B41" s="1088"/>
      <c r="C41" s="1088"/>
      <c r="D41" s="1088"/>
      <c r="E41" s="1088"/>
      <c r="F41" s="1088"/>
      <c r="G41" s="1088"/>
    </row>
    <row r="42" spans="1:7" s="393" customFormat="1" ht="6" customHeight="1" x14ac:dyDescent="0.2">
      <c r="A42" s="387"/>
      <c r="B42" s="387"/>
      <c r="C42" s="387"/>
      <c r="D42" s="387"/>
      <c r="E42" s="387"/>
      <c r="F42" s="387"/>
      <c r="G42" s="387"/>
    </row>
    <row r="43" spans="1:7" ht="15" customHeight="1" x14ac:dyDescent="0.2">
      <c r="A43" s="959" t="s">
        <v>462</v>
      </c>
      <c r="B43" s="1088"/>
      <c r="C43" s="1088"/>
      <c r="D43" s="1088"/>
      <c r="E43" s="1088"/>
      <c r="F43" s="1088"/>
      <c r="G43" s="1088"/>
    </row>
    <row r="44" spans="1:7" ht="42.75" customHeight="1" x14ac:dyDescent="0.2">
      <c r="A44" s="959" t="s">
        <v>464</v>
      </c>
      <c r="B44" s="1088"/>
      <c r="C44" s="1088"/>
      <c r="D44" s="1088"/>
      <c r="E44" s="1088"/>
      <c r="F44" s="1088"/>
      <c r="G44" s="1088"/>
    </row>
    <row r="47" spans="1:7" x14ac:dyDescent="0.2">
      <c r="B47" s="5" t="s">
        <v>100</v>
      </c>
    </row>
  </sheetData>
  <mergeCells count="12">
    <mergeCell ref="A1:B1"/>
    <mergeCell ref="A2:B2"/>
    <mergeCell ref="E1:G1"/>
    <mergeCell ref="A44:G44"/>
    <mergeCell ref="A43:G43"/>
    <mergeCell ref="A3:G3"/>
    <mergeCell ref="E4:G4"/>
    <mergeCell ref="B4:B5"/>
    <mergeCell ref="D4:D5"/>
    <mergeCell ref="A4:A5"/>
    <mergeCell ref="C4:C5"/>
    <mergeCell ref="A41:G41"/>
  </mergeCells>
  <phoneticPr fontId="0" type="noConversion"/>
  <hyperlinks>
    <hyperlink ref="E1:G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pageSetUpPr fitToPage="1"/>
  </sheetPr>
  <dimension ref="A1:L20"/>
  <sheetViews>
    <sheetView zoomScaleNormal="100" workbookViewId="0">
      <pane ySplit="5" topLeftCell="A6" activePane="bottomLeft" state="frozen"/>
      <selection sqref="A1:B86"/>
      <selection pane="bottomLeft" sqref="A1:L86"/>
    </sheetView>
  </sheetViews>
  <sheetFormatPr defaultColWidth="8.85546875" defaultRowHeight="12.75" x14ac:dyDescent="0.2"/>
  <cols>
    <col min="1" max="12" width="6.7109375" style="5" customWidth="1"/>
    <col min="13" max="16384" width="8.85546875" style="5"/>
  </cols>
  <sheetData>
    <row r="1" spans="1:12" s="800" customFormat="1" ht="30" customHeight="1" x14ac:dyDescent="0.25">
      <c r="A1" s="1099"/>
      <c r="B1" s="967"/>
      <c r="F1" s="962" t="s">
        <v>590</v>
      </c>
      <c r="G1" s="963"/>
      <c r="H1" s="963"/>
      <c r="I1" s="887"/>
      <c r="J1" s="887"/>
      <c r="K1" s="887"/>
      <c r="L1" s="887"/>
    </row>
    <row r="2" spans="1:12" s="887" customFormat="1" ht="6" customHeight="1" x14ac:dyDescent="0.2">
      <c r="A2" s="1087"/>
      <c r="B2" s="967"/>
      <c r="C2" s="886"/>
      <c r="E2" s="886"/>
      <c r="G2" s="886"/>
    </row>
    <row r="3" spans="1:12" ht="30" customHeight="1" x14ac:dyDescent="0.2">
      <c r="A3" s="1117" t="s">
        <v>465</v>
      </c>
      <c r="B3" s="1117"/>
      <c r="C3" s="1117"/>
      <c r="D3" s="1117"/>
      <c r="E3" s="1117"/>
      <c r="F3" s="1117"/>
      <c r="G3" s="1089"/>
      <c r="H3" s="1089"/>
      <c r="I3" s="1089"/>
      <c r="J3" s="1089"/>
      <c r="K3" s="1089"/>
      <c r="L3" s="1089"/>
    </row>
    <row r="4" spans="1:12" s="888" customFormat="1" ht="15" customHeight="1" x14ac:dyDescent="0.2">
      <c r="A4" s="1099" t="s">
        <v>127</v>
      </c>
      <c r="B4" s="1090" t="s">
        <v>22</v>
      </c>
      <c r="C4" s="1090"/>
      <c r="D4" s="1090"/>
      <c r="E4" s="1090"/>
      <c r="F4" s="1090"/>
      <c r="G4" s="1090" t="s">
        <v>23</v>
      </c>
      <c r="H4" s="1090"/>
      <c r="I4" s="1090"/>
      <c r="J4" s="1090"/>
      <c r="K4" s="1090"/>
      <c r="L4" s="1101" t="s">
        <v>135</v>
      </c>
    </row>
    <row r="5" spans="1:12" s="888" customFormat="1" ht="15" customHeight="1" x14ac:dyDescent="0.2">
      <c r="A5" s="967"/>
      <c r="B5" s="166" t="s">
        <v>402</v>
      </c>
      <c r="C5" s="166" t="s">
        <v>403</v>
      </c>
      <c r="D5" s="791" t="s">
        <v>404</v>
      </c>
      <c r="E5" s="166" t="s">
        <v>405</v>
      </c>
      <c r="F5" s="60" t="s">
        <v>132</v>
      </c>
      <c r="G5" s="166" t="s">
        <v>402</v>
      </c>
      <c r="H5" s="166" t="s">
        <v>403</v>
      </c>
      <c r="I5" s="791" t="s">
        <v>404</v>
      </c>
      <c r="J5" s="166" t="s">
        <v>405</v>
      </c>
      <c r="K5" s="60" t="s">
        <v>132</v>
      </c>
      <c r="L5" s="1116" t="s">
        <v>135</v>
      </c>
    </row>
    <row r="6" spans="1:12" ht="5.25" customHeight="1" x14ac:dyDescent="0.2">
      <c r="A6" s="666"/>
      <c r="B6" s="399"/>
      <c r="C6" s="323"/>
      <c r="D6" s="323"/>
      <c r="E6" s="323"/>
      <c r="F6" s="323"/>
      <c r="G6" s="350"/>
      <c r="H6" s="350"/>
      <c r="I6" s="350"/>
      <c r="J6" s="350"/>
      <c r="K6" s="326"/>
      <c r="L6" s="326"/>
    </row>
    <row r="7" spans="1:12" ht="14.25" x14ac:dyDescent="0.2">
      <c r="A7" s="264" t="s">
        <v>249</v>
      </c>
      <c r="B7" s="60">
        <v>26.3</v>
      </c>
      <c r="C7" s="99">
        <v>20.399999999999999</v>
      </c>
      <c r="D7" s="99">
        <v>10.5</v>
      </c>
      <c r="E7" s="21">
        <v>0.8</v>
      </c>
      <c r="F7" s="60">
        <v>14.5</v>
      </c>
      <c r="G7" s="60">
        <v>17.600000000000001</v>
      </c>
      <c r="H7" s="99">
        <v>11.4</v>
      </c>
      <c r="I7" s="21">
        <v>4.7</v>
      </c>
      <c r="J7" s="21">
        <v>0.3</v>
      </c>
      <c r="K7" s="60">
        <v>7.9</v>
      </c>
      <c r="L7" s="99">
        <v>11.2</v>
      </c>
    </row>
    <row r="8" spans="1:12" x14ac:dyDescent="0.2">
      <c r="A8" s="83">
        <v>2005</v>
      </c>
      <c r="B8" s="60">
        <v>21.3</v>
      </c>
      <c r="C8" s="99">
        <v>18.2</v>
      </c>
      <c r="D8" s="99">
        <v>9.8000000000000007</v>
      </c>
      <c r="E8" s="21">
        <v>1.3</v>
      </c>
      <c r="F8" s="60">
        <v>13</v>
      </c>
      <c r="G8" s="60">
        <v>17.399999999999999</v>
      </c>
      <c r="H8" s="99">
        <v>10.8</v>
      </c>
      <c r="I8" s="99">
        <v>4.3</v>
      </c>
      <c r="J8" s="99">
        <v>0.3</v>
      </c>
      <c r="K8" s="60">
        <v>7.7</v>
      </c>
      <c r="L8" s="99">
        <v>10.3</v>
      </c>
    </row>
    <row r="9" spans="1:12" x14ac:dyDescent="0.2">
      <c r="A9" s="83">
        <v>2006</v>
      </c>
      <c r="B9" s="60">
        <v>23.2</v>
      </c>
      <c r="C9" s="99">
        <v>18.5</v>
      </c>
      <c r="D9" s="99">
        <v>8.6</v>
      </c>
      <c r="E9" s="21">
        <v>0.9</v>
      </c>
      <c r="F9" s="60">
        <v>13</v>
      </c>
      <c r="G9" s="60">
        <v>16.3</v>
      </c>
      <c r="H9" s="99">
        <v>10.199999999999999</v>
      </c>
      <c r="I9" s="99">
        <v>3.5</v>
      </c>
      <c r="J9" s="99">
        <v>0</v>
      </c>
      <c r="K9" s="60">
        <v>7.1</v>
      </c>
      <c r="L9" s="99">
        <v>10</v>
      </c>
    </row>
    <row r="10" spans="1:12" x14ac:dyDescent="0.2">
      <c r="A10" s="83">
        <v>2007</v>
      </c>
      <c r="B10" s="38">
        <v>20.3</v>
      </c>
      <c r="C10" s="21">
        <v>18.899999999999999</v>
      </c>
      <c r="D10" s="21">
        <v>12.1</v>
      </c>
      <c r="E10" s="21">
        <v>0.5</v>
      </c>
      <c r="F10" s="60">
        <v>13.6</v>
      </c>
      <c r="G10" s="21">
        <v>15</v>
      </c>
      <c r="H10" s="21">
        <v>9.6999999999999993</v>
      </c>
      <c r="I10" s="21">
        <v>4.7</v>
      </c>
      <c r="J10" s="21">
        <v>0.1</v>
      </c>
      <c r="K10" s="60">
        <v>7.2</v>
      </c>
      <c r="L10" s="99">
        <v>10.4</v>
      </c>
    </row>
    <row r="11" spans="1:12" x14ac:dyDescent="0.2">
      <c r="A11" s="83">
        <v>2008</v>
      </c>
      <c r="B11" s="21">
        <v>17.600000000000001</v>
      </c>
      <c r="C11" s="21">
        <v>17.399999999999999</v>
      </c>
      <c r="D11" s="21">
        <v>10.4</v>
      </c>
      <c r="E11" s="21">
        <v>0.7</v>
      </c>
      <c r="F11" s="21">
        <v>12.1</v>
      </c>
      <c r="G11" s="21">
        <v>13.4</v>
      </c>
      <c r="H11" s="21">
        <v>9.9</v>
      </c>
      <c r="I11" s="21">
        <v>4.2</v>
      </c>
      <c r="J11" s="21">
        <v>0.3</v>
      </c>
      <c r="K11" s="21">
        <v>6.7</v>
      </c>
      <c r="L11" s="21">
        <v>9.4</v>
      </c>
    </row>
    <row r="12" spans="1:12" x14ac:dyDescent="0.2">
      <c r="A12" s="83">
        <v>2009</v>
      </c>
      <c r="B12" s="21">
        <v>26</v>
      </c>
      <c r="C12" s="21">
        <v>21.3</v>
      </c>
      <c r="D12" s="21">
        <v>11.5</v>
      </c>
      <c r="E12" s="21">
        <v>0.4</v>
      </c>
      <c r="F12" s="21">
        <v>15.2</v>
      </c>
      <c r="G12" s="21">
        <v>15.9</v>
      </c>
      <c r="H12" s="21">
        <v>8.3000000000000007</v>
      </c>
      <c r="I12" s="21">
        <v>5.5</v>
      </c>
      <c r="J12" s="21">
        <v>0.4</v>
      </c>
      <c r="K12" s="21">
        <v>7.3</v>
      </c>
      <c r="L12" s="21">
        <v>11.2</v>
      </c>
    </row>
    <row r="13" spans="1:12" s="21" customFormat="1" x14ac:dyDescent="0.2">
      <c r="A13" s="39">
        <v>2010</v>
      </c>
      <c r="B13" s="21">
        <v>23.1</v>
      </c>
      <c r="C13" s="21">
        <v>20.399999999999999</v>
      </c>
      <c r="D13" s="21">
        <v>12.8</v>
      </c>
      <c r="E13" s="21">
        <v>0.8</v>
      </c>
      <c r="F13" s="21">
        <v>14.7</v>
      </c>
      <c r="G13" s="21">
        <v>15.7</v>
      </c>
      <c r="H13" s="21">
        <v>12</v>
      </c>
      <c r="I13" s="21">
        <v>5.8</v>
      </c>
      <c r="J13" s="21">
        <v>0.1</v>
      </c>
      <c r="K13" s="21">
        <v>8.1999999999999993</v>
      </c>
      <c r="L13" s="21">
        <v>11.5</v>
      </c>
    </row>
    <row r="14" spans="1:12" s="21" customFormat="1" x14ac:dyDescent="0.2">
      <c r="A14" s="39">
        <v>2011</v>
      </c>
      <c r="B14" s="21">
        <v>23.2</v>
      </c>
      <c r="C14" s="21">
        <v>20.3</v>
      </c>
      <c r="D14" s="21">
        <v>10.7</v>
      </c>
      <c r="E14" s="21">
        <v>1.4</v>
      </c>
      <c r="F14" s="21">
        <v>14.1</v>
      </c>
      <c r="G14" s="21">
        <v>18.3</v>
      </c>
      <c r="H14" s="21">
        <v>12.2</v>
      </c>
      <c r="I14" s="21">
        <v>5.2</v>
      </c>
      <c r="J14" s="21">
        <v>0.1</v>
      </c>
      <c r="K14" s="21">
        <v>8.6</v>
      </c>
      <c r="L14" s="21">
        <v>11.4</v>
      </c>
    </row>
    <row r="15" spans="1:12" s="21" customFormat="1" x14ac:dyDescent="0.2">
      <c r="A15" s="39">
        <v>2012</v>
      </c>
      <c r="B15" s="21">
        <v>21.9</v>
      </c>
      <c r="C15" s="21">
        <v>21.4</v>
      </c>
      <c r="D15" s="21">
        <v>11.3</v>
      </c>
      <c r="E15" s="21">
        <v>1.6</v>
      </c>
      <c r="F15" s="21">
        <v>14.2</v>
      </c>
      <c r="G15" s="21">
        <v>20.100000000000001</v>
      </c>
      <c r="H15" s="21">
        <v>14.6</v>
      </c>
      <c r="I15" s="21">
        <v>5.2</v>
      </c>
      <c r="J15" s="21">
        <v>0.9</v>
      </c>
      <c r="K15" s="21">
        <v>9.6999999999999993</v>
      </c>
      <c r="L15" s="21">
        <v>12</v>
      </c>
    </row>
    <row r="16" spans="1:12" s="21" customFormat="1" x14ac:dyDescent="0.2">
      <c r="A16" s="39">
        <v>2013</v>
      </c>
      <c r="B16" s="21">
        <v>25.4</v>
      </c>
      <c r="C16" s="21">
        <v>21.3</v>
      </c>
      <c r="D16" s="21">
        <v>11.5</v>
      </c>
      <c r="E16" s="21">
        <v>2.4</v>
      </c>
      <c r="F16" s="21">
        <v>15.2</v>
      </c>
      <c r="G16" s="21">
        <v>15.4</v>
      </c>
      <c r="H16" s="21">
        <v>13.3</v>
      </c>
      <c r="I16" s="21">
        <v>5.3</v>
      </c>
      <c r="J16" s="21">
        <v>0.6</v>
      </c>
      <c r="K16" s="21">
        <v>8.3000000000000007</v>
      </c>
      <c r="L16" s="21">
        <v>11.8</v>
      </c>
    </row>
    <row r="17" spans="1:12" ht="6" customHeight="1" x14ac:dyDescent="0.2">
      <c r="A17" s="347"/>
      <c r="B17" s="347"/>
      <c r="C17" s="348"/>
      <c r="D17" s="348"/>
      <c r="E17" s="349"/>
      <c r="F17" s="349"/>
      <c r="G17" s="349"/>
      <c r="H17" s="349"/>
      <c r="I17" s="349"/>
      <c r="J17" s="328"/>
      <c r="K17" s="326"/>
      <c r="L17" s="326"/>
    </row>
    <row r="18" spans="1:12" ht="15" customHeight="1" x14ac:dyDescent="0.2">
      <c r="A18" s="1114" t="s">
        <v>216</v>
      </c>
      <c r="B18" s="1115"/>
      <c r="C18" s="1115"/>
      <c r="D18" s="1115"/>
      <c r="E18" s="1115"/>
      <c r="F18" s="1115"/>
      <c r="G18" s="1088"/>
      <c r="H18" s="1088"/>
      <c r="I18" s="1088"/>
      <c r="J18" s="1088"/>
      <c r="K18" s="1088"/>
      <c r="L18" s="1088"/>
    </row>
    <row r="19" spans="1:12" s="393" customFormat="1" ht="6" customHeight="1" x14ac:dyDescent="0.2">
      <c r="A19" s="390"/>
      <c r="B19" s="389"/>
      <c r="C19" s="389"/>
      <c r="D19" s="389"/>
      <c r="E19" s="389"/>
      <c r="F19" s="389"/>
      <c r="G19" s="387"/>
      <c r="H19" s="387"/>
      <c r="I19" s="387"/>
      <c r="J19" s="387"/>
      <c r="K19" s="387"/>
      <c r="L19" s="387"/>
    </row>
    <row r="20" spans="1:12" ht="15" customHeight="1" x14ac:dyDescent="0.2">
      <c r="A20" s="1114" t="s">
        <v>466</v>
      </c>
      <c r="B20" s="1115"/>
      <c r="C20" s="1115"/>
      <c r="D20" s="1115"/>
      <c r="E20" s="1115"/>
      <c r="F20" s="1115"/>
      <c r="G20" s="1088"/>
      <c r="H20" s="1088"/>
      <c r="I20" s="1088"/>
      <c r="J20" s="1088"/>
      <c r="K20" s="1088"/>
      <c r="L20" s="1088"/>
    </row>
  </sheetData>
  <mergeCells count="10">
    <mergeCell ref="A1:B1"/>
    <mergeCell ref="A2:B2"/>
    <mergeCell ref="F1:H1"/>
    <mergeCell ref="A3:L3"/>
    <mergeCell ref="A18:L18"/>
    <mergeCell ref="A20:L20"/>
    <mergeCell ref="B4:F4"/>
    <mergeCell ref="G4:K4"/>
    <mergeCell ref="A4:A5"/>
    <mergeCell ref="L4:L5"/>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pageSetUpPr fitToPage="1"/>
  </sheetPr>
  <dimension ref="A1:L21"/>
  <sheetViews>
    <sheetView zoomScaleNormal="100" workbookViewId="0">
      <pane ySplit="5" topLeftCell="A6" activePane="bottomLeft" state="frozen"/>
      <selection sqref="A1:B86"/>
      <selection pane="bottomLeft" sqref="A1:L86"/>
    </sheetView>
  </sheetViews>
  <sheetFormatPr defaultColWidth="8.85546875" defaultRowHeight="12.75" x14ac:dyDescent="0.2"/>
  <cols>
    <col min="1" max="1" width="6.7109375" style="5" customWidth="1"/>
    <col min="2" max="2" width="6.5703125" style="5" customWidth="1"/>
    <col min="3" max="12" width="6.7109375" style="5" customWidth="1"/>
    <col min="13" max="16384" width="8.85546875" style="5"/>
  </cols>
  <sheetData>
    <row r="1" spans="1:12" s="800" customFormat="1" ht="30" customHeight="1" x14ac:dyDescent="0.25">
      <c r="A1" s="1099"/>
      <c r="B1" s="967"/>
      <c r="F1" s="962" t="s">
        <v>590</v>
      </c>
      <c r="G1" s="963"/>
      <c r="H1" s="963"/>
      <c r="I1" s="887"/>
      <c r="J1" s="887"/>
      <c r="K1" s="887"/>
      <c r="L1" s="887"/>
    </row>
    <row r="2" spans="1:12" s="887" customFormat="1" ht="6" customHeight="1" x14ac:dyDescent="0.2">
      <c r="A2" s="1087"/>
      <c r="B2" s="967"/>
      <c r="C2" s="886"/>
      <c r="E2" s="886"/>
      <c r="G2" s="886"/>
    </row>
    <row r="3" spans="1:12" ht="30" customHeight="1" x14ac:dyDescent="0.2">
      <c r="A3" s="1117" t="s">
        <v>468</v>
      </c>
      <c r="B3" s="1117"/>
      <c r="C3" s="1117"/>
      <c r="D3" s="1117"/>
      <c r="E3" s="1117"/>
      <c r="F3" s="1117"/>
      <c r="G3" s="1089"/>
      <c r="H3" s="1089"/>
      <c r="I3" s="1089"/>
      <c r="J3" s="1089"/>
      <c r="K3" s="1089"/>
      <c r="L3" s="1089"/>
    </row>
    <row r="4" spans="1:12" s="888" customFormat="1" ht="15" customHeight="1" x14ac:dyDescent="0.2">
      <c r="A4" s="1099" t="s">
        <v>127</v>
      </c>
      <c r="B4" s="1090" t="s">
        <v>22</v>
      </c>
      <c r="C4" s="1090"/>
      <c r="D4" s="1090"/>
      <c r="E4" s="1090"/>
      <c r="F4" s="1090"/>
      <c r="G4" s="1090" t="s">
        <v>23</v>
      </c>
      <c r="H4" s="1090"/>
      <c r="I4" s="1090"/>
      <c r="J4" s="1090"/>
      <c r="K4" s="1090"/>
      <c r="L4" s="1101" t="s">
        <v>135</v>
      </c>
    </row>
    <row r="5" spans="1:12" s="888" customFormat="1" ht="15" customHeight="1" x14ac:dyDescent="0.2">
      <c r="A5" s="967"/>
      <c r="B5" s="166" t="s">
        <v>402</v>
      </c>
      <c r="C5" s="166" t="s">
        <v>403</v>
      </c>
      <c r="D5" s="791" t="s">
        <v>404</v>
      </c>
      <c r="E5" s="166" t="s">
        <v>405</v>
      </c>
      <c r="F5" s="60" t="s">
        <v>132</v>
      </c>
      <c r="G5" s="166" t="s">
        <v>402</v>
      </c>
      <c r="H5" s="166" t="s">
        <v>403</v>
      </c>
      <c r="I5" s="791" t="s">
        <v>404</v>
      </c>
      <c r="J5" s="166" t="s">
        <v>405</v>
      </c>
      <c r="K5" s="60" t="s">
        <v>132</v>
      </c>
      <c r="L5" s="1116" t="s">
        <v>135</v>
      </c>
    </row>
    <row r="6" spans="1:12" ht="5.25" customHeight="1" x14ac:dyDescent="0.2">
      <c r="A6" s="666"/>
      <c r="B6" s="399"/>
      <c r="C6" s="323"/>
      <c r="D6" s="323"/>
      <c r="E6" s="323"/>
      <c r="F6" s="323"/>
      <c r="G6" s="350"/>
      <c r="H6" s="350"/>
      <c r="I6" s="350"/>
      <c r="J6" s="350"/>
      <c r="K6" s="326"/>
      <c r="L6" s="326"/>
    </row>
    <row r="7" spans="1:12" ht="14.25" x14ac:dyDescent="0.2">
      <c r="A7" s="264" t="s">
        <v>254</v>
      </c>
      <c r="B7" s="60">
        <v>8.8000000000000007</v>
      </c>
      <c r="C7" s="99">
        <v>1.9</v>
      </c>
      <c r="D7" s="99">
        <v>0.6</v>
      </c>
      <c r="E7" s="21">
        <v>0</v>
      </c>
      <c r="F7" s="56">
        <v>2.4</v>
      </c>
      <c r="G7" s="60">
        <v>4.9000000000000004</v>
      </c>
      <c r="H7" s="99">
        <v>0.8</v>
      </c>
      <c r="I7" s="21">
        <v>0.1</v>
      </c>
      <c r="J7" s="21">
        <v>0</v>
      </c>
      <c r="K7" s="56">
        <v>1.1000000000000001</v>
      </c>
      <c r="L7" s="99">
        <v>1.8</v>
      </c>
    </row>
    <row r="8" spans="1:12" x14ac:dyDescent="0.2">
      <c r="A8" s="83">
        <v>2005</v>
      </c>
      <c r="B8" s="60">
        <v>8.5</v>
      </c>
      <c r="C8" s="99">
        <v>1.5</v>
      </c>
      <c r="D8" s="99">
        <v>0.3</v>
      </c>
      <c r="E8" s="21">
        <v>0</v>
      </c>
      <c r="F8" s="56">
        <v>2.2999999999999998</v>
      </c>
      <c r="G8" s="60">
        <v>3.2</v>
      </c>
      <c r="H8" s="99">
        <v>0.7</v>
      </c>
      <c r="I8" s="99">
        <v>0</v>
      </c>
      <c r="J8" s="99">
        <v>0.1</v>
      </c>
      <c r="K8" s="56">
        <v>0.8</v>
      </c>
      <c r="L8" s="99">
        <v>1.6</v>
      </c>
    </row>
    <row r="9" spans="1:12" x14ac:dyDescent="0.2">
      <c r="A9" s="83">
        <v>2006</v>
      </c>
      <c r="B9" s="60">
        <v>7.9</v>
      </c>
      <c r="C9" s="99">
        <v>1.8</v>
      </c>
      <c r="D9" s="99">
        <v>0.1</v>
      </c>
      <c r="E9" s="21">
        <v>0</v>
      </c>
      <c r="F9" s="56">
        <v>2.2000000000000002</v>
      </c>
      <c r="G9" s="60">
        <v>4.7</v>
      </c>
      <c r="H9" s="99">
        <v>0.4</v>
      </c>
      <c r="I9" s="99">
        <v>0.1</v>
      </c>
      <c r="J9" s="99">
        <v>0</v>
      </c>
      <c r="K9" s="56">
        <v>1.1000000000000001</v>
      </c>
      <c r="L9" s="99">
        <v>1.6</v>
      </c>
    </row>
    <row r="10" spans="1:12" x14ac:dyDescent="0.2">
      <c r="A10" s="83">
        <v>2007</v>
      </c>
      <c r="B10" s="38">
        <v>7.2</v>
      </c>
      <c r="C10" s="21">
        <v>2</v>
      </c>
      <c r="D10" s="21">
        <v>0.8</v>
      </c>
      <c r="E10" s="21">
        <v>0.1</v>
      </c>
      <c r="F10" s="56">
        <v>2.2999999999999998</v>
      </c>
      <c r="G10" s="21">
        <v>4.0999999999999996</v>
      </c>
      <c r="H10" s="21">
        <v>0.5</v>
      </c>
      <c r="I10" s="21">
        <v>0.1</v>
      </c>
      <c r="J10" s="21">
        <v>0</v>
      </c>
      <c r="K10" s="56">
        <v>1</v>
      </c>
      <c r="L10" s="99">
        <v>1.7</v>
      </c>
    </row>
    <row r="11" spans="1:12" x14ac:dyDescent="0.2">
      <c r="A11" s="83">
        <v>2008</v>
      </c>
      <c r="B11" s="56">
        <v>6.3</v>
      </c>
      <c r="C11" s="60">
        <v>1.7</v>
      </c>
      <c r="D11" s="60">
        <v>0.8</v>
      </c>
      <c r="E11" s="60">
        <v>0</v>
      </c>
      <c r="F11" s="56">
        <v>2.1</v>
      </c>
      <c r="G11" s="60">
        <v>4.5</v>
      </c>
      <c r="H11" s="60">
        <v>0.5</v>
      </c>
      <c r="I11" s="60">
        <v>0.1</v>
      </c>
      <c r="J11" s="60">
        <v>0</v>
      </c>
      <c r="K11" s="56">
        <v>1.1000000000000001</v>
      </c>
      <c r="L11" s="99">
        <v>1.6</v>
      </c>
    </row>
    <row r="12" spans="1:12" x14ac:dyDescent="0.2">
      <c r="A12" s="83">
        <v>2009</v>
      </c>
      <c r="B12" s="56">
        <v>11.5</v>
      </c>
      <c r="C12" s="56">
        <v>2.2000000000000002</v>
      </c>
      <c r="D12" s="56">
        <v>1.3</v>
      </c>
      <c r="E12" s="56">
        <v>0</v>
      </c>
      <c r="F12" s="56">
        <v>3.5</v>
      </c>
      <c r="G12" s="56">
        <v>4.7</v>
      </c>
      <c r="H12" s="56">
        <v>0.7</v>
      </c>
      <c r="I12" s="56">
        <v>0.1</v>
      </c>
      <c r="J12" s="56">
        <v>0.2</v>
      </c>
      <c r="K12" s="56">
        <v>1.2</v>
      </c>
      <c r="L12" s="99">
        <v>2.4</v>
      </c>
    </row>
    <row r="13" spans="1:12" s="56" customFormat="1" x14ac:dyDescent="0.2">
      <c r="A13" s="126">
        <v>2010</v>
      </c>
      <c r="B13" s="56">
        <v>9.1999999999999993</v>
      </c>
      <c r="C13" s="56">
        <v>2</v>
      </c>
      <c r="D13" s="56">
        <v>1.4</v>
      </c>
      <c r="E13" s="56">
        <v>0</v>
      </c>
      <c r="F13" s="56">
        <v>3</v>
      </c>
      <c r="G13" s="56">
        <v>5.6</v>
      </c>
      <c r="H13" s="56">
        <v>0.9</v>
      </c>
      <c r="I13" s="56">
        <v>0.1</v>
      </c>
      <c r="J13" s="56">
        <v>0</v>
      </c>
      <c r="K13" s="56">
        <v>1.4</v>
      </c>
      <c r="L13" s="56">
        <v>2.2000000000000002</v>
      </c>
    </row>
    <row r="14" spans="1:12" s="56" customFormat="1" x14ac:dyDescent="0.2">
      <c r="A14" s="126">
        <v>2011</v>
      </c>
      <c r="B14" s="56">
        <v>9.4</v>
      </c>
      <c r="C14" s="56">
        <v>2.7</v>
      </c>
      <c r="D14" s="56">
        <v>0.4</v>
      </c>
      <c r="E14" s="56">
        <v>0.2</v>
      </c>
      <c r="F14" s="56">
        <v>2.9</v>
      </c>
      <c r="G14" s="56">
        <v>5.0999999999999996</v>
      </c>
      <c r="H14" s="56">
        <v>0.3</v>
      </c>
      <c r="I14" s="56">
        <v>0.1</v>
      </c>
      <c r="J14" s="56">
        <v>0</v>
      </c>
      <c r="K14" s="56">
        <v>1.2</v>
      </c>
      <c r="L14" s="56">
        <v>2.1</v>
      </c>
    </row>
    <row r="15" spans="1:12" s="56" customFormat="1" x14ac:dyDescent="0.2">
      <c r="A15" s="126">
        <v>2012</v>
      </c>
      <c r="B15" s="56">
        <v>9.5</v>
      </c>
      <c r="C15" s="56">
        <v>2.7</v>
      </c>
      <c r="D15" s="56">
        <v>0.5</v>
      </c>
      <c r="E15" s="56">
        <v>0.1</v>
      </c>
      <c r="F15" s="56">
        <v>3</v>
      </c>
      <c r="G15" s="56">
        <v>6.7</v>
      </c>
      <c r="H15" s="56">
        <v>0.9</v>
      </c>
      <c r="I15" s="56">
        <v>0.2</v>
      </c>
      <c r="J15" s="56">
        <v>0.1</v>
      </c>
      <c r="K15" s="56">
        <v>1.7</v>
      </c>
      <c r="L15" s="56">
        <v>2.4</v>
      </c>
    </row>
    <row r="16" spans="1:12" s="56" customFormat="1" x14ac:dyDescent="0.2">
      <c r="A16" s="126">
        <v>2013</v>
      </c>
      <c r="B16" s="56">
        <v>8.5</v>
      </c>
      <c r="C16" s="56">
        <v>3.3</v>
      </c>
      <c r="D16" s="56">
        <v>1</v>
      </c>
      <c r="E16" s="56">
        <v>0.4</v>
      </c>
      <c r="F16" s="56">
        <v>3.1</v>
      </c>
      <c r="G16" s="56">
        <v>4.5999999999999996</v>
      </c>
      <c r="H16" s="56">
        <v>1.8</v>
      </c>
      <c r="I16" s="56">
        <v>0.2</v>
      </c>
      <c r="J16" s="56">
        <v>0</v>
      </c>
      <c r="K16" s="56">
        <v>1.5</v>
      </c>
      <c r="L16" s="56">
        <v>2.2999999999999998</v>
      </c>
    </row>
    <row r="17" spans="1:12" ht="5.25" customHeight="1" x14ac:dyDescent="0.2">
      <c r="A17" s="1118"/>
      <c r="B17" s="1118"/>
      <c r="C17" s="1118"/>
      <c r="D17" s="1118"/>
      <c r="E17" s="1118"/>
      <c r="F17" s="1118"/>
      <c r="G17" s="1119"/>
      <c r="H17" s="1119"/>
      <c r="I17" s="1119"/>
      <c r="J17" s="1119"/>
      <c r="K17" s="1119"/>
      <c r="L17" s="1119"/>
    </row>
    <row r="18" spans="1:12" ht="15" customHeight="1" x14ac:dyDescent="0.2">
      <c r="A18" s="1114" t="s">
        <v>216</v>
      </c>
      <c r="B18" s="1115"/>
      <c r="C18" s="1115"/>
      <c r="D18" s="1115"/>
      <c r="E18" s="1115"/>
      <c r="F18" s="1115"/>
      <c r="G18" s="1088"/>
      <c r="H18" s="1088"/>
      <c r="I18" s="1088"/>
      <c r="J18" s="1088"/>
      <c r="K18" s="1088"/>
      <c r="L18" s="1088"/>
    </row>
    <row r="19" spans="1:12" s="393" customFormat="1" ht="6" customHeight="1" x14ac:dyDescent="0.2">
      <c r="A19" s="390"/>
      <c r="B19" s="389"/>
      <c r="C19" s="389"/>
      <c r="D19" s="389"/>
      <c r="E19" s="389"/>
      <c r="F19" s="389"/>
      <c r="G19" s="387"/>
      <c r="H19" s="387"/>
      <c r="I19" s="387"/>
      <c r="J19" s="387"/>
      <c r="K19" s="387"/>
      <c r="L19" s="387"/>
    </row>
    <row r="20" spans="1:12" s="507" customFormat="1" ht="15" customHeight="1" x14ac:dyDescent="0.2">
      <c r="A20" s="1114" t="s">
        <v>316</v>
      </c>
      <c r="B20" s="1115"/>
      <c r="C20" s="1115"/>
      <c r="D20" s="1115"/>
      <c r="E20" s="1115"/>
      <c r="F20" s="1115"/>
      <c r="G20" s="1088"/>
      <c r="H20" s="1088"/>
      <c r="I20" s="1088"/>
      <c r="J20" s="1088"/>
      <c r="K20" s="1088"/>
      <c r="L20" s="1088"/>
    </row>
    <row r="21" spans="1:12" ht="15" customHeight="1" x14ac:dyDescent="0.2">
      <c r="A21" s="1114" t="s">
        <v>467</v>
      </c>
      <c r="B21" s="1115"/>
      <c r="C21" s="1115"/>
      <c r="D21" s="1115"/>
      <c r="E21" s="1115"/>
      <c r="F21" s="1115"/>
      <c r="G21" s="1088"/>
      <c r="H21" s="1088"/>
      <c r="I21" s="1088"/>
      <c r="J21" s="1088"/>
      <c r="K21" s="1088"/>
      <c r="L21" s="1088"/>
    </row>
  </sheetData>
  <mergeCells count="12">
    <mergeCell ref="A1:B1"/>
    <mergeCell ref="A2:B2"/>
    <mergeCell ref="F1:H1"/>
    <mergeCell ref="A18:L18"/>
    <mergeCell ref="A21:L21"/>
    <mergeCell ref="B4:F4"/>
    <mergeCell ref="G4:K4"/>
    <mergeCell ref="A3:L3"/>
    <mergeCell ref="A17:L17"/>
    <mergeCell ref="A4:A5"/>
    <mergeCell ref="L4:L5"/>
    <mergeCell ref="A20:L20"/>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pageSetUpPr fitToPage="1"/>
  </sheetPr>
  <dimension ref="A1:L21"/>
  <sheetViews>
    <sheetView zoomScaleNormal="100" workbookViewId="0">
      <pane ySplit="5" topLeftCell="A6" activePane="bottomLeft" state="frozen"/>
      <selection sqref="A1:B86"/>
      <selection pane="bottomLeft" sqref="A1:L86"/>
    </sheetView>
  </sheetViews>
  <sheetFormatPr defaultColWidth="8.85546875" defaultRowHeight="12.75" x14ac:dyDescent="0.2"/>
  <cols>
    <col min="1" max="12" width="6.7109375" style="5" customWidth="1"/>
    <col min="13" max="16384" width="8.85546875" style="5"/>
  </cols>
  <sheetData>
    <row r="1" spans="1:12" s="800" customFormat="1" ht="30" customHeight="1" x14ac:dyDescent="0.25">
      <c r="A1" s="1099"/>
      <c r="B1" s="967"/>
      <c r="F1" s="962" t="s">
        <v>590</v>
      </c>
      <c r="G1" s="963"/>
      <c r="H1" s="963"/>
      <c r="I1" s="887"/>
      <c r="J1" s="887"/>
      <c r="K1" s="887"/>
      <c r="L1" s="887"/>
    </row>
    <row r="2" spans="1:12" s="887" customFormat="1" ht="6" customHeight="1" x14ac:dyDescent="0.2">
      <c r="A2" s="1087"/>
      <c r="B2" s="967"/>
      <c r="C2" s="886"/>
      <c r="E2" s="886"/>
      <c r="G2" s="886"/>
    </row>
    <row r="3" spans="1:12" ht="30" customHeight="1" x14ac:dyDescent="0.2">
      <c r="A3" s="1117" t="s">
        <v>469</v>
      </c>
      <c r="B3" s="1117"/>
      <c r="C3" s="1117"/>
      <c r="D3" s="1117"/>
      <c r="E3" s="1117"/>
      <c r="F3" s="1117"/>
      <c r="G3" s="1089"/>
      <c r="H3" s="1089"/>
      <c r="I3" s="1089"/>
      <c r="J3" s="1089"/>
      <c r="K3" s="1089"/>
      <c r="L3" s="1089"/>
    </row>
    <row r="4" spans="1:12" ht="15" customHeight="1" x14ac:dyDescent="0.2">
      <c r="A4" s="1099" t="s">
        <v>127</v>
      </c>
      <c r="B4" s="1090" t="s">
        <v>22</v>
      </c>
      <c r="C4" s="1090"/>
      <c r="D4" s="1090"/>
      <c r="E4" s="1090"/>
      <c r="F4" s="1090"/>
      <c r="G4" s="1090" t="s">
        <v>23</v>
      </c>
      <c r="H4" s="1090"/>
      <c r="I4" s="1090"/>
      <c r="J4" s="1090"/>
      <c r="K4" s="1090"/>
      <c r="L4" s="1101" t="s">
        <v>135</v>
      </c>
    </row>
    <row r="5" spans="1:12" ht="15" customHeight="1" x14ac:dyDescent="0.2">
      <c r="A5" s="967"/>
      <c r="B5" s="166" t="s">
        <v>402</v>
      </c>
      <c r="C5" s="166" t="s">
        <v>403</v>
      </c>
      <c r="D5" s="791" t="s">
        <v>404</v>
      </c>
      <c r="E5" s="166" t="s">
        <v>405</v>
      </c>
      <c r="F5" s="60" t="s">
        <v>132</v>
      </c>
      <c r="G5" s="166" t="s">
        <v>402</v>
      </c>
      <c r="H5" s="166" t="s">
        <v>403</v>
      </c>
      <c r="I5" s="791" t="s">
        <v>404</v>
      </c>
      <c r="J5" s="166" t="s">
        <v>405</v>
      </c>
      <c r="K5" s="60" t="s">
        <v>132</v>
      </c>
      <c r="L5" s="1116" t="s">
        <v>135</v>
      </c>
    </row>
    <row r="6" spans="1:12" ht="5.25" customHeight="1" x14ac:dyDescent="0.2">
      <c r="A6" s="666"/>
      <c r="B6" s="399"/>
      <c r="C6" s="323"/>
      <c r="D6" s="323"/>
      <c r="E6" s="323"/>
      <c r="F6" s="323"/>
      <c r="G6" s="350"/>
      <c r="H6" s="350"/>
      <c r="I6" s="350"/>
      <c r="J6" s="350"/>
      <c r="K6" s="326"/>
      <c r="L6" s="326"/>
    </row>
    <row r="7" spans="1:12" ht="14.25" x14ac:dyDescent="0.2">
      <c r="A7" s="264" t="s">
        <v>254</v>
      </c>
      <c r="B7" s="21">
        <v>3.6</v>
      </c>
      <c r="C7" s="21">
        <v>0.5</v>
      </c>
      <c r="D7" s="21">
        <v>0.4</v>
      </c>
      <c r="E7" s="21">
        <v>0</v>
      </c>
      <c r="F7" s="21">
        <v>1</v>
      </c>
      <c r="G7" s="60">
        <v>0.9</v>
      </c>
      <c r="H7" s="99">
        <v>0.3</v>
      </c>
      <c r="I7" s="21">
        <v>0</v>
      </c>
      <c r="J7" s="21">
        <v>0</v>
      </c>
      <c r="K7" s="60">
        <v>0.2</v>
      </c>
      <c r="L7" s="99">
        <v>0.6</v>
      </c>
    </row>
    <row r="8" spans="1:12" x14ac:dyDescent="0.2">
      <c r="A8" s="61">
        <v>2005</v>
      </c>
      <c r="B8" s="21">
        <v>3.6</v>
      </c>
      <c r="C8" s="21">
        <v>0.5</v>
      </c>
      <c r="D8" s="21">
        <v>0.2</v>
      </c>
      <c r="E8" s="21">
        <v>0</v>
      </c>
      <c r="F8" s="21">
        <v>1</v>
      </c>
      <c r="G8" s="60">
        <v>1</v>
      </c>
      <c r="H8" s="99">
        <v>0.5</v>
      </c>
      <c r="I8" s="99">
        <v>0</v>
      </c>
      <c r="J8" s="99">
        <v>0.1</v>
      </c>
      <c r="K8" s="60">
        <v>0.4</v>
      </c>
      <c r="L8" s="99">
        <v>0.7</v>
      </c>
    </row>
    <row r="9" spans="1:12" x14ac:dyDescent="0.2">
      <c r="A9" s="83">
        <v>2006</v>
      </c>
      <c r="B9" s="21">
        <v>2.6</v>
      </c>
      <c r="C9" s="21">
        <v>0.8</v>
      </c>
      <c r="D9" s="21">
        <v>0</v>
      </c>
      <c r="E9" s="21">
        <v>0</v>
      </c>
      <c r="F9" s="21">
        <v>0.8</v>
      </c>
      <c r="G9" s="60">
        <v>1.3</v>
      </c>
      <c r="H9" s="99">
        <v>0</v>
      </c>
      <c r="I9" s="99">
        <v>0</v>
      </c>
      <c r="J9" s="99">
        <v>0</v>
      </c>
      <c r="K9" s="60">
        <v>0.3</v>
      </c>
      <c r="L9" s="99">
        <v>0.5</v>
      </c>
    </row>
    <row r="10" spans="1:12" x14ac:dyDescent="0.2">
      <c r="A10" s="61">
        <v>2007</v>
      </c>
      <c r="B10" s="21">
        <v>1.8</v>
      </c>
      <c r="C10" s="21">
        <v>0.8</v>
      </c>
      <c r="D10" s="21">
        <v>0.2</v>
      </c>
      <c r="E10" s="21">
        <v>0</v>
      </c>
      <c r="F10" s="21">
        <v>0.7</v>
      </c>
      <c r="G10" s="21">
        <v>1</v>
      </c>
      <c r="H10" s="21">
        <v>0.1</v>
      </c>
      <c r="I10" s="21">
        <v>0</v>
      </c>
      <c r="J10" s="21">
        <v>0</v>
      </c>
      <c r="K10" s="60">
        <v>0.2</v>
      </c>
      <c r="L10" s="99">
        <v>0.5</v>
      </c>
    </row>
    <row r="11" spans="1:12" x14ac:dyDescent="0.2">
      <c r="A11" s="61">
        <v>2008</v>
      </c>
      <c r="B11" s="21">
        <v>1.7</v>
      </c>
      <c r="C11" s="21">
        <v>0.6</v>
      </c>
      <c r="D11" s="21">
        <v>0.2</v>
      </c>
      <c r="E11" s="21">
        <v>0</v>
      </c>
      <c r="F11" s="21">
        <v>0.6</v>
      </c>
      <c r="G11" s="21">
        <v>0.9</v>
      </c>
      <c r="H11" s="21">
        <v>0.1</v>
      </c>
      <c r="I11" s="21">
        <v>0.1</v>
      </c>
      <c r="J11" s="21">
        <v>0</v>
      </c>
      <c r="K11" s="21">
        <v>0.2</v>
      </c>
      <c r="L11" s="21">
        <v>0.4</v>
      </c>
    </row>
    <row r="12" spans="1:12" x14ac:dyDescent="0.2">
      <c r="A12" s="61">
        <v>2009</v>
      </c>
      <c r="B12" s="21">
        <v>3.9</v>
      </c>
      <c r="C12" s="21">
        <v>0.5</v>
      </c>
      <c r="D12" s="21">
        <v>0.7</v>
      </c>
      <c r="E12" s="21">
        <v>0</v>
      </c>
      <c r="F12" s="21">
        <v>1.2</v>
      </c>
      <c r="G12" s="21">
        <v>1</v>
      </c>
      <c r="H12" s="21">
        <v>0.2</v>
      </c>
      <c r="I12" s="21">
        <v>0</v>
      </c>
      <c r="J12" s="21">
        <v>0.2</v>
      </c>
      <c r="K12" s="21">
        <v>0.3</v>
      </c>
      <c r="L12" s="21">
        <v>0.8</v>
      </c>
    </row>
    <row r="13" spans="1:12" s="209" customFormat="1" x14ac:dyDescent="0.2">
      <c r="A13" s="208">
        <v>2010</v>
      </c>
      <c r="B13" s="21">
        <v>3.5</v>
      </c>
      <c r="C13" s="21">
        <v>0.7</v>
      </c>
      <c r="D13" s="21">
        <v>0.6</v>
      </c>
      <c r="E13" s="21">
        <v>0</v>
      </c>
      <c r="F13" s="21">
        <v>1.2</v>
      </c>
      <c r="G13" s="21">
        <v>1.4</v>
      </c>
      <c r="H13" s="21">
        <v>0.2</v>
      </c>
      <c r="I13" s="21">
        <v>0.1</v>
      </c>
      <c r="J13" s="21">
        <v>0</v>
      </c>
      <c r="K13" s="21">
        <v>0.4</v>
      </c>
      <c r="L13" s="21">
        <v>0.8</v>
      </c>
    </row>
    <row r="14" spans="1:12" x14ac:dyDescent="0.2">
      <c r="A14" s="61">
        <v>2011</v>
      </c>
      <c r="B14" s="21">
        <v>2.7</v>
      </c>
      <c r="C14" s="21">
        <v>1</v>
      </c>
      <c r="D14" s="21">
        <v>0.2</v>
      </c>
      <c r="E14" s="21">
        <v>0.1</v>
      </c>
      <c r="F14" s="21">
        <v>1</v>
      </c>
      <c r="G14" s="21">
        <v>2</v>
      </c>
      <c r="H14" s="21">
        <v>0</v>
      </c>
      <c r="I14" s="21">
        <v>0.1</v>
      </c>
      <c r="J14" s="21">
        <v>0</v>
      </c>
      <c r="K14" s="21">
        <v>0.4</v>
      </c>
      <c r="L14" s="21">
        <v>0.7</v>
      </c>
    </row>
    <row r="15" spans="1:12" s="263" customFormat="1" x14ac:dyDescent="0.2">
      <c r="A15" s="83">
        <v>2012</v>
      </c>
      <c r="B15" s="21">
        <v>3.6</v>
      </c>
      <c r="C15" s="21">
        <v>0.9</v>
      </c>
      <c r="D15" s="21">
        <v>0.2</v>
      </c>
      <c r="E15" s="21">
        <v>0</v>
      </c>
      <c r="F15" s="21">
        <v>1.1000000000000001</v>
      </c>
      <c r="G15" s="21">
        <v>1</v>
      </c>
      <c r="H15" s="21">
        <v>0.2</v>
      </c>
      <c r="I15" s="21">
        <v>0</v>
      </c>
      <c r="J15" s="21">
        <v>0</v>
      </c>
      <c r="K15" s="21">
        <v>0.3</v>
      </c>
      <c r="L15" s="21">
        <v>0.7</v>
      </c>
    </row>
    <row r="16" spans="1:12" s="254" customFormat="1" x14ac:dyDescent="0.2">
      <c r="A16" s="83">
        <v>2013</v>
      </c>
      <c r="B16" s="21">
        <v>2</v>
      </c>
      <c r="C16" s="21">
        <v>0.9</v>
      </c>
      <c r="D16" s="21">
        <v>0.4</v>
      </c>
      <c r="E16" s="21">
        <v>0.1</v>
      </c>
      <c r="F16" s="21">
        <v>0.8</v>
      </c>
      <c r="G16" s="21">
        <v>1.9</v>
      </c>
      <c r="H16" s="21">
        <v>0.7</v>
      </c>
      <c r="I16" s="21">
        <v>0</v>
      </c>
      <c r="J16" s="21">
        <v>0</v>
      </c>
      <c r="K16" s="21">
        <v>0.6</v>
      </c>
      <c r="L16" s="21">
        <v>0.7</v>
      </c>
    </row>
    <row r="17" spans="1:12" ht="6" customHeight="1" x14ac:dyDescent="0.2">
      <c r="A17" s="347"/>
      <c r="B17" s="347"/>
      <c r="C17" s="350"/>
      <c r="D17" s="350"/>
      <c r="E17" s="350"/>
      <c r="F17" s="350"/>
      <c r="G17" s="350"/>
      <c r="H17" s="350"/>
      <c r="I17" s="350"/>
      <c r="J17" s="350"/>
      <c r="K17" s="351"/>
      <c r="L17" s="326"/>
    </row>
    <row r="18" spans="1:12" ht="15" customHeight="1" x14ac:dyDescent="0.2">
      <c r="A18" s="1114" t="s">
        <v>216</v>
      </c>
      <c r="B18" s="1115"/>
      <c r="C18" s="1115"/>
      <c r="D18" s="1115"/>
      <c r="E18" s="1115"/>
      <c r="F18" s="1115"/>
      <c r="G18" s="1088"/>
      <c r="H18" s="1088"/>
      <c r="I18" s="1088"/>
      <c r="J18" s="1088"/>
      <c r="K18" s="1088"/>
      <c r="L18" s="1088"/>
    </row>
    <row r="19" spans="1:12" s="393" customFormat="1" ht="6" customHeight="1" x14ac:dyDescent="0.2">
      <c r="A19" s="390"/>
      <c r="B19" s="389"/>
      <c r="C19" s="389"/>
      <c r="D19" s="389"/>
      <c r="E19" s="389"/>
      <c r="F19" s="389"/>
      <c r="G19" s="387"/>
      <c r="H19" s="387"/>
      <c r="I19" s="387"/>
      <c r="J19" s="387"/>
      <c r="K19" s="387"/>
      <c r="L19" s="387"/>
    </row>
    <row r="20" spans="1:12" s="507" customFormat="1" ht="15" customHeight="1" x14ac:dyDescent="0.2">
      <c r="A20" s="1114" t="s">
        <v>317</v>
      </c>
      <c r="B20" s="1115"/>
      <c r="C20" s="1115"/>
      <c r="D20" s="1115"/>
      <c r="E20" s="1115"/>
      <c r="F20" s="1115"/>
      <c r="G20" s="1088"/>
      <c r="H20" s="1088"/>
      <c r="I20" s="1088"/>
      <c r="J20" s="1088"/>
      <c r="K20" s="1088"/>
      <c r="L20" s="1088"/>
    </row>
    <row r="21" spans="1:12" ht="15" customHeight="1" x14ac:dyDescent="0.2">
      <c r="A21" s="1114" t="s">
        <v>467</v>
      </c>
      <c r="B21" s="1115"/>
      <c r="C21" s="1115"/>
      <c r="D21" s="1115"/>
      <c r="E21" s="1115"/>
      <c r="F21" s="1115"/>
      <c r="G21" s="1088"/>
      <c r="H21" s="1088"/>
      <c r="I21" s="1088"/>
      <c r="J21" s="1088"/>
      <c r="K21" s="1088"/>
      <c r="L21" s="1088"/>
    </row>
  </sheetData>
  <mergeCells count="11">
    <mergeCell ref="A1:B1"/>
    <mergeCell ref="A2:B2"/>
    <mergeCell ref="F1:H1"/>
    <mergeCell ref="A3:L3"/>
    <mergeCell ref="A18:L18"/>
    <mergeCell ref="A21:L21"/>
    <mergeCell ref="B4:F4"/>
    <mergeCell ref="G4:K4"/>
    <mergeCell ref="A4:A5"/>
    <mergeCell ref="L4:L5"/>
    <mergeCell ref="A20:L20"/>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pageSetUpPr fitToPage="1"/>
  </sheetPr>
  <dimension ref="A1:G36"/>
  <sheetViews>
    <sheetView zoomScaleNormal="100" workbookViewId="0">
      <pane ySplit="5" topLeftCell="A6" activePane="bottomLeft" state="frozen"/>
      <selection sqref="A1:B86"/>
      <selection pane="bottomLeft" sqref="A1:G86"/>
    </sheetView>
  </sheetViews>
  <sheetFormatPr defaultColWidth="8.85546875" defaultRowHeight="12.75" x14ac:dyDescent="0.2"/>
  <cols>
    <col min="1" max="1" width="6.7109375" style="7" customWidth="1"/>
    <col min="2" max="2" width="8.85546875" style="5"/>
    <col min="3" max="3" width="8.85546875" style="14"/>
    <col min="4" max="4" width="8.85546875" style="5"/>
    <col min="5" max="5" width="8.85546875" style="14"/>
    <col min="6" max="6" width="8.85546875" style="5"/>
    <col min="7" max="7" width="8.85546875" style="14"/>
    <col min="8" max="16384" width="8.85546875" style="5"/>
  </cols>
  <sheetData>
    <row r="1" spans="1:7" s="800" customFormat="1" ht="30" customHeight="1" x14ac:dyDescent="0.25">
      <c r="A1" s="1087"/>
      <c r="B1" s="967"/>
      <c r="C1" s="799"/>
      <c r="D1" s="799"/>
      <c r="E1" s="962" t="s">
        <v>590</v>
      </c>
      <c r="F1" s="963"/>
      <c r="G1" s="963"/>
    </row>
    <row r="2" spans="1:7" s="800" customFormat="1" ht="6" customHeight="1" x14ac:dyDescent="0.2">
      <c r="A2" s="1087"/>
      <c r="B2" s="967"/>
      <c r="C2" s="799"/>
      <c r="E2" s="799"/>
      <c r="G2" s="799"/>
    </row>
    <row r="3" spans="1:7" ht="30" customHeight="1" x14ac:dyDescent="0.2">
      <c r="A3" s="1089" t="s">
        <v>471</v>
      </c>
      <c r="B3" s="1089"/>
      <c r="C3" s="1089"/>
      <c r="D3" s="1089"/>
      <c r="E3" s="1089"/>
      <c r="F3" s="1089"/>
      <c r="G3" s="1089"/>
    </row>
    <row r="4" spans="1:7" ht="15" customHeight="1" x14ac:dyDescent="0.2">
      <c r="B4" s="1090" t="s">
        <v>170</v>
      </c>
      <c r="C4" s="1090"/>
      <c r="D4" s="1090" t="s">
        <v>171</v>
      </c>
      <c r="E4" s="1090"/>
      <c r="F4" s="1090" t="s">
        <v>172</v>
      </c>
      <c r="G4" s="1090"/>
    </row>
    <row r="5" spans="1:7" ht="15" customHeight="1" x14ac:dyDescent="0.2">
      <c r="A5" s="27" t="s">
        <v>114</v>
      </c>
      <c r="B5" s="774" t="s">
        <v>89</v>
      </c>
      <c r="C5" s="14" t="s">
        <v>129</v>
      </c>
      <c r="D5" s="774" t="s">
        <v>89</v>
      </c>
      <c r="E5" s="14" t="s">
        <v>129</v>
      </c>
      <c r="F5" s="774" t="s">
        <v>89</v>
      </c>
      <c r="G5" s="14" t="s">
        <v>129</v>
      </c>
    </row>
    <row r="6" spans="1:7" ht="6" customHeight="1" x14ac:dyDescent="0.2">
      <c r="A6" s="340"/>
      <c r="B6" s="327"/>
      <c r="C6" s="327"/>
      <c r="D6" s="327"/>
      <c r="E6" s="327"/>
      <c r="F6" s="327"/>
      <c r="G6" s="327"/>
    </row>
    <row r="7" spans="1:7" x14ac:dyDescent="0.2">
      <c r="A7" s="793" t="s">
        <v>480</v>
      </c>
      <c r="B7" s="792">
        <v>202</v>
      </c>
      <c r="C7" s="55">
        <v>1.3</v>
      </c>
      <c r="D7" s="792">
        <v>65</v>
      </c>
      <c r="E7" s="55">
        <v>0.3</v>
      </c>
      <c r="F7" s="792">
        <v>206</v>
      </c>
      <c r="G7" s="55">
        <v>0.8</v>
      </c>
    </row>
    <row r="8" spans="1:7" x14ac:dyDescent="0.2">
      <c r="A8" s="793" t="s">
        <v>472</v>
      </c>
      <c r="B8" s="792">
        <v>773</v>
      </c>
      <c r="C8" s="55">
        <v>5.2</v>
      </c>
      <c r="D8" s="792">
        <v>219</v>
      </c>
      <c r="E8" s="55">
        <v>1.2</v>
      </c>
      <c r="F8" s="792">
        <v>591</v>
      </c>
      <c r="G8" s="55">
        <v>2.2999999999999998</v>
      </c>
    </row>
    <row r="9" spans="1:7" x14ac:dyDescent="0.2">
      <c r="A9" s="793" t="s">
        <v>473</v>
      </c>
      <c r="B9" s="792">
        <v>4609</v>
      </c>
      <c r="C9" s="55">
        <v>30.7</v>
      </c>
      <c r="D9" s="792">
        <v>1618</v>
      </c>
      <c r="E9" s="55">
        <v>8.5</v>
      </c>
      <c r="F9" s="792">
        <v>3220</v>
      </c>
      <c r="G9" s="55">
        <v>12.4</v>
      </c>
    </row>
    <row r="10" spans="1:7" x14ac:dyDescent="0.2">
      <c r="A10" s="793" t="s">
        <v>474</v>
      </c>
      <c r="B10" s="792">
        <v>4728</v>
      </c>
      <c r="C10" s="55">
        <v>31.5</v>
      </c>
      <c r="D10" s="792">
        <v>4085</v>
      </c>
      <c r="E10" s="55">
        <v>21.5</v>
      </c>
      <c r="F10" s="792">
        <v>3567</v>
      </c>
      <c r="G10" s="55">
        <v>13.7</v>
      </c>
    </row>
    <row r="11" spans="1:7" x14ac:dyDescent="0.2">
      <c r="A11" s="793" t="s">
        <v>475</v>
      </c>
      <c r="B11" s="792">
        <v>2473</v>
      </c>
      <c r="C11" s="55">
        <v>16.5</v>
      </c>
      <c r="D11" s="792">
        <v>4755</v>
      </c>
      <c r="E11" s="55">
        <v>25</v>
      </c>
      <c r="F11" s="792">
        <v>5136</v>
      </c>
      <c r="G11" s="55">
        <v>19.8</v>
      </c>
    </row>
    <row r="12" spans="1:7" x14ac:dyDescent="0.2">
      <c r="A12" s="793" t="s">
        <v>476</v>
      </c>
      <c r="B12" s="792">
        <v>1122</v>
      </c>
      <c r="C12" s="55">
        <v>7.5</v>
      </c>
      <c r="D12" s="792">
        <v>4232</v>
      </c>
      <c r="E12" s="55">
        <v>22.3</v>
      </c>
      <c r="F12" s="792">
        <v>5394</v>
      </c>
      <c r="G12" s="55">
        <v>20.7</v>
      </c>
    </row>
    <row r="13" spans="1:7" x14ac:dyDescent="0.2">
      <c r="A13" s="793" t="s">
        <v>477</v>
      </c>
      <c r="B13" s="792">
        <v>460</v>
      </c>
      <c r="C13" s="55">
        <v>3.1</v>
      </c>
      <c r="D13" s="792">
        <v>2258</v>
      </c>
      <c r="E13" s="55">
        <v>11.9</v>
      </c>
      <c r="F13" s="792">
        <v>4248</v>
      </c>
      <c r="G13" s="55">
        <v>16.3</v>
      </c>
    </row>
    <row r="14" spans="1:7" x14ac:dyDescent="0.2">
      <c r="A14" s="793" t="s">
        <v>478</v>
      </c>
      <c r="B14" s="792">
        <v>217</v>
      </c>
      <c r="C14" s="55">
        <v>1.4</v>
      </c>
      <c r="D14" s="792">
        <v>1041</v>
      </c>
      <c r="E14" s="55">
        <v>5.5</v>
      </c>
      <c r="F14" s="792">
        <v>2366</v>
      </c>
      <c r="G14" s="55">
        <v>9.1</v>
      </c>
    </row>
    <row r="15" spans="1:7" x14ac:dyDescent="0.2">
      <c r="A15" s="793" t="s">
        <v>479</v>
      </c>
      <c r="B15" s="792">
        <v>212</v>
      </c>
      <c r="C15" s="55">
        <v>1.4</v>
      </c>
      <c r="D15" s="792">
        <v>689</v>
      </c>
      <c r="E15" s="55">
        <v>3.6</v>
      </c>
      <c r="F15" s="792">
        <v>1197</v>
      </c>
      <c r="G15" s="55">
        <v>4.5999999999999996</v>
      </c>
    </row>
    <row r="16" spans="1:7" x14ac:dyDescent="0.2">
      <c r="A16" s="27" t="s">
        <v>173</v>
      </c>
      <c r="B16" s="792">
        <v>204</v>
      </c>
      <c r="C16" s="55">
        <v>1.4</v>
      </c>
      <c r="D16" s="792">
        <v>38</v>
      </c>
      <c r="E16" s="55">
        <v>0.2</v>
      </c>
      <c r="F16" s="792">
        <v>75</v>
      </c>
      <c r="G16" s="55">
        <v>0.3</v>
      </c>
    </row>
    <row r="17" spans="1:7" ht="6" customHeight="1" x14ac:dyDescent="0.2">
      <c r="A17" s="27"/>
      <c r="B17" s="42"/>
      <c r="C17" s="38"/>
      <c r="D17" s="49"/>
      <c r="E17" s="38"/>
      <c r="F17" s="49"/>
      <c r="G17" s="49"/>
    </row>
    <row r="18" spans="1:7" x14ac:dyDescent="0.2">
      <c r="A18" s="27" t="s">
        <v>132</v>
      </c>
      <c r="B18" s="792">
        <v>15000</v>
      </c>
      <c r="C18" s="55">
        <v>100</v>
      </c>
      <c r="D18" s="418">
        <v>19000</v>
      </c>
      <c r="E18" s="21">
        <v>100</v>
      </c>
      <c r="F18" s="418">
        <v>26000</v>
      </c>
      <c r="G18" s="14">
        <v>100</v>
      </c>
    </row>
    <row r="19" spans="1:7" ht="6" customHeight="1" x14ac:dyDescent="0.2">
      <c r="A19" s="340"/>
      <c r="B19" s="326"/>
      <c r="C19" s="327"/>
      <c r="D19" s="326"/>
      <c r="E19" s="327"/>
      <c r="F19" s="326"/>
      <c r="G19" s="327"/>
    </row>
    <row r="20" spans="1:7" ht="15" customHeight="1" x14ac:dyDescent="0.2">
      <c r="A20" s="959" t="s">
        <v>470</v>
      </c>
      <c r="B20" s="1088"/>
      <c r="C20" s="1088"/>
      <c r="D20" s="1088"/>
      <c r="E20" s="1088"/>
      <c r="F20" s="1088"/>
      <c r="G20" s="1088"/>
    </row>
    <row r="21" spans="1:7" s="393" customFormat="1" ht="6" customHeight="1" x14ac:dyDescent="0.2">
      <c r="A21" s="387"/>
      <c r="B21" s="387"/>
      <c r="C21" s="387"/>
      <c r="D21" s="387"/>
      <c r="E21" s="387"/>
      <c r="F21" s="387"/>
      <c r="G21" s="387"/>
    </row>
    <row r="22" spans="1:7" ht="54.75" customHeight="1" x14ac:dyDescent="0.2">
      <c r="A22" s="1088" t="s">
        <v>50</v>
      </c>
      <c r="B22" s="1088"/>
      <c r="C22" s="1088"/>
      <c r="D22" s="1088"/>
      <c r="E22" s="1088"/>
      <c r="F22" s="1088"/>
      <c r="G22" s="1088"/>
    </row>
    <row r="24" spans="1:7" ht="15.75" x14ac:dyDescent="0.25">
      <c r="A24" s="88"/>
      <c r="B24" s="94"/>
      <c r="C24" s="95"/>
      <c r="D24" s="33"/>
      <c r="E24" s="49"/>
      <c r="F24" s="33"/>
      <c r="G24" s="49"/>
    </row>
    <row r="25" spans="1:7" ht="15.75" x14ac:dyDescent="0.25">
      <c r="A25" s="88"/>
      <c r="B25" s="94"/>
      <c r="C25" s="95"/>
      <c r="D25" s="33"/>
      <c r="E25" s="49"/>
      <c r="F25" s="33"/>
      <c r="G25" s="49"/>
    </row>
    <row r="26" spans="1:7" ht="15.75" x14ac:dyDescent="0.25">
      <c r="A26" s="88"/>
      <c r="B26" s="94"/>
      <c r="C26" s="95"/>
      <c r="D26" s="33"/>
      <c r="E26" s="42"/>
      <c r="F26" s="33"/>
      <c r="G26" s="42"/>
    </row>
    <row r="27" spans="1:7" ht="15.75" x14ac:dyDescent="0.25">
      <c r="A27" s="88"/>
      <c r="B27" s="94"/>
      <c r="C27" s="95"/>
      <c r="D27" s="33"/>
      <c r="E27" s="42"/>
      <c r="F27" s="33"/>
      <c r="G27" s="42"/>
    </row>
    <row r="28" spans="1:7" ht="15.75" x14ac:dyDescent="0.25">
      <c r="A28" s="88"/>
      <c r="B28" s="94"/>
      <c r="C28" s="95"/>
      <c r="D28" s="33"/>
      <c r="E28" s="42"/>
      <c r="F28" s="33"/>
      <c r="G28" s="42"/>
    </row>
    <row r="29" spans="1:7" ht="15.75" x14ac:dyDescent="0.25">
      <c r="A29" s="88"/>
      <c r="B29" s="94"/>
      <c r="C29" s="95"/>
      <c r="D29" s="33"/>
      <c r="E29" s="42"/>
      <c r="F29" s="33"/>
      <c r="G29" s="42"/>
    </row>
    <row r="30" spans="1:7" ht="15.75" x14ac:dyDescent="0.25">
      <c r="A30" s="88"/>
      <c r="B30" s="94"/>
      <c r="C30" s="95"/>
      <c r="D30" s="33"/>
      <c r="E30" s="42"/>
      <c r="F30" s="33"/>
      <c r="G30" s="42"/>
    </row>
    <row r="31" spans="1:7" ht="15.75" x14ac:dyDescent="0.25">
      <c r="A31" s="88"/>
      <c r="B31" s="94"/>
      <c r="C31" s="95"/>
      <c r="D31" s="33"/>
      <c r="E31" s="42"/>
      <c r="F31" s="33"/>
      <c r="G31" s="42"/>
    </row>
    <row r="32" spans="1:7" ht="15.75" x14ac:dyDescent="0.25">
      <c r="A32" s="88"/>
      <c r="B32" s="94"/>
      <c r="C32" s="95"/>
      <c r="D32" s="33"/>
      <c r="E32" s="49"/>
      <c r="F32" s="33"/>
      <c r="G32" s="42"/>
    </row>
    <row r="33" spans="1:7" ht="15.75" x14ac:dyDescent="0.25">
      <c r="A33" s="88"/>
      <c r="B33" s="94"/>
      <c r="C33" s="95"/>
      <c r="D33" s="33"/>
      <c r="E33" s="49"/>
      <c r="F33" s="33"/>
      <c r="G33" s="49"/>
    </row>
    <row r="34" spans="1:7" ht="15.75" x14ac:dyDescent="0.25">
      <c r="A34" s="88"/>
      <c r="B34" s="94"/>
      <c r="C34" s="95"/>
      <c r="D34" s="33"/>
      <c r="E34" s="42"/>
      <c r="F34" s="33"/>
      <c r="G34" s="42"/>
    </row>
    <row r="35" spans="1:7" x14ac:dyDescent="0.2">
      <c r="A35" s="88"/>
      <c r="B35" s="33"/>
      <c r="C35" s="49"/>
      <c r="D35" s="33"/>
      <c r="E35" s="49"/>
      <c r="F35" s="33"/>
      <c r="G35" s="49"/>
    </row>
    <row r="36" spans="1:7" x14ac:dyDescent="0.2">
      <c r="A36" s="88"/>
      <c r="B36" s="33"/>
      <c r="C36" s="49"/>
      <c r="D36" s="33"/>
      <c r="E36" s="49"/>
      <c r="F36" s="33"/>
      <c r="G36" s="49"/>
    </row>
  </sheetData>
  <mergeCells count="9">
    <mergeCell ref="A22:G22"/>
    <mergeCell ref="B4:C4"/>
    <mergeCell ref="D4:E4"/>
    <mergeCell ref="F4:G4"/>
    <mergeCell ref="A1:B1"/>
    <mergeCell ref="A2:B2"/>
    <mergeCell ref="E1:G1"/>
    <mergeCell ref="A3:G3"/>
    <mergeCell ref="A20:G20"/>
  </mergeCells>
  <phoneticPr fontId="0" type="noConversion"/>
  <hyperlinks>
    <hyperlink ref="E1:G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48"/>
  <sheetViews>
    <sheetView zoomScaleNormal="100" workbookViewId="0">
      <pane ySplit="5" topLeftCell="A18" activePane="bottomLeft" state="frozen"/>
      <selection sqref="A1:B86"/>
      <selection pane="bottomLeft" sqref="A1:B86"/>
    </sheetView>
  </sheetViews>
  <sheetFormatPr defaultColWidth="8.85546875" defaultRowHeight="12.75" x14ac:dyDescent="0.2"/>
  <cols>
    <col min="1" max="1" width="6.7109375" style="419" customWidth="1"/>
    <col min="2" max="8" width="10.7109375" style="531" customWidth="1"/>
    <col min="9" max="16384" width="8.85546875" style="174"/>
  </cols>
  <sheetData>
    <row r="1" spans="1:233" s="798" customFormat="1" ht="30" customHeight="1" x14ac:dyDescent="0.25">
      <c r="A1" s="966"/>
      <c r="B1" s="967"/>
      <c r="C1" s="808"/>
      <c r="D1" s="808"/>
      <c r="E1" s="808"/>
      <c r="F1" s="962" t="s">
        <v>673</v>
      </c>
      <c r="G1" s="963"/>
      <c r="H1" s="963"/>
    </row>
    <row r="2" spans="1:233" s="798" customFormat="1" ht="6" customHeight="1" x14ac:dyDescent="0.2">
      <c r="A2" s="966"/>
      <c r="B2" s="967"/>
      <c r="C2" s="808"/>
      <c r="D2" s="808"/>
      <c r="E2" s="808"/>
      <c r="F2" s="808"/>
      <c r="G2" s="808"/>
      <c r="H2" s="808"/>
    </row>
    <row r="3" spans="1:233" s="527" customFormat="1" ht="42.95" customHeight="1" x14ac:dyDescent="0.2">
      <c r="A3" s="969" t="s">
        <v>381</v>
      </c>
      <c r="B3" s="970"/>
      <c r="C3" s="970"/>
      <c r="D3" s="970"/>
      <c r="E3" s="970"/>
      <c r="F3" s="970"/>
      <c r="G3" s="970"/>
      <c r="H3" s="970"/>
      <c r="W3" s="419"/>
      <c r="AL3" s="419"/>
      <c r="BA3" s="419"/>
      <c r="BP3" s="419"/>
      <c r="CE3" s="419"/>
      <c r="CT3" s="419"/>
      <c r="DI3" s="419"/>
      <c r="DX3" s="419"/>
      <c r="EM3" s="419"/>
      <c r="FB3" s="419"/>
      <c r="FQ3" s="419"/>
      <c r="GF3" s="419"/>
      <c r="GU3" s="419"/>
      <c r="HJ3" s="419"/>
      <c r="HY3" s="419"/>
    </row>
    <row r="4" spans="1:233" ht="15" customHeight="1" x14ac:dyDescent="0.2">
      <c r="A4" s="966" t="s">
        <v>127</v>
      </c>
      <c r="B4" s="971" t="s">
        <v>82</v>
      </c>
      <c r="C4" s="971"/>
      <c r="D4" s="971"/>
      <c r="E4" s="971"/>
      <c r="F4" s="971"/>
      <c r="G4" s="971" t="s">
        <v>159</v>
      </c>
      <c r="H4" s="971" t="s">
        <v>83</v>
      </c>
    </row>
    <row r="5" spans="1:233" ht="30" customHeight="1" x14ac:dyDescent="0.2">
      <c r="A5" s="966"/>
      <c r="B5" s="822" t="s">
        <v>130</v>
      </c>
      <c r="C5" s="822" t="s">
        <v>131</v>
      </c>
      <c r="D5" s="822" t="s">
        <v>101</v>
      </c>
      <c r="E5" s="822" t="s">
        <v>84</v>
      </c>
      <c r="F5" s="822" t="s">
        <v>85</v>
      </c>
      <c r="G5" s="971"/>
      <c r="H5" s="971"/>
    </row>
    <row r="6" spans="1:233" ht="6" customHeight="1" x14ac:dyDescent="0.2">
      <c r="A6" s="400"/>
      <c r="B6" s="382"/>
      <c r="C6" s="382"/>
      <c r="D6" s="382"/>
      <c r="E6" s="382"/>
      <c r="F6" s="382"/>
      <c r="G6" s="382"/>
      <c r="H6" s="382"/>
    </row>
    <row r="7" spans="1:233" x14ac:dyDescent="0.2">
      <c r="A7" s="703">
        <v>1977</v>
      </c>
      <c r="B7" s="256">
        <v>1527</v>
      </c>
      <c r="C7" s="256">
        <v>863</v>
      </c>
      <c r="D7" s="256">
        <v>64</v>
      </c>
      <c r="E7" s="256">
        <v>69</v>
      </c>
      <c r="F7" s="256">
        <v>2523</v>
      </c>
      <c r="G7" s="256">
        <v>486</v>
      </c>
      <c r="H7" s="256">
        <v>3009</v>
      </c>
    </row>
    <row r="8" spans="1:233" x14ac:dyDescent="0.2">
      <c r="A8" s="419">
        <v>1978</v>
      </c>
      <c r="B8" s="156">
        <v>1614</v>
      </c>
      <c r="C8" s="156">
        <v>938</v>
      </c>
      <c r="D8" s="156">
        <v>63</v>
      </c>
      <c r="E8" s="156">
        <v>86</v>
      </c>
      <c r="F8" s="156">
        <v>2701</v>
      </c>
      <c r="G8" s="156">
        <v>827</v>
      </c>
      <c r="H8" s="156">
        <v>3528</v>
      </c>
    </row>
    <row r="9" spans="1:233" x14ac:dyDescent="0.2">
      <c r="A9" s="419">
        <v>1980</v>
      </c>
      <c r="B9" s="156">
        <v>1739</v>
      </c>
      <c r="C9" s="156">
        <v>991</v>
      </c>
      <c r="D9" s="156">
        <v>56</v>
      </c>
      <c r="E9" s="156">
        <v>100</v>
      </c>
      <c r="F9" s="156">
        <v>2886</v>
      </c>
      <c r="G9" s="156">
        <v>968</v>
      </c>
      <c r="H9" s="156">
        <v>3854</v>
      </c>
    </row>
    <row r="10" spans="1:233" x14ac:dyDescent="0.2">
      <c r="A10" s="419">
        <v>1981</v>
      </c>
      <c r="B10" s="156">
        <v>1768</v>
      </c>
      <c r="C10" s="156">
        <v>1013</v>
      </c>
      <c r="D10" s="156">
        <v>56</v>
      </c>
      <c r="E10" s="156">
        <v>109</v>
      </c>
      <c r="F10" s="156">
        <v>2946</v>
      </c>
      <c r="G10" s="156">
        <v>995</v>
      </c>
      <c r="H10" s="156">
        <v>3941</v>
      </c>
    </row>
    <row r="11" spans="1:233" x14ac:dyDescent="0.2">
      <c r="A11" s="419">
        <v>1982</v>
      </c>
      <c r="B11" s="156">
        <v>1850</v>
      </c>
      <c r="C11" s="156">
        <v>1064</v>
      </c>
      <c r="D11" s="156">
        <v>49</v>
      </c>
      <c r="E11" s="156">
        <v>117</v>
      </c>
      <c r="F11" s="156">
        <v>3080</v>
      </c>
      <c r="G11" s="156">
        <v>1007</v>
      </c>
      <c r="H11" s="156">
        <v>4087</v>
      </c>
    </row>
    <row r="12" spans="1:233" x14ac:dyDescent="0.2">
      <c r="A12" s="419">
        <v>1983</v>
      </c>
      <c r="B12" s="156">
        <v>1966</v>
      </c>
      <c r="C12" s="156">
        <v>1103</v>
      </c>
      <c r="D12" s="156">
        <v>51</v>
      </c>
      <c r="E12" s="156">
        <v>135</v>
      </c>
      <c r="F12" s="156">
        <v>3255</v>
      </c>
      <c r="G12" s="156">
        <v>1030</v>
      </c>
      <c r="H12" s="156">
        <v>4285</v>
      </c>
    </row>
    <row r="13" spans="1:233" x14ac:dyDescent="0.2">
      <c r="A13" s="419">
        <v>1984</v>
      </c>
      <c r="B13" s="156">
        <v>2161</v>
      </c>
      <c r="C13" s="156">
        <v>1191</v>
      </c>
      <c r="D13" s="156">
        <v>57</v>
      </c>
      <c r="E13" s="156">
        <v>116</v>
      </c>
      <c r="F13" s="156">
        <v>3525</v>
      </c>
      <c r="G13" s="156">
        <v>1123</v>
      </c>
      <c r="H13" s="156">
        <v>4648</v>
      </c>
    </row>
    <row r="14" spans="1:233" x14ac:dyDescent="0.2">
      <c r="A14" s="419">
        <v>1985</v>
      </c>
      <c r="B14" s="156">
        <v>2460</v>
      </c>
      <c r="C14" s="156">
        <v>1215</v>
      </c>
      <c r="D14" s="156">
        <v>57</v>
      </c>
      <c r="E14" s="156">
        <v>142</v>
      </c>
      <c r="F14" s="156">
        <v>3874</v>
      </c>
      <c r="G14" s="156">
        <v>1204</v>
      </c>
      <c r="H14" s="156">
        <v>5078</v>
      </c>
    </row>
    <row r="15" spans="1:233" x14ac:dyDescent="0.2">
      <c r="A15" s="419">
        <v>1986</v>
      </c>
      <c r="B15" s="156">
        <v>2712</v>
      </c>
      <c r="C15" s="156">
        <v>1225</v>
      </c>
      <c r="D15" s="156">
        <v>53</v>
      </c>
      <c r="E15" s="156">
        <v>154</v>
      </c>
      <c r="F15" s="156">
        <v>4144</v>
      </c>
      <c r="G15" s="156">
        <v>1265</v>
      </c>
      <c r="H15" s="156">
        <v>5409</v>
      </c>
    </row>
    <row r="16" spans="1:233" x14ac:dyDescent="0.2">
      <c r="A16" s="419">
        <v>1987</v>
      </c>
      <c r="B16" s="156">
        <v>2943</v>
      </c>
      <c r="C16" s="156">
        <v>1292</v>
      </c>
      <c r="D16" s="156">
        <v>58</v>
      </c>
      <c r="E16" s="156">
        <v>166</v>
      </c>
      <c r="F16" s="156">
        <v>4459</v>
      </c>
      <c r="G16" s="156">
        <v>1377</v>
      </c>
      <c r="H16" s="156">
        <v>5836</v>
      </c>
    </row>
    <row r="17" spans="1:8" x14ac:dyDescent="0.2">
      <c r="A17" s="419">
        <v>1988</v>
      </c>
      <c r="B17" s="156">
        <v>3124</v>
      </c>
      <c r="C17" s="156">
        <v>1328</v>
      </c>
      <c r="D17" s="156">
        <v>56</v>
      </c>
      <c r="E17" s="156">
        <v>184</v>
      </c>
      <c r="F17" s="156">
        <v>4692</v>
      </c>
      <c r="G17" s="156">
        <v>1477</v>
      </c>
      <c r="H17" s="156">
        <v>6169</v>
      </c>
    </row>
    <row r="18" spans="1:8" x14ac:dyDescent="0.2">
      <c r="A18" s="419">
        <v>1989</v>
      </c>
      <c r="B18" s="156">
        <v>3463</v>
      </c>
      <c r="C18" s="156">
        <v>1415</v>
      </c>
      <c r="D18" s="156">
        <v>61</v>
      </c>
      <c r="E18" s="156">
        <v>208</v>
      </c>
      <c r="F18" s="156">
        <v>5147</v>
      </c>
      <c r="G18" s="156">
        <v>1601</v>
      </c>
      <c r="H18" s="156">
        <v>6748</v>
      </c>
    </row>
    <row r="19" spans="1:8" x14ac:dyDescent="0.2">
      <c r="A19" s="419">
        <v>1990</v>
      </c>
      <c r="B19" s="156">
        <v>3729</v>
      </c>
      <c r="C19" s="156">
        <v>1492</v>
      </c>
      <c r="D19" s="156">
        <v>63</v>
      </c>
      <c r="E19" s="156">
        <v>244</v>
      </c>
      <c r="F19" s="156">
        <v>5528</v>
      </c>
      <c r="G19" s="156">
        <v>1692</v>
      </c>
      <c r="H19" s="156">
        <v>7220</v>
      </c>
    </row>
    <row r="20" spans="1:8" x14ac:dyDescent="0.2">
      <c r="A20" s="419">
        <v>1991</v>
      </c>
      <c r="B20" s="156">
        <v>4005</v>
      </c>
      <c r="C20" s="156">
        <v>1612</v>
      </c>
      <c r="D20" s="156">
        <v>65</v>
      </c>
      <c r="E20" s="156">
        <v>263</v>
      </c>
      <c r="F20" s="156">
        <v>5945</v>
      </c>
      <c r="G20" s="156">
        <v>1812</v>
      </c>
      <c r="H20" s="156">
        <v>7757</v>
      </c>
    </row>
    <row r="21" spans="1:8" x14ac:dyDescent="0.2">
      <c r="A21" s="419">
        <v>1992</v>
      </c>
      <c r="B21" s="156">
        <v>4345</v>
      </c>
      <c r="C21" s="156">
        <v>1735</v>
      </c>
      <c r="D21" s="156">
        <v>75</v>
      </c>
      <c r="E21" s="156">
        <v>282</v>
      </c>
      <c r="F21" s="156">
        <v>6437</v>
      </c>
      <c r="G21" s="156">
        <v>1844</v>
      </c>
      <c r="H21" s="156">
        <v>8281</v>
      </c>
    </row>
    <row r="22" spans="1:8" x14ac:dyDescent="0.2">
      <c r="A22" s="419">
        <v>1993</v>
      </c>
      <c r="B22" s="156">
        <v>4758</v>
      </c>
      <c r="C22" s="156">
        <v>1825</v>
      </c>
      <c r="D22" s="156">
        <v>87</v>
      </c>
      <c r="E22" s="156">
        <v>286</v>
      </c>
      <c r="F22" s="156">
        <v>6956</v>
      </c>
      <c r="G22" s="156">
        <v>1894</v>
      </c>
      <c r="H22" s="156">
        <v>8850</v>
      </c>
    </row>
    <row r="23" spans="1:8" x14ac:dyDescent="0.2">
      <c r="A23" s="419">
        <v>1994</v>
      </c>
      <c r="B23" s="156">
        <v>5143</v>
      </c>
      <c r="C23" s="156">
        <v>1934</v>
      </c>
      <c r="D23" s="156">
        <v>105</v>
      </c>
      <c r="E23" s="156">
        <v>296</v>
      </c>
      <c r="F23" s="156">
        <v>7478</v>
      </c>
      <c r="G23" s="156">
        <v>1918</v>
      </c>
      <c r="H23" s="156">
        <v>9396</v>
      </c>
    </row>
    <row r="24" spans="1:8" x14ac:dyDescent="0.2">
      <c r="A24" s="419">
        <v>1995</v>
      </c>
      <c r="B24" s="156">
        <v>5812</v>
      </c>
      <c r="C24" s="156">
        <v>1937</v>
      </c>
      <c r="D24" s="156">
        <v>86</v>
      </c>
      <c r="E24" s="156">
        <v>286</v>
      </c>
      <c r="F24" s="156">
        <v>8121</v>
      </c>
      <c r="G24" s="156">
        <v>2021</v>
      </c>
      <c r="H24" s="156">
        <v>10142</v>
      </c>
    </row>
    <row r="25" spans="1:8" x14ac:dyDescent="0.2">
      <c r="A25" s="419">
        <v>1996</v>
      </c>
      <c r="B25" s="87" t="s">
        <v>151</v>
      </c>
      <c r="C25" s="87" t="s">
        <v>151</v>
      </c>
      <c r="D25" s="87" t="s">
        <v>151</v>
      </c>
      <c r="E25" s="87" t="s">
        <v>151</v>
      </c>
      <c r="F25" s="87" t="s">
        <v>151</v>
      </c>
      <c r="G25" s="87" t="s">
        <v>151</v>
      </c>
      <c r="H25" s="87" t="s">
        <v>151</v>
      </c>
    </row>
    <row r="26" spans="1:8" x14ac:dyDescent="0.2">
      <c r="A26" s="419">
        <v>1997</v>
      </c>
      <c r="B26" s="156">
        <v>6532</v>
      </c>
      <c r="C26" s="156">
        <v>1760</v>
      </c>
      <c r="D26" s="156">
        <v>78</v>
      </c>
      <c r="E26" s="156">
        <v>266</v>
      </c>
      <c r="F26" s="156">
        <v>8636</v>
      </c>
      <c r="G26" s="156">
        <v>1871</v>
      </c>
      <c r="H26" s="156">
        <v>10507</v>
      </c>
    </row>
    <row r="27" spans="1:8" x14ac:dyDescent="0.2">
      <c r="A27" s="419">
        <v>1998</v>
      </c>
      <c r="B27" s="156">
        <v>7067</v>
      </c>
      <c r="C27" s="156">
        <v>1614</v>
      </c>
      <c r="D27" s="156">
        <v>74</v>
      </c>
      <c r="E27" s="156">
        <v>273</v>
      </c>
      <c r="F27" s="156">
        <v>9028</v>
      </c>
      <c r="G27" s="156">
        <v>1851</v>
      </c>
      <c r="H27" s="156">
        <v>10879</v>
      </c>
    </row>
    <row r="28" spans="1:8" x14ac:dyDescent="0.2">
      <c r="A28" s="419">
        <v>1999</v>
      </c>
      <c r="B28" s="156">
        <v>7371</v>
      </c>
      <c r="C28" s="156">
        <v>1447</v>
      </c>
      <c r="D28" s="531">
        <v>46</v>
      </c>
      <c r="E28" s="531">
        <v>281</v>
      </c>
      <c r="F28" s="156">
        <v>9145</v>
      </c>
      <c r="G28" s="156">
        <v>1855</v>
      </c>
      <c r="H28" s="156">
        <v>11000</v>
      </c>
    </row>
    <row r="29" spans="1:8" x14ac:dyDescent="0.2">
      <c r="A29" s="419">
        <v>2000</v>
      </c>
      <c r="B29" s="156">
        <v>7960</v>
      </c>
      <c r="C29" s="156">
        <v>1341</v>
      </c>
      <c r="D29" s="531">
        <v>42</v>
      </c>
      <c r="E29" s="531">
        <v>288</v>
      </c>
      <c r="F29" s="156">
        <v>9631</v>
      </c>
      <c r="G29" s="156">
        <v>1866</v>
      </c>
      <c r="H29" s="156">
        <v>11497</v>
      </c>
    </row>
    <row r="30" spans="1:8" x14ac:dyDescent="0.2">
      <c r="A30" s="419">
        <v>2001</v>
      </c>
      <c r="B30" s="156">
        <v>8090</v>
      </c>
      <c r="C30" s="156">
        <v>1269</v>
      </c>
      <c r="D30" s="531">
        <v>42</v>
      </c>
      <c r="E30" s="531">
        <v>289</v>
      </c>
      <c r="F30" s="156">
        <v>9690</v>
      </c>
      <c r="G30" s="156">
        <v>1861</v>
      </c>
      <c r="H30" s="156">
        <v>11551</v>
      </c>
    </row>
    <row r="31" spans="1:8" x14ac:dyDescent="0.2">
      <c r="A31" s="419">
        <v>2002</v>
      </c>
      <c r="B31" s="156">
        <v>8502</v>
      </c>
      <c r="C31" s="156">
        <v>1240</v>
      </c>
      <c r="D31" s="531">
        <v>49</v>
      </c>
      <c r="E31" s="531">
        <v>271</v>
      </c>
      <c r="F31" s="156">
        <v>10062</v>
      </c>
      <c r="G31" s="156">
        <v>1897</v>
      </c>
      <c r="H31" s="156">
        <v>11959</v>
      </c>
    </row>
    <row r="32" spans="1:8" x14ac:dyDescent="0.2">
      <c r="A32" s="419">
        <v>2003</v>
      </c>
      <c r="B32" s="156">
        <v>8707</v>
      </c>
      <c r="C32" s="156">
        <v>1188</v>
      </c>
      <c r="D32" s="531">
        <v>49</v>
      </c>
      <c r="E32" s="156">
        <v>267</v>
      </c>
      <c r="F32" s="156">
        <v>10211</v>
      </c>
      <c r="G32" s="156">
        <v>1879</v>
      </c>
      <c r="H32" s="156">
        <v>12090</v>
      </c>
    </row>
    <row r="33" spans="1:8" x14ac:dyDescent="0.2">
      <c r="A33" s="419">
        <v>2004</v>
      </c>
      <c r="B33" s="156">
        <v>8933</v>
      </c>
      <c r="C33" s="156">
        <v>1048</v>
      </c>
      <c r="D33" s="531">
        <v>36</v>
      </c>
      <c r="E33" s="156">
        <v>268</v>
      </c>
      <c r="F33" s="156">
        <f>B33+C33+D33+E33</f>
        <v>10285</v>
      </c>
      <c r="G33" s="156">
        <v>1778</v>
      </c>
      <c r="H33" s="156">
        <v>12063</v>
      </c>
    </row>
    <row r="34" spans="1:8" x14ac:dyDescent="0.2">
      <c r="A34" s="419">
        <v>2005</v>
      </c>
      <c r="B34" s="156">
        <v>9210</v>
      </c>
      <c r="C34" s="156">
        <v>1001</v>
      </c>
      <c r="D34" s="531">
        <v>37</v>
      </c>
      <c r="E34" s="156">
        <v>278</v>
      </c>
      <c r="F34" s="156">
        <f>B34+C34+D34+E34</f>
        <v>10526</v>
      </c>
      <c r="G34" s="156">
        <v>1780</v>
      </c>
      <c r="H34" s="156">
        <v>12306</v>
      </c>
    </row>
    <row r="35" spans="1:8" s="64" customFormat="1" x14ac:dyDescent="0.2">
      <c r="A35" s="770">
        <v>2006</v>
      </c>
      <c r="B35" s="156">
        <v>9491</v>
      </c>
      <c r="C35" s="156">
        <v>968</v>
      </c>
      <c r="D35" s="156">
        <v>37</v>
      </c>
      <c r="E35" s="156">
        <v>289</v>
      </c>
      <c r="F35" s="156">
        <f>B35+C35+D35+E35</f>
        <v>10785</v>
      </c>
      <c r="G35" s="156">
        <v>1757</v>
      </c>
      <c r="H35" s="156">
        <v>12542</v>
      </c>
    </row>
    <row r="36" spans="1:8" s="64" customFormat="1" x14ac:dyDescent="0.2">
      <c r="A36" s="770">
        <v>2007</v>
      </c>
      <c r="B36" s="156">
        <v>9604</v>
      </c>
      <c r="C36" s="156">
        <v>863</v>
      </c>
      <c r="D36" s="156">
        <v>27</v>
      </c>
      <c r="E36" s="156">
        <v>288</v>
      </c>
      <c r="F36" s="156">
        <f>B36+C36+D36+E36</f>
        <v>10782</v>
      </c>
      <c r="G36" s="156">
        <v>1611</v>
      </c>
      <c r="H36" s="156">
        <v>12393</v>
      </c>
    </row>
    <row r="37" spans="1:8" s="64" customFormat="1" x14ac:dyDescent="0.2">
      <c r="A37" s="770">
        <v>2008</v>
      </c>
      <c r="B37" s="156">
        <v>9715</v>
      </c>
      <c r="C37" s="156">
        <v>809</v>
      </c>
      <c r="D37" s="156">
        <v>20</v>
      </c>
      <c r="E37" s="156">
        <v>293</v>
      </c>
      <c r="F37" s="156">
        <f>B37+C37+D37+E37</f>
        <v>10837</v>
      </c>
      <c r="G37" s="156">
        <v>1561</v>
      </c>
      <c r="H37" s="156">
        <f>F37+G37</f>
        <v>12398</v>
      </c>
    </row>
    <row r="38" spans="1:8" s="64" customFormat="1" x14ac:dyDescent="0.2">
      <c r="A38" s="770">
        <v>2009</v>
      </c>
      <c r="B38" s="156">
        <v>9965</v>
      </c>
      <c r="C38" s="156">
        <v>766</v>
      </c>
      <c r="D38" s="156">
        <v>18</v>
      </c>
      <c r="E38" s="156">
        <v>294</v>
      </c>
      <c r="F38" s="156">
        <v>11043</v>
      </c>
      <c r="G38" s="156">
        <v>1556</v>
      </c>
      <c r="H38" s="156">
        <f>F38+G38</f>
        <v>12599</v>
      </c>
    </row>
    <row r="39" spans="1:8" s="64" customFormat="1" x14ac:dyDescent="0.2">
      <c r="A39" s="770">
        <v>2010</v>
      </c>
      <c r="B39" s="156">
        <v>10217</v>
      </c>
      <c r="C39" s="156">
        <v>713</v>
      </c>
      <c r="D39" s="156">
        <v>12</v>
      </c>
      <c r="E39" s="156">
        <v>286</v>
      </c>
      <c r="F39" s="156">
        <v>11228</v>
      </c>
      <c r="G39" s="156">
        <v>1483</v>
      </c>
      <c r="H39" s="156">
        <f>F39+G39</f>
        <v>12711</v>
      </c>
    </row>
    <row r="40" spans="1:8" s="64" customFormat="1" x14ac:dyDescent="0.2">
      <c r="A40" s="770">
        <v>2011</v>
      </c>
      <c r="B40" s="156">
        <v>10463</v>
      </c>
      <c r="C40" s="156">
        <v>666</v>
      </c>
      <c r="D40" s="156">
        <v>13</v>
      </c>
      <c r="E40" s="156">
        <v>290</v>
      </c>
      <c r="F40" s="156">
        <v>11432</v>
      </c>
      <c r="G40" s="156">
        <v>1662</v>
      </c>
      <c r="H40" s="156">
        <v>13094</v>
      </c>
    </row>
    <row r="41" spans="1:8" s="64" customFormat="1" x14ac:dyDescent="0.2">
      <c r="A41" s="770">
        <v>2012</v>
      </c>
      <c r="B41" s="156">
        <v>10846</v>
      </c>
      <c r="C41" s="156">
        <v>639</v>
      </c>
      <c r="D41" s="156">
        <v>17</v>
      </c>
      <c r="E41" s="156">
        <v>299</v>
      </c>
      <c r="F41" s="156">
        <v>11801</v>
      </c>
      <c r="G41" s="156">
        <v>1827</v>
      </c>
      <c r="H41" s="156">
        <v>13628</v>
      </c>
    </row>
    <row r="42" spans="1:8" s="64" customFormat="1" x14ac:dyDescent="0.2">
      <c r="A42" s="770">
        <v>2013</v>
      </c>
      <c r="B42" s="156">
        <v>11199</v>
      </c>
      <c r="C42" s="156">
        <v>632</v>
      </c>
      <c r="D42" s="156">
        <v>18</v>
      </c>
      <c r="E42" s="156">
        <v>304</v>
      </c>
      <c r="F42" s="156">
        <v>12153</v>
      </c>
      <c r="G42" s="156">
        <v>1990</v>
      </c>
      <c r="H42" s="156">
        <v>14143</v>
      </c>
    </row>
    <row r="43" spans="1:8" ht="6" customHeight="1" x14ac:dyDescent="0.2">
      <c r="A43" s="400"/>
      <c r="B43" s="382"/>
      <c r="C43" s="382"/>
      <c r="D43" s="382"/>
      <c r="E43" s="382"/>
      <c r="F43" s="382"/>
      <c r="G43" s="382"/>
      <c r="H43" s="382"/>
    </row>
    <row r="44" spans="1:8" s="773" customFormat="1" ht="15" customHeight="1" x14ac:dyDescent="0.2">
      <c r="A44" s="968" t="s">
        <v>216</v>
      </c>
      <c r="B44" s="968"/>
      <c r="C44" s="968"/>
      <c r="D44" s="968"/>
      <c r="E44" s="968"/>
      <c r="F44" s="968"/>
      <c r="G44" s="968"/>
      <c r="H44" s="968"/>
    </row>
    <row r="45" spans="1:8" s="846" customFormat="1" ht="6" customHeight="1" x14ac:dyDescent="0.2">
      <c r="A45" s="820"/>
      <c r="B45" s="820"/>
      <c r="C45" s="820"/>
      <c r="D45" s="820"/>
      <c r="E45" s="820"/>
      <c r="F45" s="820"/>
      <c r="G45" s="820"/>
      <c r="H45" s="820"/>
    </row>
    <row r="46" spans="1:8" ht="15" customHeight="1" x14ac:dyDescent="0.2">
      <c r="A46" s="968" t="s">
        <v>86</v>
      </c>
      <c r="B46" s="968"/>
      <c r="C46" s="968"/>
      <c r="D46" s="968"/>
      <c r="E46" s="968"/>
      <c r="F46" s="968"/>
      <c r="G46" s="968"/>
      <c r="H46" s="968"/>
    </row>
    <row r="47" spans="1:8" x14ac:dyDescent="0.2">
      <c r="A47" s="542"/>
      <c r="B47" s="525"/>
      <c r="C47" s="525"/>
      <c r="D47" s="525"/>
      <c r="E47" s="525"/>
      <c r="F47" s="525"/>
      <c r="G47" s="525"/>
      <c r="H47" s="525"/>
    </row>
    <row r="48" spans="1:8" x14ac:dyDescent="0.2">
      <c r="A48" s="174"/>
      <c r="B48" s="174"/>
      <c r="C48" s="174"/>
      <c r="D48" s="174"/>
      <c r="E48" s="174"/>
      <c r="F48" s="174"/>
      <c r="G48" s="174"/>
      <c r="H48" s="174"/>
    </row>
  </sheetData>
  <mergeCells count="10">
    <mergeCell ref="A1:B1"/>
    <mergeCell ref="A2:B2"/>
    <mergeCell ref="F1:H1"/>
    <mergeCell ref="A44:H44"/>
    <mergeCell ref="A46:H46"/>
    <mergeCell ref="A3:H3"/>
    <mergeCell ref="A4:A5"/>
    <mergeCell ref="B4:F4"/>
    <mergeCell ref="G4:G5"/>
    <mergeCell ref="H4:H5"/>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pageSetUpPr fitToPage="1"/>
  </sheetPr>
  <dimension ref="A1:H61"/>
  <sheetViews>
    <sheetView zoomScaleNormal="100" workbookViewId="0">
      <pane ySplit="5" topLeftCell="A6" activePane="bottomLeft" state="frozen"/>
      <selection sqref="A1:B86"/>
      <selection pane="bottomLeft" activeCell="M17" sqref="M17"/>
    </sheetView>
  </sheetViews>
  <sheetFormatPr defaultColWidth="8.85546875" defaultRowHeight="12.75" x14ac:dyDescent="0.2"/>
  <cols>
    <col min="1" max="1" width="6.7109375" style="7" customWidth="1"/>
    <col min="2" max="2" width="19.140625" style="5" customWidth="1"/>
    <col min="3" max="8" width="10.7109375" style="5" customWidth="1"/>
    <col min="9" max="16384" width="8.85546875" style="5"/>
  </cols>
  <sheetData>
    <row r="1" spans="1:8" s="800" customFormat="1" ht="30" customHeight="1" x14ac:dyDescent="0.25">
      <c r="A1" s="1087"/>
      <c r="B1" s="967"/>
      <c r="F1" s="962" t="s">
        <v>673</v>
      </c>
      <c r="G1" s="963"/>
      <c r="H1" s="963"/>
    </row>
    <row r="2" spans="1:8" s="800" customFormat="1" ht="6" customHeight="1" x14ac:dyDescent="0.2">
      <c r="A2" s="1087"/>
      <c r="B2" s="967"/>
    </row>
    <row r="3" spans="1:8" ht="43.5" customHeight="1" x14ac:dyDescent="0.2">
      <c r="A3" s="970" t="s">
        <v>481</v>
      </c>
      <c r="B3" s="970"/>
      <c r="C3" s="970"/>
      <c r="D3" s="970"/>
      <c r="E3" s="970"/>
      <c r="F3" s="970"/>
      <c r="G3" s="970"/>
      <c r="H3" s="970"/>
    </row>
    <row r="4" spans="1:8" ht="15" customHeight="1" x14ac:dyDescent="0.2">
      <c r="A4" s="1087"/>
      <c r="B4" s="975" t="s">
        <v>323</v>
      </c>
      <c r="C4" s="1090" t="s">
        <v>156</v>
      </c>
      <c r="D4" s="1090"/>
      <c r="E4" s="1090"/>
      <c r="F4" s="1090"/>
      <c r="G4" s="1090"/>
      <c r="H4" s="1090"/>
    </row>
    <row r="5" spans="1:8" ht="43.5" customHeight="1" x14ac:dyDescent="0.2">
      <c r="A5" s="1087"/>
      <c r="B5" s="1110"/>
      <c r="C5" s="506" t="s">
        <v>324</v>
      </c>
      <c r="D5" s="909" t="s">
        <v>708</v>
      </c>
      <c r="E5" s="268" t="s">
        <v>217</v>
      </c>
      <c r="F5" s="32" t="s">
        <v>157</v>
      </c>
      <c r="G5" s="32" t="s">
        <v>158</v>
      </c>
      <c r="H5" s="268" t="s">
        <v>218</v>
      </c>
    </row>
    <row r="6" spans="1:8" ht="6" customHeight="1" x14ac:dyDescent="0.2">
      <c r="A6" s="340"/>
      <c r="B6" s="326"/>
      <c r="C6" s="326"/>
      <c r="D6" s="326"/>
      <c r="E6" s="326"/>
      <c r="F6" s="326"/>
      <c r="G6" s="326"/>
      <c r="H6" s="326"/>
    </row>
    <row r="7" spans="1:8" s="174" customFormat="1" x14ac:dyDescent="0.2">
      <c r="A7" s="162">
        <v>1965</v>
      </c>
      <c r="B7" s="156">
        <v>31</v>
      </c>
      <c r="C7" s="87" t="s">
        <v>67</v>
      </c>
      <c r="D7" s="87" t="s">
        <v>67</v>
      </c>
      <c r="E7" s="87" t="s">
        <v>67</v>
      </c>
      <c r="F7" s="156">
        <v>737</v>
      </c>
      <c r="G7" s="156">
        <v>10</v>
      </c>
      <c r="H7" s="166">
        <f t="shared" ref="H7:H28" si="0">G7/$G$29*100</f>
        <v>2.0040080160320639</v>
      </c>
    </row>
    <row r="8" spans="1:8" s="174" customFormat="1" x14ac:dyDescent="0.2">
      <c r="A8" s="162">
        <v>1966</v>
      </c>
      <c r="B8" s="156">
        <v>44</v>
      </c>
      <c r="C8" s="87" t="s">
        <v>67</v>
      </c>
      <c r="D8" s="87" t="s">
        <v>67</v>
      </c>
      <c r="E8" s="87" t="s">
        <v>67</v>
      </c>
      <c r="F8" s="156">
        <v>1051</v>
      </c>
      <c r="G8" s="156">
        <v>13</v>
      </c>
      <c r="H8" s="166">
        <f t="shared" si="0"/>
        <v>2.6052104208416833</v>
      </c>
    </row>
    <row r="9" spans="1:8" s="174" customFormat="1" x14ac:dyDescent="0.2">
      <c r="A9" s="162">
        <v>1967</v>
      </c>
      <c r="B9" s="156">
        <v>76</v>
      </c>
      <c r="C9" s="87" t="s">
        <v>67</v>
      </c>
      <c r="D9" s="87" t="s">
        <v>67</v>
      </c>
      <c r="E9" s="87" t="s">
        <v>67</v>
      </c>
      <c r="F9" s="156">
        <v>4043</v>
      </c>
      <c r="G9" s="156">
        <v>51</v>
      </c>
      <c r="H9" s="166">
        <f t="shared" si="0"/>
        <v>10.220440881763528</v>
      </c>
    </row>
    <row r="10" spans="1:8" s="174" customFormat="1" x14ac:dyDescent="0.2">
      <c r="A10" s="162">
        <v>1968</v>
      </c>
      <c r="B10" s="156">
        <v>117</v>
      </c>
      <c r="C10" s="87" t="s">
        <v>67</v>
      </c>
      <c r="D10" s="87" t="s">
        <v>67</v>
      </c>
      <c r="E10" s="87" t="s">
        <v>67</v>
      </c>
      <c r="F10" s="156">
        <v>7959</v>
      </c>
      <c r="G10" s="156">
        <v>101</v>
      </c>
      <c r="H10" s="166">
        <f t="shared" si="0"/>
        <v>20.240480961923847</v>
      </c>
    </row>
    <row r="11" spans="1:8" s="174" customFormat="1" x14ac:dyDescent="0.2">
      <c r="A11" s="162">
        <v>1969</v>
      </c>
      <c r="B11" s="156">
        <v>541</v>
      </c>
      <c r="C11" s="87" t="s">
        <v>67</v>
      </c>
      <c r="D11" s="87" t="s">
        <v>67</v>
      </c>
      <c r="E11" s="87" t="s">
        <v>67</v>
      </c>
      <c r="F11" s="156">
        <v>43946</v>
      </c>
      <c r="G11" s="156">
        <v>552</v>
      </c>
      <c r="H11" s="166">
        <f t="shared" si="0"/>
        <v>110.62124248496994</v>
      </c>
    </row>
    <row r="12" spans="1:8" s="174" customFormat="1" x14ac:dyDescent="0.2">
      <c r="A12" s="162">
        <v>1970</v>
      </c>
      <c r="B12" s="156">
        <v>512</v>
      </c>
      <c r="C12" s="87" t="s">
        <v>67</v>
      </c>
      <c r="D12" s="87" t="s">
        <v>67</v>
      </c>
      <c r="E12" s="87" t="s">
        <v>67</v>
      </c>
      <c r="F12" s="156">
        <v>15803</v>
      </c>
      <c r="G12" s="156">
        <v>196</v>
      </c>
      <c r="H12" s="166">
        <f t="shared" si="0"/>
        <v>39.278557114228455</v>
      </c>
    </row>
    <row r="13" spans="1:8" s="174" customFormat="1" x14ac:dyDescent="0.2">
      <c r="A13" s="162">
        <v>1971</v>
      </c>
      <c r="B13" s="156">
        <v>389</v>
      </c>
      <c r="C13" s="87" t="s">
        <v>67</v>
      </c>
      <c r="D13" s="87" t="s">
        <v>67</v>
      </c>
      <c r="E13" s="87" t="s">
        <v>67</v>
      </c>
      <c r="F13" s="156">
        <v>18075</v>
      </c>
      <c r="G13" s="156">
        <v>223</v>
      </c>
      <c r="H13" s="166">
        <f t="shared" si="0"/>
        <v>44.68937875751503</v>
      </c>
    </row>
    <row r="14" spans="1:8" x14ac:dyDescent="0.2">
      <c r="A14" s="7">
        <v>1972</v>
      </c>
      <c r="B14" s="17">
        <v>272</v>
      </c>
      <c r="C14" s="18" t="s">
        <v>67</v>
      </c>
      <c r="D14" s="18" t="s">
        <v>67</v>
      </c>
      <c r="E14" s="18" t="s">
        <v>67</v>
      </c>
      <c r="F14" s="17">
        <v>19047</v>
      </c>
      <c r="G14" s="17">
        <v>235</v>
      </c>
      <c r="H14" s="21">
        <f t="shared" si="0"/>
        <v>47.094188376753507</v>
      </c>
    </row>
    <row r="15" spans="1:8" x14ac:dyDescent="0.2">
      <c r="A15" s="7">
        <v>1973</v>
      </c>
      <c r="B15" s="17">
        <v>223</v>
      </c>
      <c r="C15" s="18" t="s">
        <v>67</v>
      </c>
      <c r="D15" s="18" t="s">
        <v>67</v>
      </c>
      <c r="E15" s="18" t="s">
        <v>67</v>
      </c>
      <c r="F15" s="17">
        <v>21005</v>
      </c>
      <c r="G15" s="17">
        <v>258</v>
      </c>
      <c r="H15" s="21">
        <f t="shared" si="0"/>
        <v>51.703406813627254</v>
      </c>
    </row>
    <row r="16" spans="1:8" x14ac:dyDescent="0.2">
      <c r="A16" s="7">
        <v>1974</v>
      </c>
      <c r="B16" s="17">
        <v>223</v>
      </c>
      <c r="C16" s="17">
        <v>1227</v>
      </c>
      <c r="D16" s="17">
        <v>15</v>
      </c>
      <c r="E16" s="17">
        <f t="shared" ref="E16:E28" si="1">D16/$D$29*100</f>
        <v>68.181818181818173</v>
      </c>
      <c r="F16" s="17">
        <v>18926</v>
      </c>
      <c r="G16" s="17">
        <v>232</v>
      </c>
      <c r="H16" s="21">
        <f t="shared" si="0"/>
        <v>46.492985971943888</v>
      </c>
    </row>
    <row r="17" spans="1:8" x14ac:dyDescent="0.2">
      <c r="A17" s="7">
        <v>1975</v>
      </c>
      <c r="B17" s="17">
        <v>222</v>
      </c>
      <c r="C17" s="17">
        <v>904</v>
      </c>
      <c r="D17" s="17">
        <v>11</v>
      </c>
      <c r="E17" s="17">
        <f t="shared" si="1"/>
        <v>50</v>
      </c>
      <c r="F17" s="17">
        <v>21075</v>
      </c>
      <c r="G17" s="17">
        <v>258</v>
      </c>
      <c r="H17" s="21">
        <f t="shared" si="0"/>
        <v>51.703406813627254</v>
      </c>
    </row>
    <row r="18" spans="1:8" x14ac:dyDescent="0.2">
      <c r="A18" s="7">
        <v>1976</v>
      </c>
      <c r="B18" s="17">
        <v>230</v>
      </c>
      <c r="C18" s="17">
        <v>963</v>
      </c>
      <c r="D18" s="17">
        <v>12</v>
      </c>
      <c r="E18" s="17">
        <f t="shared" si="1"/>
        <v>54.54545454545454</v>
      </c>
      <c r="F18" s="17">
        <v>17871</v>
      </c>
      <c r="G18" s="17">
        <v>218</v>
      </c>
      <c r="H18" s="21">
        <f t="shared" si="0"/>
        <v>43.687374749499</v>
      </c>
    </row>
    <row r="19" spans="1:8" x14ac:dyDescent="0.2">
      <c r="A19" s="7">
        <v>1977</v>
      </c>
      <c r="B19" s="17">
        <v>304</v>
      </c>
      <c r="C19" s="17" t="s">
        <v>0</v>
      </c>
      <c r="D19" s="17">
        <v>17</v>
      </c>
      <c r="E19" s="17">
        <f t="shared" si="1"/>
        <v>77.272727272727266</v>
      </c>
      <c r="F19" s="17">
        <v>20737</v>
      </c>
      <c r="G19" s="17">
        <v>252</v>
      </c>
      <c r="H19" s="21">
        <f t="shared" si="0"/>
        <v>50.501002004008008</v>
      </c>
    </row>
    <row r="20" spans="1:8" x14ac:dyDescent="0.2">
      <c r="A20" s="7">
        <v>1978</v>
      </c>
      <c r="B20" s="17">
        <v>309</v>
      </c>
      <c r="C20" s="17" t="s">
        <v>1</v>
      </c>
      <c r="D20" s="17">
        <v>13</v>
      </c>
      <c r="E20" s="17">
        <f t="shared" si="1"/>
        <v>59.090909090909093</v>
      </c>
      <c r="F20" s="17">
        <v>20647</v>
      </c>
      <c r="G20" s="17">
        <v>249</v>
      </c>
      <c r="H20" s="21">
        <f t="shared" si="0"/>
        <v>49.899799599198396</v>
      </c>
    </row>
    <row r="21" spans="1:8" x14ac:dyDescent="0.2">
      <c r="A21" s="7">
        <v>1979</v>
      </c>
      <c r="B21" s="17">
        <v>322</v>
      </c>
      <c r="C21" s="17" t="s">
        <v>2</v>
      </c>
      <c r="D21" s="17">
        <v>16</v>
      </c>
      <c r="E21" s="17">
        <f t="shared" si="1"/>
        <v>72.727272727272734</v>
      </c>
      <c r="F21" s="17">
        <v>22598</v>
      </c>
      <c r="G21" s="17">
        <v>273</v>
      </c>
      <c r="H21" s="21">
        <f t="shared" si="0"/>
        <v>54.709418837675351</v>
      </c>
    </row>
    <row r="22" spans="1:8" x14ac:dyDescent="0.2">
      <c r="A22" s="7">
        <v>1980</v>
      </c>
      <c r="B22" s="17">
        <v>335</v>
      </c>
      <c r="C22" s="17" t="s">
        <v>3</v>
      </c>
      <c r="D22" s="17">
        <v>31</v>
      </c>
      <c r="E22" s="17">
        <f t="shared" si="1"/>
        <v>140.90909090909091</v>
      </c>
      <c r="F22" s="17">
        <v>59421</v>
      </c>
      <c r="G22" s="17">
        <v>715</v>
      </c>
      <c r="H22" s="21">
        <f t="shared" si="0"/>
        <v>143.2865731462926</v>
      </c>
    </row>
    <row r="23" spans="1:8" x14ac:dyDescent="0.2">
      <c r="A23" s="7">
        <v>1981</v>
      </c>
      <c r="B23" s="17">
        <v>391</v>
      </c>
      <c r="C23" s="17" t="s">
        <v>4</v>
      </c>
      <c r="D23" s="17">
        <v>28</v>
      </c>
      <c r="E23" s="17">
        <f t="shared" si="1"/>
        <v>127.27272727272727</v>
      </c>
      <c r="F23" s="17">
        <v>67500</v>
      </c>
      <c r="G23" s="17">
        <v>811</v>
      </c>
      <c r="H23" s="21">
        <f t="shared" si="0"/>
        <v>162.52505010020039</v>
      </c>
    </row>
    <row r="24" spans="1:8" x14ac:dyDescent="0.2">
      <c r="A24" s="7">
        <v>1982</v>
      </c>
      <c r="B24" s="17">
        <v>440</v>
      </c>
      <c r="C24" s="17" t="s">
        <v>5</v>
      </c>
      <c r="D24" s="17">
        <v>25</v>
      </c>
      <c r="E24" s="17">
        <f t="shared" si="1"/>
        <v>113.63636363636364</v>
      </c>
      <c r="F24" s="17">
        <v>68502</v>
      </c>
      <c r="G24" s="17">
        <v>822</v>
      </c>
      <c r="H24" s="21">
        <f t="shared" si="0"/>
        <v>164.72945891783567</v>
      </c>
    </row>
    <row r="25" spans="1:8" x14ac:dyDescent="0.2">
      <c r="A25" s="7">
        <v>1983</v>
      </c>
      <c r="B25" s="17">
        <v>481</v>
      </c>
      <c r="C25" s="17" t="s">
        <v>6</v>
      </c>
      <c r="D25" s="17">
        <v>24</v>
      </c>
      <c r="E25" s="17">
        <f t="shared" si="1"/>
        <v>109.09090909090908</v>
      </c>
      <c r="F25" s="17">
        <v>47993</v>
      </c>
      <c r="G25" s="17">
        <v>577</v>
      </c>
      <c r="H25" s="21">
        <f t="shared" si="0"/>
        <v>115.63126252505009</v>
      </c>
    </row>
    <row r="26" spans="1:8" x14ac:dyDescent="0.2">
      <c r="A26" s="7">
        <v>1984</v>
      </c>
      <c r="B26" s="17">
        <v>523</v>
      </c>
      <c r="C26" s="17" t="s">
        <v>7</v>
      </c>
      <c r="D26" s="17">
        <v>23</v>
      </c>
      <c r="E26" s="17">
        <f t="shared" si="1"/>
        <v>104.54545454545455</v>
      </c>
      <c r="F26" s="17">
        <v>38223</v>
      </c>
      <c r="G26" s="17">
        <v>458</v>
      </c>
      <c r="H26" s="21">
        <f t="shared" si="0"/>
        <v>91.783567134268537</v>
      </c>
    </row>
    <row r="27" spans="1:8" x14ac:dyDescent="0.2">
      <c r="A27" s="7">
        <v>1985</v>
      </c>
      <c r="B27" s="17">
        <v>495</v>
      </c>
      <c r="C27" s="17" t="s">
        <v>8</v>
      </c>
      <c r="D27" s="17">
        <v>19</v>
      </c>
      <c r="E27" s="17">
        <f t="shared" si="1"/>
        <v>86.36363636363636</v>
      </c>
      <c r="F27" s="17">
        <v>35945</v>
      </c>
      <c r="G27" s="17">
        <v>431</v>
      </c>
      <c r="H27" s="21">
        <f t="shared" si="0"/>
        <v>86.372745490981956</v>
      </c>
    </row>
    <row r="28" spans="1:8" x14ac:dyDescent="0.2">
      <c r="A28" s="7">
        <v>1986</v>
      </c>
      <c r="B28" s="17">
        <v>538</v>
      </c>
      <c r="C28" s="17" t="s">
        <v>9</v>
      </c>
      <c r="D28" s="17">
        <v>18</v>
      </c>
      <c r="E28" s="17">
        <f t="shared" si="1"/>
        <v>81.818181818181827</v>
      </c>
      <c r="F28" s="17">
        <v>38004</v>
      </c>
      <c r="G28" s="17">
        <v>454</v>
      </c>
      <c r="H28" s="21">
        <f t="shared" si="0"/>
        <v>90.981963927855716</v>
      </c>
    </row>
    <row r="29" spans="1:8" x14ac:dyDescent="0.2">
      <c r="A29" s="7">
        <v>1987</v>
      </c>
      <c r="B29" s="17">
        <v>528</v>
      </c>
      <c r="C29" s="17" t="s">
        <v>10</v>
      </c>
      <c r="D29" s="17">
        <v>22</v>
      </c>
      <c r="E29" s="17">
        <f>D29/$D$29*100</f>
        <v>100</v>
      </c>
      <c r="F29" s="17">
        <v>41857</v>
      </c>
      <c r="G29" s="17">
        <v>499</v>
      </c>
      <c r="H29" s="21">
        <f>G29/$G$29*100</f>
        <v>100</v>
      </c>
    </row>
    <row r="30" spans="1:8" x14ac:dyDescent="0.2">
      <c r="A30" s="7">
        <v>1988</v>
      </c>
      <c r="B30" s="17">
        <v>482</v>
      </c>
      <c r="C30" s="17" t="s">
        <v>11</v>
      </c>
      <c r="D30" s="17">
        <v>19</v>
      </c>
      <c r="E30" s="17">
        <f t="shared" ref="E30:E51" si="2">D30/$D$29*100</f>
        <v>86.36363636363636</v>
      </c>
      <c r="F30" s="17">
        <v>28976</v>
      </c>
      <c r="G30" s="17">
        <v>343</v>
      </c>
      <c r="H30" s="21">
        <f t="shared" ref="H30:H51" si="3">G30/$G$29*100</f>
        <v>68.737474949899806</v>
      </c>
    </row>
    <row r="31" spans="1:8" x14ac:dyDescent="0.2">
      <c r="A31" s="7">
        <v>1989</v>
      </c>
      <c r="B31" s="17">
        <v>478</v>
      </c>
      <c r="C31" s="17" t="s">
        <v>12</v>
      </c>
      <c r="D31" s="17">
        <v>18</v>
      </c>
      <c r="E31" s="17">
        <f t="shared" si="2"/>
        <v>81.818181818181827</v>
      </c>
      <c r="F31" s="17">
        <v>33601</v>
      </c>
      <c r="G31" s="17">
        <v>395</v>
      </c>
      <c r="H31" s="21">
        <f t="shared" si="3"/>
        <v>79.158316633266537</v>
      </c>
    </row>
    <row r="32" spans="1:8" x14ac:dyDescent="0.2">
      <c r="A32" s="7">
        <v>1990</v>
      </c>
      <c r="B32" s="17">
        <v>466</v>
      </c>
      <c r="C32" s="17" t="s">
        <v>13</v>
      </c>
      <c r="D32" s="17">
        <v>18</v>
      </c>
      <c r="E32" s="17">
        <f t="shared" si="2"/>
        <v>81.818181818181827</v>
      </c>
      <c r="F32" s="17">
        <v>26496</v>
      </c>
      <c r="G32" s="17">
        <v>309</v>
      </c>
      <c r="H32" s="21">
        <f t="shared" si="3"/>
        <v>61.923847695390776</v>
      </c>
    </row>
    <row r="33" spans="1:8" x14ac:dyDescent="0.2">
      <c r="A33" s="7">
        <v>1991</v>
      </c>
      <c r="B33" s="17">
        <v>551</v>
      </c>
      <c r="C33" s="17" t="s">
        <v>14</v>
      </c>
      <c r="D33" s="17">
        <v>16</v>
      </c>
      <c r="E33" s="17">
        <f t="shared" si="2"/>
        <v>72.727272727272734</v>
      </c>
      <c r="F33" s="17">
        <v>30746</v>
      </c>
      <c r="G33" s="17">
        <v>357</v>
      </c>
      <c r="H33" s="21">
        <f t="shared" si="3"/>
        <v>71.543086172344701</v>
      </c>
    </row>
    <row r="34" spans="1:8" x14ac:dyDescent="0.2">
      <c r="A34" s="7">
        <v>1992</v>
      </c>
      <c r="B34" s="17">
        <v>560</v>
      </c>
      <c r="C34" s="17" t="s">
        <v>15</v>
      </c>
      <c r="D34" s="17">
        <v>17</v>
      </c>
      <c r="E34" s="17">
        <f t="shared" si="2"/>
        <v>77.272727272727266</v>
      </c>
      <c r="F34" s="17">
        <v>29182</v>
      </c>
      <c r="G34" s="17">
        <v>337</v>
      </c>
      <c r="H34" s="21">
        <f t="shared" si="3"/>
        <v>67.535070140280567</v>
      </c>
    </row>
    <row r="35" spans="1:8" x14ac:dyDescent="0.2">
      <c r="A35" s="7">
        <v>1993</v>
      </c>
      <c r="B35" s="17">
        <v>632</v>
      </c>
      <c r="C35" s="17">
        <v>995</v>
      </c>
      <c r="D35" s="17">
        <v>11</v>
      </c>
      <c r="E35" s="17">
        <f t="shared" si="2"/>
        <v>50</v>
      </c>
      <c r="F35" s="17">
        <v>40621</v>
      </c>
      <c r="G35" s="17">
        <v>466</v>
      </c>
      <c r="H35" s="21">
        <f t="shared" si="3"/>
        <v>93.386773547094194</v>
      </c>
    </row>
    <row r="36" spans="1:8" ht="12.75" customHeight="1" x14ac:dyDescent="0.2">
      <c r="A36" s="7">
        <v>1994</v>
      </c>
      <c r="B36" s="17">
        <v>670</v>
      </c>
      <c r="C36" s="17">
        <v>816</v>
      </c>
      <c r="D36" s="17">
        <v>9</v>
      </c>
      <c r="E36" s="17">
        <f t="shared" si="2"/>
        <v>40.909090909090914</v>
      </c>
      <c r="F36" s="17">
        <v>30785</v>
      </c>
      <c r="G36" s="17">
        <v>351</v>
      </c>
      <c r="H36" s="21">
        <f t="shared" si="3"/>
        <v>70.340681362725448</v>
      </c>
    </row>
    <row r="37" spans="1:8" x14ac:dyDescent="0.2">
      <c r="A37" s="7">
        <v>1995</v>
      </c>
      <c r="B37" s="17">
        <v>676</v>
      </c>
      <c r="C37" s="17">
        <v>682</v>
      </c>
      <c r="D37" s="17">
        <v>8</v>
      </c>
      <c r="E37" s="17">
        <f t="shared" si="2"/>
        <v>36.363636363636367</v>
      </c>
      <c r="F37" s="17">
        <v>28413</v>
      </c>
      <c r="G37" s="17">
        <v>321</v>
      </c>
      <c r="H37" s="21">
        <f t="shared" si="3"/>
        <v>64.328657314629254</v>
      </c>
    </row>
    <row r="38" spans="1:8" x14ac:dyDescent="0.2">
      <c r="A38" s="7">
        <v>1996</v>
      </c>
      <c r="B38" s="17">
        <v>721</v>
      </c>
      <c r="C38" s="17">
        <v>632</v>
      </c>
      <c r="D38" s="17">
        <v>7</v>
      </c>
      <c r="E38" s="17">
        <f t="shared" si="2"/>
        <v>31.818181818181817</v>
      </c>
      <c r="F38" s="17">
        <v>30817</v>
      </c>
      <c r="G38" s="17">
        <v>349</v>
      </c>
      <c r="H38" s="21">
        <f t="shared" si="3"/>
        <v>69.939879759519044</v>
      </c>
    </row>
    <row r="39" spans="1:8" x14ac:dyDescent="0.2">
      <c r="A39" s="7">
        <v>1997</v>
      </c>
      <c r="B39" s="17">
        <v>914</v>
      </c>
      <c r="C39" s="17">
        <v>564</v>
      </c>
      <c r="D39" s="17">
        <v>6</v>
      </c>
      <c r="E39" s="17">
        <f t="shared" si="2"/>
        <v>27.27272727272727</v>
      </c>
      <c r="F39" s="17">
        <v>30383</v>
      </c>
      <c r="G39" s="17">
        <v>343</v>
      </c>
      <c r="H39" s="21">
        <f t="shared" si="3"/>
        <v>68.737474949899806</v>
      </c>
    </row>
    <row r="40" spans="1:8" x14ac:dyDescent="0.2">
      <c r="A40" s="7">
        <v>1998</v>
      </c>
      <c r="B40" s="17">
        <v>901</v>
      </c>
      <c r="C40" s="17">
        <v>451</v>
      </c>
      <c r="D40" s="17">
        <v>5</v>
      </c>
      <c r="E40" s="17">
        <f t="shared" si="2"/>
        <v>22.727272727272727</v>
      </c>
      <c r="F40" s="43">
        <v>31845</v>
      </c>
      <c r="G40" s="17">
        <v>359</v>
      </c>
      <c r="H40" s="21">
        <f t="shared" si="3"/>
        <v>71.943887775551104</v>
      </c>
    </row>
    <row r="41" spans="1:8" x14ac:dyDescent="0.2">
      <c r="A41" s="7">
        <v>1999</v>
      </c>
      <c r="B41" s="17">
        <v>901</v>
      </c>
      <c r="C41" s="17">
        <v>546</v>
      </c>
      <c r="D41" s="17">
        <v>6</v>
      </c>
      <c r="E41" s="17">
        <f t="shared" si="2"/>
        <v>27.27272727272727</v>
      </c>
      <c r="F41" s="43">
        <v>36525</v>
      </c>
      <c r="G41" s="17">
        <v>412</v>
      </c>
      <c r="H41" s="21">
        <f t="shared" si="3"/>
        <v>82.565130260521045</v>
      </c>
    </row>
    <row r="42" spans="1:8" s="80" customFormat="1" x14ac:dyDescent="0.2">
      <c r="A42" s="7">
        <v>2000</v>
      </c>
      <c r="B42" s="17">
        <v>868.63266666666664</v>
      </c>
      <c r="C42" s="17">
        <v>381</v>
      </c>
      <c r="D42" s="17">
        <v>4</v>
      </c>
      <c r="E42" s="17">
        <f t="shared" si="2"/>
        <v>18.181818181818183</v>
      </c>
      <c r="F42" s="43">
        <v>32443</v>
      </c>
      <c r="G42" s="17">
        <v>366</v>
      </c>
      <c r="H42" s="21">
        <f t="shared" si="3"/>
        <v>73.346693386773538</v>
      </c>
    </row>
    <row r="43" spans="1:8" x14ac:dyDescent="0.2">
      <c r="A43" s="7">
        <v>2001</v>
      </c>
      <c r="B43" s="17">
        <v>889</v>
      </c>
      <c r="C43" s="17" t="s">
        <v>16</v>
      </c>
      <c r="D43" s="17">
        <v>15</v>
      </c>
      <c r="E43" s="17">
        <f t="shared" si="2"/>
        <v>68.181818181818173</v>
      </c>
      <c r="F43" s="43">
        <v>32415</v>
      </c>
      <c r="G43" s="17">
        <v>365</v>
      </c>
      <c r="H43" s="21">
        <f t="shared" si="3"/>
        <v>73.146292585170329</v>
      </c>
    </row>
    <row r="44" spans="1:8" x14ac:dyDescent="0.2">
      <c r="A44" s="7">
        <v>2002</v>
      </c>
      <c r="B44" s="17">
        <v>964</v>
      </c>
      <c r="C44" s="17" t="s">
        <v>17</v>
      </c>
      <c r="D44" s="17">
        <v>17</v>
      </c>
      <c r="E44" s="17">
        <f t="shared" si="2"/>
        <v>77.272727272727266</v>
      </c>
      <c r="F44" s="43">
        <v>38018</v>
      </c>
      <c r="G44" s="66">
        <v>425</v>
      </c>
      <c r="H44" s="21">
        <f t="shared" si="3"/>
        <v>85.170340681362717</v>
      </c>
    </row>
    <row r="45" spans="1:8" x14ac:dyDescent="0.2">
      <c r="A45" s="7">
        <v>2003</v>
      </c>
      <c r="B45" s="17">
        <v>1006</v>
      </c>
      <c r="C45" s="17" t="s">
        <v>18</v>
      </c>
      <c r="D45" s="17">
        <v>15</v>
      </c>
      <c r="E45" s="17">
        <f t="shared" si="2"/>
        <v>68.181818181818173</v>
      </c>
      <c r="F45" s="43">
        <v>40860</v>
      </c>
      <c r="G45" s="17">
        <v>455</v>
      </c>
      <c r="H45" s="21">
        <f t="shared" si="3"/>
        <v>91.182364729458925</v>
      </c>
    </row>
    <row r="46" spans="1:8" x14ac:dyDescent="0.2">
      <c r="A46" s="7">
        <v>2004</v>
      </c>
      <c r="B46" s="17">
        <v>1053</v>
      </c>
      <c r="C46" s="17">
        <v>874</v>
      </c>
      <c r="D46" s="17">
        <v>10</v>
      </c>
      <c r="E46" s="17">
        <f t="shared" si="2"/>
        <v>45.454545454545453</v>
      </c>
      <c r="F46" s="43">
        <v>45093</v>
      </c>
      <c r="G46" s="17">
        <v>502</v>
      </c>
      <c r="H46" s="21">
        <f t="shared" si="3"/>
        <v>100.60120240480961</v>
      </c>
    </row>
    <row r="47" spans="1:8" x14ac:dyDescent="0.2">
      <c r="A47" s="7">
        <v>2005</v>
      </c>
      <c r="B47" s="17">
        <v>1005</v>
      </c>
      <c r="C47" s="17">
        <v>755</v>
      </c>
      <c r="D47" s="17">
        <v>8</v>
      </c>
      <c r="E47" s="17">
        <f t="shared" si="2"/>
        <v>36.363636363636367</v>
      </c>
      <c r="F47" s="43">
        <v>51807</v>
      </c>
      <c r="G47" s="17">
        <v>573</v>
      </c>
      <c r="H47" s="21">
        <f t="shared" si="3"/>
        <v>114.82965931863727</v>
      </c>
    </row>
    <row r="48" spans="1:8" x14ac:dyDescent="0.2">
      <c r="A48" s="7">
        <v>2006</v>
      </c>
      <c r="B48" s="17">
        <v>1284</v>
      </c>
      <c r="C48" s="66">
        <v>910</v>
      </c>
      <c r="D48" s="66">
        <v>10</v>
      </c>
      <c r="E48" s="17">
        <f t="shared" si="2"/>
        <v>45.454545454545453</v>
      </c>
      <c r="F48" s="109">
        <v>66857</v>
      </c>
      <c r="G48" s="66">
        <v>736</v>
      </c>
      <c r="H48" s="21">
        <f t="shared" si="3"/>
        <v>147.49498997995991</v>
      </c>
    </row>
    <row r="49" spans="1:8" x14ac:dyDescent="0.2">
      <c r="A49" s="61">
        <v>2007</v>
      </c>
      <c r="B49" s="66">
        <v>1335</v>
      </c>
      <c r="C49" s="66">
        <v>1273</v>
      </c>
      <c r="D49" s="66">
        <v>14</v>
      </c>
      <c r="E49" s="17">
        <f t="shared" si="2"/>
        <v>63.636363636363633</v>
      </c>
      <c r="F49" s="109">
        <v>71546</v>
      </c>
      <c r="G49" s="66">
        <v>782</v>
      </c>
      <c r="H49" s="21">
        <f t="shared" si="3"/>
        <v>156.7134268537074</v>
      </c>
    </row>
    <row r="50" spans="1:8" x14ac:dyDescent="0.2">
      <c r="A50" s="61">
        <v>2008</v>
      </c>
      <c r="B50" s="66">
        <v>1464</v>
      </c>
      <c r="C50" s="66">
        <v>1607</v>
      </c>
      <c r="D50" s="66">
        <v>17</v>
      </c>
      <c r="E50" s="17">
        <f>D50/$D$29*100</f>
        <v>77.272727272727266</v>
      </c>
      <c r="F50" s="109">
        <v>78188</v>
      </c>
      <c r="G50" s="66">
        <v>848</v>
      </c>
      <c r="H50" s="21">
        <f>G50/$G$29*100</f>
        <v>169.93987975951904</v>
      </c>
    </row>
    <row r="51" spans="1:8" x14ac:dyDescent="0.2">
      <c r="A51" s="61">
        <v>2009</v>
      </c>
      <c r="B51" s="66">
        <v>1496</v>
      </c>
      <c r="C51" s="66">
        <v>1752</v>
      </c>
      <c r="D51" s="66">
        <v>19</v>
      </c>
      <c r="E51" s="66">
        <f t="shared" si="2"/>
        <v>86.36363636363636</v>
      </c>
      <c r="F51" s="109">
        <v>80256</v>
      </c>
      <c r="G51" s="66">
        <v>862</v>
      </c>
      <c r="H51" s="60">
        <f t="shared" si="3"/>
        <v>172.74549098196391</v>
      </c>
    </row>
    <row r="52" spans="1:8" s="236" customFormat="1" x14ac:dyDescent="0.2">
      <c r="A52" s="234">
        <v>2010</v>
      </c>
      <c r="B52" s="66">
        <v>1765</v>
      </c>
      <c r="C52" s="66">
        <v>2180</v>
      </c>
      <c r="D52" s="66">
        <v>23</v>
      </c>
      <c r="E52" s="235">
        <f>D52/$D$29*100</f>
        <v>104.54545454545455</v>
      </c>
      <c r="F52" s="109">
        <v>87890</v>
      </c>
      <c r="G52" s="66">
        <v>937</v>
      </c>
      <c r="H52" s="21">
        <f>G52/$G$29*100</f>
        <v>187.77555110220442</v>
      </c>
    </row>
    <row r="53" spans="1:8" s="248" customFormat="1" x14ac:dyDescent="0.2">
      <c r="A53" s="246">
        <v>2011</v>
      </c>
      <c r="B53" s="66">
        <v>1841</v>
      </c>
      <c r="C53" s="66">
        <v>2554</v>
      </c>
      <c r="D53" s="66">
        <v>27</v>
      </c>
      <c r="E53" s="247">
        <f>D53/$D$29*100</f>
        <v>122.72727272727273</v>
      </c>
      <c r="F53" s="109">
        <v>89167</v>
      </c>
      <c r="G53" s="66">
        <v>947</v>
      </c>
      <c r="H53" s="21">
        <f>G53/$G$29*100</f>
        <v>189.77955911823648</v>
      </c>
    </row>
    <row r="54" spans="1:8" s="270" customFormat="1" x14ac:dyDescent="0.2">
      <c r="A54" s="267">
        <v>2012</v>
      </c>
      <c r="B54" s="66">
        <v>1767</v>
      </c>
      <c r="C54" s="168">
        <v>2777</v>
      </c>
      <c r="D54" s="166">
        <v>29</v>
      </c>
      <c r="E54" s="206">
        <f>D54/$D$29*100</f>
        <v>131.81818181818181</v>
      </c>
      <c r="F54" s="168">
        <v>94602</v>
      </c>
      <c r="G54" s="206">
        <v>993.78331296610804</v>
      </c>
      <c r="H54" s="206">
        <f>G54/$G$29*100</f>
        <v>199.15497253829821</v>
      </c>
    </row>
    <row r="55" spans="1:8" s="131" customFormat="1" x14ac:dyDescent="0.2">
      <c r="A55" s="127">
        <v>2013</v>
      </c>
      <c r="B55" s="66">
        <v>1846</v>
      </c>
      <c r="C55" s="168">
        <v>2988</v>
      </c>
      <c r="D55" s="166">
        <v>31</v>
      </c>
      <c r="E55" s="206">
        <f>D55/$D$29*100</f>
        <v>140.90909090909091</v>
      </c>
      <c r="F55" s="168">
        <v>95539</v>
      </c>
      <c r="G55" s="168">
        <v>1000</v>
      </c>
      <c r="H55" s="206">
        <f>G55/$G$29*100</f>
        <v>200.40080160320639</v>
      </c>
    </row>
    <row r="56" spans="1:8" ht="6" customHeight="1" x14ac:dyDescent="0.2">
      <c r="A56" s="340"/>
      <c r="B56" s="344"/>
      <c r="C56" s="344"/>
      <c r="D56" s="344"/>
      <c r="E56" s="344"/>
      <c r="F56" s="352"/>
      <c r="G56" s="352"/>
      <c r="H56" s="341"/>
    </row>
    <row r="57" spans="1:8" ht="15" customHeight="1" x14ac:dyDescent="0.2">
      <c r="A57" s="959" t="s">
        <v>220</v>
      </c>
      <c r="B57" s="1088"/>
      <c r="C57" s="1088"/>
      <c r="D57" s="1088"/>
      <c r="E57" s="1088"/>
      <c r="F57" s="1088"/>
      <c r="G57" s="1088"/>
      <c r="H57" s="1088"/>
    </row>
    <row r="58" spans="1:8" s="393" customFormat="1" ht="6" customHeight="1" x14ac:dyDescent="0.2">
      <c r="A58" s="388"/>
      <c r="B58" s="387"/>
      <c r="C58" s="387"/>
      <c r="D58" s="387"/>
      <c r="E58" s="387"/>
      <c r="F58" s="387"/>
      <c r="G58" s="387"/>
      <c r="H58" s="387"/>
    </row>
    <row r="59" spans="1:8" ht="15" customHeight="1" x14ac:dyDescent="0.2">
      <c r="A59" s="1088" t="s">
        <v>184</v>
      </c>
      <c r="B59" s="1088"/>
      <c r="C59" s="1088"/>
      <c r="D59" s="1088"/>
      <c r="E59" s="1088"/>
      <c r="F59" s="1088"/>
      <c r="G59" s="1088"/>
      <c r="H59" s="1088"/>
    </row>
    <row r="60" spans="1:8" ht="30" customHeight="1" x14ac:dyDescent="0.2">
      <c r="A60" s="1088" t="s">
        <v>139</v>
      </c>
      <c r="B60" s="1088"/>
      <c r="C60" s="1088"/>
      <c r="D60" s="1088"/>
      <c r="E60" s="1088"/>
      <c r="F60" s="1088"/>
      <c r="G60" s="1088"/>
      <c r="H60" s="1088"/>
    </row>
    <row r="61" spans="1:8" x14ac:dyDescent="0.2">
      <c r="F61" s="81"/>
      <c r="G61" s="81"/>
      <c r="H61" s="82"/>
    </row>
  </sheetData>
  <mergeCells count="10">
    <mergeCell ref="A1:B1"/>
    <mergeCell ref="A2:B2"/>
    <mergeCell ref="F1:H1"/>
    <mergeCell ref="A60:H60"/>
    <mergeCell ref="A3:H3"/>
    <mergeCell ref="C4:H4"/>
    <mergeCell ref="B4:B5"/>
    <mergeCell ref="A4:A5"/>
    <mergeCell ref="A59:H59"/>
    <mergeCell ref="A57:H57"/>
  </mergeCells>
  <phoneticPr fontId="0" type="noConversion"/>
  <hyperlinks>
    <hyperlink ref="F1:H1" location="Tabellförteckning!A1" display="Tillbaka till innehållsföreckningen "/>
  </hyperlinks>
  <pageMargins left="0.75" right="0.75" top="1" bottom="1" header="0.5" footer="0.5"/>
  <pageSetup paperSize="9" scale="85" orientation="portrait" r:id="rId1"/>
  <headerFooter alignWithMargins="0"/>
  <drawing r:id="rId2"/>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pageSetUpPr fitToPage="1"/>
  </sheetPr>
  <dimension ref="A1:H53"/>
  <sheetViews>
    <sheetView zoomScaleNormal="100" workbookViewId="0">
      <pane ySplit="6" topLeftCell="A7" activePane="bottomLeft" state="frozen"/>
      <selection sqref="A1:B86"/>
      <selection pane="bottomLeft" sqref="A1:H86"/>
    </sheetView>
  </sheetViews>
  <sheetFormatPr defaultColWidth="8.85546875" defaultRowHeight="12.75" x14ac:dyDescent="0.2"/>
  <cols>
    <col min="1" max="1" width="6.7109375" style="7" customWidth="1"/>
    <col min="2" max="2" width="8.85546875" style="5"/>
    <col min="3" max="3" width="9.7109375" style="5" customWidth="1"/>
    <col min="4" max="4" width="8.7109375" style="5" customWidth="1"/>
    <col min="5" max="5" width="14.140625" style="5" customWidth="1"/>
    <col min="6" max="6" width="9.7109375" style="5" customWidth="1"/>
    <col min="7" max="7" width="13.28515625" style="5" customWidth="1"/>
    <col min="8" max="8" width="11.85546875" style="5" customWidth="1"/>
    <col min="9" max="16384" width="8.85546875" style="5"/>
  </cols>
  <sheetData>
    <row r="1" spans="1:8" s="800" customFormat="1" ht="30" customHeight="1" x14ac:dyDescent="0.25">
      <c r="A1" s="1087"/>
      <c r="B1" s="967"/>
      <c r="F1" s="962" t="s">
        <v>673</v>
      </c>
      <c r="G1" s="963"/>
      <c r="H1" s="963"/>
    </row>
    <row r="2" spans="1:8" s="800" customFormat="1" ht="6" customHeight="1" x14ac:dyDescent="0.2">
      <c r="A2" s="1087"/>
      <c r="B2" s="967"/>
    </row>
    <row r="3" spans="1:8" ht="30" customHeight="1" x14ac:dyDescent="0.2">
      <c r="A3" s="1089" t="s">
        <v>482</v>
      </c>
      <c r="B3" s="1089"/>
      <c r="C3" s="1089"/>
      <c r="D3" s="1089"/>
      <c r="E3" s="1089"/>
      <c r="F3" s="1089"/>
      <c r="G3" s="1089"/>
      <c r="H3" s="1089"/>
    </row>
    <row r="4" spans="1:8" ht="15" customHeight="1" x14ac:dyDescent="0.2">
      <c r="A4" s="1122" t="s">
        <v>127</v>
      </c>
      <c r="B4" s="1123" t="s">
        <v>161</v>
      </c>
      <c r="C4" s="1124"/>
      <c r="D4" s="1124"/>
      <c r="E4" s="1121" t="s">
        <v>483</v>
      </c>
      <c r="F4" s="1120" t="s">
        <v>132</v>
      </c>
      <c r="G4" s="1120" t="s">
        <v>136</v>
      </c>
      <c r="H4" s="1121" t="s">
        <v>484</v>
      </c>
    </row>
    <row r="5" spans="1:8" ht="42.75" customHeight="1" x14ac:dyDescent="0.2">
      <c r="A5" s="1122"/>
      <c r="B5" s="1120" t="s">
        <v>132</v>
      </c>
      <c r="C5" s="1120" t="s">
        <v>137</v>
      </c>
      <c r="D5" s="1120"/>
      <c r="E5" s="1120"/>
      <c r="F5" s="1120"/>
      <c r="G5" s="1120"/>
      <c r="H5" s="1120"/>
    </row>
    <row r="6" spans="1:8" ht="15" hidden="1" customHeight="1" x14ac:dyDescent="0.2">
      <c r="A6" s="1122"/>
      <c r="B6" s="1088"/>
      <c r="C6" s="14" t="s">
        <v>89</v>
      </c>
      <c r="D6" s="14" t="s">
        <v>129</v>
      </c>
      <c r="E6" s="1120"/>
      <c r="F6" s="1120"/>
      <c r="G6" s="1120"/>
      <c r="H6" s="1120"/>
    </row>
    <row r="7" spans="1:8" ht="6" customHeight="1" x14ac:dyDescent="0.2">
      <c r="A7" s="340"/>
      <c r="B7" s="326"/>
      <c r="C7" s="326"/>
      <c r="D7" s="326"/>
      <c r="E7" s="326"/>
      <c r="F7" s="326"/>
      <c r="G7" s="326"/>
      <c r="H7" s="326"/>
    </row>
    <row r="8" spans="1:8" s="174" customFormat="1" ht="12.75" customHeight="1" x14ac:dyDescent="0.2">
      <c r="A8" s="161">
        <v>1970</v>
      </c>
      <c r="B8" s="156">
        <v>5023</v>
      </c>
      <c r="C8" s="87" t="s">
        <v>67</v>
      </c>
      <c r="D8" s="87" t="s">
        <v>67</v>
      </c>
      <c r="E8" s="156">
        <v>639</v>
      </c>
      <c r="F8" s="156">
        <f t="shared" ref="F8:F44" si="0">B8+E8</f>
        <v>5662</v>
      </c>
      <c r="G8" s="156">
        <v>70.394228817049964</v>
      </c>
      <c r="H8" s="156">
        <v>90.493920016875535</v>
      </c>
    </row>
    <row r="9" spans="1:8" x14ac:dyDescent="0.2">
      <c r="A9" s="22">
        <v>1971</v>
      </c>
      <c r="B9" s="17">
        <v>4955</v>
      </c>
      <c r="C9" s="18" t="s">
        <v>67</v>
      </c>
      <c r="D9" s="18" t="s">
        <v>67</v>
      </c>
      <c r="E9" s="17">
        <v>523</v>
      </c>
      <c r="F9" s="17">
        <f t="shared" si="0"/>
        <v>5478</v>
      </c>
      <c r="G9" s="17">
        <v>67.640260006294824</v>
      </c>
      <c r="H9" s="17">
        <v>86.95360943350164</v>
      </c>
    </row>
    <row r="10" spans="1:8" x14ac:dyDescent="0.2">
      <c r="A10" s="22">
        <v>1972</v>
      </c>
      <c r="B10" s="17">
        <v>5245</v>
      </c>
      <c r="C10" s="18" t="s">
        <v>67</v>
      </c>
      <c r="D10" s="18" t="s">
        <v>67</v>
      </c>
      <c r="E10" s="17">
        <v>444</v>
      </c>
      <c r="F10" s="17">
        <f t="shared" si="0"/>
        <v>5689</v>
      </c>
      <c r="G10" s="17">
        <v>70.03819291367131</v>
      </c>
      <c r="H10" s="17">
        <v>90.036225045215019</v>
      </c>
    </row>
    <row r="11" spans="1:8" x14ac:dyDescent="0.2">
      <c r="A11" s="22">
        <v>1973</v>
      </c>
      <c r="B11" s="17">
        <v>5080</v>
      </c>
      <c r="C11" s="18" t="s">
        <v>67</v>
      </c>
      <c r="D11" s="18" t="s">
        <v>67</v>
      </c>
      <c r="E11" s="17">
        <v>418</v>
      </c>
      <c r="F11" s="17">
        <f t="shared" si="0"/>
        <v>5498</v>
      </c>
      <c r="G11" s="17">
        <v>67.565142973151396</v>
      </c>
      <c r="H11" s="17">
        <v>86.857044205024565</v>
      </c>
    </row>
    <row r="12" spans="1:8" x14ac:dyDescent="0.2">
      <c r="A12" s="22">
        <v>1974</v>
      </c>
      <c r="B12" s="17">
        <v>4677</v>
      </c>
      <c r="C12" s="18" t="s">
        <v>67</v>
      </c>
      <c r="D12" s="18" t="s">
        <v>67</v>
      </c>
      <c r="E12" s="17">
        <v>611</v>
      </c>
      <c r="F12" s="17">
        <f t="shared" si="0"/>
        <v>5288</v>
      </c>
      <c r="G12" s="17">
        <v>64.795123407262835</v>
      </c>
      <c r="H12" s="17">
        <v>83.296099888237251</v>
      </c>
    </row>
    <row r="13" spans="1:8" x14ac:dyDescent="0.2">
      <c r="A13" s="22">
        <v>1975</v>
      </c>
      <c r="B13" s="17">
        <v>3763</v>
      </c>
      <c r="C13" s="17">
        <v>1468</v>
      </c>
      <c r="D13" s="17">
        <f t="shared" ref="D13:D44" si="1">C13/B13*100</f>
        <v>39.011427052883334</v>
      </c>
      <c r="E13" s="17">
        <v>514</v>
      </c>
      <c r="F13" s="17">
        <f t="shared" si="0"/>
        <v>4277</v>
      </c>
      <c r="G13" s="17">
        <v>52.202208188801855</v>
      </c>
      <c r="H13" s="17">
        <v>67.10752474920983</v>
      </c>
    </row>
    <row r="14" spans="1:8" x14ac:dyDescent="0.2">
      <c r="A14" s="22">
        <v>1976</v>
      </c>
      <c r="B14" s="17">
        <v>3923</v>
      </c>
      <c r="C14" s="17">
        <v>1297</v>
      </c>
      <c r="D14" s="17">
        <f t="shared" si="1"/>
        <v>33.061432577109358</v>
      </c>
      <c r="E14" s="17">
        <v>529</v>
      </c>
      <c r="F14" s="17">
        <f t="shared" si="0"/>
        <v>4452</v>
      </c>
      <c r="G14" s="17">
        <v>54.141515852993379</v>
      </c>
      <c r="H14" s="17">
        <v>69.600563675846317</v>
      </c>
    </row>
    <row r="15" spans="1:8" x14ac:dyDescent="0.2">
      <c r="A15" s="22">
        <v>1977</v>
      </c>
      <c r="B15" s="17">
        <v>3636</v>
      </c>
      <c r="C15" s="17">
        <v>1276</v>
      </c>
      <c r="D15" s="17">
        <f t="shared" si="1"/>
        <v>35.093509350935093</v>
      </c>
      <c r="E15" s="17">
        <v>713</v>
      </c>
      <c r="F15" s="17">
        <f t="shared" si="0"/>
        <v>4349</v>
      </c>
      <c r="G15" s="17">
        <v>52.700919073006709</v>
      </c>
      <c r="H15" s="17">
        <v>67.74863274378805</v>
      </c>
    </row>
    <row r="16" spans="1:8" x14ac:dyDescent="0.2">
      <c r="A16" s="22">
        <v>1978</v>
      </c>
      <c r="B16" s="17">
        <v>3778</v>
      </c>
      <c r="C16" s="17">
        <v>1299</v>
      </c>
      <c r="D16" s="17">
        <f t="shared" si="1"/>
        <v>34.383271572260455</v>
      </c>
      <c r="E16" s="17">
        <v>753</v>
      </c>
      <c r="F16" s="17">
        <f t="shared" si="0"/>
        <v>4531</v>
      </c>
      <c r="G16" s="17">
        <v>54.746448186733836</v>
      </c>
      <c r="H16" s="17">
        <v>70.378222571256671</v>
      </c>
    </row>
    <row r="17" spans="1:8" x14ac:dyDescent="0.2">
      <c r="A17" s="22">
        <v>1979</v>
      </c>
      <c r="B17" s="17">
        <v>3557</v>
      </c>
      <c r="C17" s="17">
        <v>1253</v>
      </c>
      <c r="D17" s="17">
        <f t="shared" si="1"/>
        <v>35.226314309811642</v>
      </c>
      <c r="E17" s="17">
        <v>700</v>
      </c>
      <c r="F17" s="17">
        <f t="shared" si="0"/>
        <v>4257</v>
      </c>
      <c r="G17" s="253">
        <v>51.270563325830032</v>
      </c>
      <c r="H17" s="253">
        <v>66.033181582778184</v>
      </c>
    </row>
    <row r="18" spans="1:8" x14ac:dyDescent="0.2">
      <c r="A18" s="22">
        <v>1980</v>
      </c>
      <c r="B18" s="17">
        <v>5936</v>
      </c>
      <c r="C18" s="17">
        <v>2228</v>
      </c>
      <c r="D18" s="17">
        <f t="shared" si="1"/>
        <v>37.533692722371967</v>
      </c>
      <c r="E18" s="17">
        <v>1180</v>
      </c>
      <c r="F18" s="17">
        <f t="shared" si="0"/>
        <v>7116</v>
      </c>
      <c r="G18" s="253">
        <v>85.550058866759869</v>
      </c>
      <c r="H18" s="253">
        <v>110.18296279807186</v>
      </c>
    </row>
    <row r="19" spans="1:8" x14ac:dyDescent="0.2">
      <c r="A19" s="22">
        <v>1981</v>
      </c>
      <c r="B19" s="17">
        <v>7091</v>
      </c>
      <c r="C19" s="17">
        <v>2570</v>
      </c>
      <c r="D19" s="17">
        <f t="shared" si="1"/>
        <v>36.243125088139891</v>
      </c>
      <c r="E19" s="17">
        <v>1289</v>
      </c>
      <c r="F19" s="17">
        <f t="shared" si="0"/>
        <v>8380</v>
      </c>
      <c r="G19" s="253">
        <v>100.68445000758737</v>
      </c>
      <c r="H19" s="253">
        <v>129.67508329606471</v>
      </c>
    </row>
    <row r="20" spans="1:8" x14ac:dyDescent="0.2">
      <c r="A20" s="22">
        <v>1982</v>
      </c>
      <c r="B20" s="17">
        <v>7496</v>
      </c>
      <c r="C20" s="17">
        <v>2590</v>
      </c>
      <c r="D20" s="17">
        <f t="shared" si="1"/>
        <v>34.551760939167558</v>
      </c>
      <c r="E20" s="17">
        <v>1243</v>
      </c>
      <c r="F20" s="17">
        <f t="shared" si="0"/>
        <v>8739</v>
      </c>
      <c r="G20" s="253">
        <v>104.94166065044377</v>
      </c>
      <c r="H20" s="253">
        <v>135.15809626062571</v>
      </c>
    </row>
    <row r="21" spans="1:8" x14ac:dyDescent="0.2">
      <c r="A21" s="22">
        <v>1983</v>
      </c>
      <c r="B21" s="17">
        <v>6360</v>
      </c>
      <c r="C21" s="17">
        <v>2046</v>
      </c>
      <c r="D21" s="17">
        <f t="shared" si="1"/>
        <v>32.169811320754718</v>
      </c>
      <c r="E21" s="17">
        <v>1154</v>
      </c>
      <c r="F21" s="17">
        <f t="shared" si="0"/>
        <v>7514</v>
      </c>
      <c r="G21" s="253">
        <v>90.197877144825455</v>
      </c>
      <c r="H21" s="253">
        <v>116.16905322522032</v>
      </c>
    </row>
    <row r="22" spans="1:8" x14ac:dyDescent="0.2">
      <c r="A22" s="22">
        <v>1984</v>
      </c>
      <c r="B22" s="17">
        <v>5595</v>
      </c>
      <c r="C22" s="17">
        <v>2033</v>
      </c>
      <c r="D22" s="17">
        <f t="shared" si="1"/>
        <v>36.336014298480784</v>
      </c>
      <c r="E22" s="17">
        <v>1136</v>
      </c>
      <c r="F22" s="17">
        <f t="shared" si="0"/>
        <v>6731</v>
      </c>
      <c r="G22" s="253">
        <v>80.682078210193183</v>
      </c>
      <c r="H22" s="253">
        <v>103.91331741513193</v>
      </c>
    </row>
    <row r="23" spans="1:8" x14ac:dyDescent="0.2">
      <c r="A23" s="22">
        <v>1985</v>
      </c>
      <c r="B23" s="17">
        <v>5649</v>
      </c>
      <c r="C23" s="17">
        <v>2047</v>
      </c>
      <c r="D23" s="17">
        <f t="shared" si="1"/>
        <v>36.236502035758541</v>
      </c>
      <c r="E23" s="17">
        <v>918</v>
      </c>
      <c r="F23" s="17">
        <f t="shared" si="0"/>
        <v>6567</v>
      </c>
      <c r="G23" s="253">
        <v>78.570121889573741</v>
      </c>
      <c r="H23" s="253">
        <v>101.19325377299712</v>
      </c>
    </row>
    <row r="24" spans="1:8" x14ac:dyDescent="0.2">
      <c r="A24" s="22">
        <v>1986</v>
      </c>
      <c r="B24" s="17">
        <v>5530</v>
      </c>
      <c r="C24" s="17">
        <v>1949</v>
      </c>
      <c r="D24" s="17">
        <f t="shared" si="1"/>
        <v>35.244122965641957</v>
      </c>
      <c r="E24" s="17">
        <v>896</v>
      </c>
      <c r="F24" s="17">
        <f t="shared" si="0"/>
        <v>6426</v>
      </c>
      <c r="G24" s="253">
        <v>76.668716813129848</v>
      </c>
      <c r="H24" s="253">
        <v>98.74436656500383</v>
      </c>
    </row>
    <row r="25" spans="1:8" x14ac:dyDescent="0.2">
      <c r="A25" s="22">
        <v>1987</v>
      </c>
      <c r="B25" s="17">
        <v>5521</v>
      </c>
      <c r="C25" s="17">
        <v>1952</v>
      </c>
      <c r="D25" s="17">
        <f t="shared" si="1"/>
        <v>35.355913783734835</v>
      </c>
      <c r="E25" s="17">
        <v>1012</v>
      </c>
      <c r="F25" s="17">
        <f t="shared" si="0"/>
        <v>6533</v>
      </c>
      <c r="G25" s="253">
        <v>77.643636270286379</v>
      </c>
      <c r="H25" s="253">
        <v>100</v>
      </c>
    </row>
    <row r="26" spans="1:8" x14ac:dyDescent="0.2">
      <c r="A26" s="22">
        <v>1988</v>
      </c>
      <c r="B26" s="17">
        <v>5678</v>
      </c>
      <c r="C26" s="17">
        <v>1911</v>
      </c>
      <c r="D26" s="17">
        <f t="shared" si="1"/>
        <v>33.656216977809088</v>
      </c>
      <c r="E26" s="17">
        <v>1019</v>
      </c>
      <c r="F26" s="17">
        <f t="shared" si="0"/>
        <v>6697</v>
      </c>
      <c r="G26" s="253">
        <v>79.171162923542667</v>
      </c>
      <c r="H26" s="253">
        <v>101.96735589242472</v>
      </c>
    </row>
    <row r="27" spans="1:8" x14ac:dyDescent="0.2">
      <c r="A27" s="22">
        <v>1989</v>
      </c>
      <c r="B27" s="17">
        <v>6216</v>
      </c>
      <c r="C27" s="17">
        <v>1864</v>
      </c>
      <c r="D27" s="17">
        <f t="shared" si="1"/>
        <v>29.987129987129986</v>
      </c>
      <c r="E27" s="17">
        <v>947</v>
      </c>
      <c r="F27" s="17">
        <f t="shared" si="0"/>
        <v>7163</v>
      </c>
      <c r="G27" s="253">
        <v>84.003398132715759</v>
      </c>
      <c r="H27" s="253">
        <v>108.19096344263208</v>
      </c>
    </row>
    <row r="28" spans="1:8" x14ac:dyDescent="0.2">
      <c r="A28" s="22">
        <v>1990</v>
      </c>
      <c r="B28" s="17">
        <v>6668</v>
      </c>
      <c r="C28" s="17">
        <v>1862</v>
      </c>
      <c r="D28" s="17">
        <f t="shared" si="1"/>
        <v>27.924415116976604</v>
      </c>
      <c r="E28" s="17">
        <v>1008</v>
      </c>
      <c r="F28" s="17">
        <f t="shared" si="0"/>
        <v>7676</v>
      </c>
      <c r="G28" s="253">
        <v>89.353167346283101</v>
      </c>
      <c r="H28" s="253">
        <v>115.08112143954014</v>
      </c>
    </row>
    <row r="29" spans="1:8" x14ac:dyDescent="0.2">
      <c r="A29" s="22">
        <v>1991</v>
      </c>
      <c r="B29" s="17">
        <v>7052</v>
      </c>
      <c r="C29" s="17">
        <v>1896</v>
      </c>
      <c r="D29" s="17">
        <f t="shared" si="1"/>
        <v>26.885989790130459</v>
      </c>
      <c r="E29" s="17">
        <v>1071</v>
      </c>
      <c r="F29" s="17">
        <f t="shared" si="0"/>
        <v>8123</v>
      </c>
      <c r="G29" s="253">
        <v>93.971404141937427</v>
      </c>
      <c r="H29" s="253">
        <v>121.02911282363466</v>
      </c>
    </row>
    <row r="30" spans="1:8" x14ac:dyDescent="0.2">
      <c r="A30" s="22">
        <v>1992</v>
      </c>
      <c r="B30" s="17">
        <v>7077</v>
      </c>
      <c r="C30" s="17">
        <v>1855</v>
      </c>
      <c r="D30" s="17">
        <f t="shared" si="1"/>
        <v>26.211671612265086</v>
      </c>
      <c r="E30" s="17">
        <v>897</v>
      </c>
      <c r="F30" s="17">
        <f t="shared" si="0"/>
        <v>7974</v>
      </c>
      <c r="G30" s="253">
        <v>91.739393394832703</v>
      </c>
      <c r="H30" s="253">
        <v>118.1544268167418</v>
      </c>
    </row>
    <row r="31" spans="1:8" x14ac:dyDescent="0.2">
      <c r="A31" s="22">
        <v>1993</v>
      </c>
      <c r="B31" s="17">
        <v>6706</v>
      </c>
      <c r="C31" s="17">
        <v>1685</v>
      </c>
      <c r="D31" s="17">
        <f t="shared" si="1"/>
        <v>25.126752162242767</v>
      </c>
      <c r="E31" s="17">
        <v>688</v>
      </c>
      <c r="F31" s="17">
        <f t="shared" si="0"/>
        <v>7394</v>
      </c>
      <c r="G31" s="253">
        <v>84.550118243237449</v>
      </c>
      <c r="H31" s="253">
        <v>108.89510371321201</v>
      </c>
    </row>
    <row r="32" spans="1:8" ht="13.5" customHeight="1" x14ac:dyDescent="0.2">
      <c r="A32" s="22">
        <v>1994</v>
      </c>
      <c r="B32" s="17">
        <v>7984</v>
      </c>
      <c r="C32" s="17">
        <v>1860</v>
      </c>
      <c r="D32" s="17">
        <f t="shared" si="1"/>
        <v>23.296593186372746</v>
      </c>
      <c r="E32" s="17">
        <v>620</v>
      </c>
      <c r="F32" s="17">
        <f t="shared" si="0"/>
        <v>8604</v>
      </c>
      <c r="G32" s="253">
        <v>97.591063725580824</v>
      </c>
      <c r="H32" s="253">
        <v>125.69100110903508</v>
      </c>
    </row>
    <row r="33" spans="1:8" x14ac:dyDescent="0.2">
      <c r="A33" s="22">
        <v>1995</v>
      </c>
      <c r="B33" s="17">
        <v>9110</v>
      </c>
      <c r="C33" s="17">
        <v>1711</v>
      </c>
      <c r="D33" s="17">
        <f t="shared" si="1"/>
        <v>18.781558726673985</v>
      </c>
      <c r="E33" s="17">
        <v>463</v>
      </c>
      <c r="F33" s="17">
        <f t="shared" si="0"/>
        <v>9573</v>
      </c>
      <c r="G33" s="253">
        <v>108.32253842038514</v>
      </c>
      <c r="H33" s="253">
        <v>139.51244895757071</v>
      </c>
    </row>
    <row r="34" spans="1:8" x14ac:dyDescent="0.2">
      <c r="A34" s="22">
        <v>1996</v>
      </c>
      <c r="B34" s="17">
        <v>8782</v>
      </c>
      <c r="C34" s="17">
        <v>1719</v>
      </c>
      <c r="D34" s="17">
        <f t="shared" si="1"/>
        <v>19.574128900022775</v>
      </c>
      <c r="E34" s="17">
        <v>496</v>
      </c>
      <c r="F34" s="17">
        <f t="shared" si="0"/>
        <v>9278</v>
      </c>
      <c r="G34" s="253">
        <v>104.9013629827987</v>
      </c>
      <c r="H34" s="253">
        <v>135.10619546156371</v>
      </c>
    </row>
    <row r="35" spans="1:8" x14ac:dyDescent="0.2">
      <c r="A35" s="22">
        <v>1997</v>
      </c>
      <c r="B35" s="17">
        <v>10159</v>
      </c>
      <c r="C35" s="17">
        <v>1936</v>
      </c>
      <c r="D35" s="17">
        <f t="shared" si="1"/>
        <v>19.056993798602225</v>
      </c>
      <c r="E35" s="17">
        <v>466</v>
      </c>
      <c r="F35" s="17">
        <f t="shared" si="0"/>
        <v>10625</v>
      </c>
      <c r="G35" s="253">
        <v>120.08872437518544</v>
      </c>
      <c r="H35" s="253">
        <v>154.66653823005257</v>
      </c>
    </row>
    <row r="36" spans="1:8" x14ac:dyDescent="0.2">
      <c r="A36" s="22">
        <v>1998</v>
      </c>
      <c r="B36" s="17">
        <v>11049</v>
      </c>
      <c r="C36" s="17">
        <v>1964</v>
      </c>
      <c r="D36" s="17">
        <f t="shared" si="1"/>
        <v>17.775364286360755</v>
      </c>
      <c r="E36" s="17">
        <v>441</v>
      </c>
      <c r="F36" s="17">
        <f t="shared" si="0"/>
        <v>11490</v>
      </c>
      <c r="G36" s="253">
        <v>129.76713519115296</v>
      </c>
      <c r="H36" s="253">
        <v>167.1317076642556</v>
      </c>
    </row>
    <row r="37" spans="1:8" x14ac:dyDescent="0.2">
      <c r="A37" s="22">
        <v>1999</v>
      </c>
      <c r="B37" s="42">
        <v>10020</v>
      </c>
      <c r="C37" s="17">
        <v>1696</v>
      </c>
      <c r="D37" s="17">
        <f t="shared" si="1"/>
        <v>16.926147704590818</v>
      </c>
      <c r="E37" s="45">
        <v>380</v>
      </c>
      <c r="F37" s="17">
        <f t="shared" si="0"/>
        <v>10400</v>
      </c>
      <c r="G37" s="253">
        <v>117.36260055661471</v>
      </c>
      <c r="H37" s="253">
        <v>151.15546642877732</v>
      </c>
    </row>
    <row r="38" spans="1:8" x14ac:dyDescent="0.2">
      <c r="A38" s="22">
        <v>2000</v>
      </c>
      <c r="B38" s="42">
        <v>11966</v>
      </c>
      <c r="C38" s="17">
        <v>1665</v>
      </c>
      <c r="D38" s="17">
        <f t="shared" si="1"/>
        <v>13.914424201905398</v>
      </c>
      <c r="E38" s="45">
        <v>579</v>
      </c>
      <c r="F38" s="17">
        <f t="shared" si="0"/>
        <v>12545</v>
      </c>
      <c r="G38" s="253">
        <v>141.22811836638749</v>
      </c>
      <c r="H38" s="253">
        <v>181.89271542455361</v>
      </c>
    </row>
    <row r="39" spans="1:8" x14ac:dyDescent="0.2">
      <c r="A39" s="22">
        <v>2001</v>
      </c>
      <c r="B39" s="42">
        <v>12954</v>
      </c>
      <c r="C39" s="17">
        <v>1767</v>
      </c>
      <c r="D39" s="17">
        <f t="shared" si="1"/>
        <v>13.640574339972208</v>
      </c>
      <c r="E39" s="45">
        <v>760</v>
      </c>
      <c r="F39" s="17">
        <f t="shared" si="0"/>
        <v>13714</v>
      </c>
      <c r="G39" s="253">
        <v>153.93201220141859</v>
      </c>
      <c r="H39" s="253">
        <v>198.25451201894208</v>
      </c>
    </row>
    <row r="40" spans="1:8" x14ac:dyDescent="0.2">
      <c r="A40" s="75">
        <v>2002</v>
      </c>
      <c r="B40" s="45">
        <v>14376</v>
      </c>
      <c r="C40" s="66">
        <v>1958</v>
      </c>
      <c r="D40" s="66">
        <f>C40/B40*100</f>
        <v>13.619922092376182</v>
      </c>
      <c r="E40" s="45">
        <v>924</v>
      </c>
      <c r="F40" s="66">
        <f>B40+E40</f>
        <v>15300</v>
      </c>
      <c r="G40" s="66">
        <v>171.12585602074449</v>
      </c>
      <c r="H40" s="253">
        <v>220.39907485146085</v>
      </c>
    </row>
    <row r="41" spans="1:8" x14ac:dyDescent="0.2">
      <c r="A41" s="75">
        <v>2003</v>
      </c>
      <c r="B41" s="45">
        <v>15443</v>
      </c>
      <c r="C41" s="66">
        <v>1949</v>
      </c>
      <c r="D41" s="66">
        <f>C41/B41*100</f>
        <v>12.620604804765915</v>
      </c>
      <c r="E41" s="45">
        <v>693</v>
      </c>
      <c r="F41" s="66">
        <f>B41+E41</f>
        <v>16136</v>
      </c>
      <c r="G41" s="66">
        <v>179.77488031534136</v>
      </c>
      <c r="H41" s="253">
        <v>231.53846078192996</v>
      </c>
    </row>
    <row r="42" spans="1:8" x14ac:dyDescent="0.2">
      <c r="A42" s="75">
        <v>2004</v>
      </c>
      <c r="B42" s="45">
        <v>16482</v>
      </c>
      <c r="C42" s="66">
        <v>2094</v>
      </c>
      <c r="D42" s="66">
        <f>C42/B42*100</f>
        <v>12.704768838733163</v>
      </c>
      <c r="E42" s="45">
        <v>558</v>
      </c>
      <c r="F42" s="66">
        <f>B42+E42</f>
        <v>17040</v>
      </c>
      <c r="G42" s="66">
        <v>189.09398237253467</v>
      </c>
      <c r="H42" s="253">
        <v>243.54086368942959</v>
      </c>
    </row>
    <row r="43" spans="1:8" x14ac:dyDescent="0.2">
      <c r="A43" s="75">
        <v>2005</v>
      </c>
      <c r="B43" s="42">
        <v>18357</v>
      </c>
      <c r="C43" s="17">
        <v>2129</v>
      </c>
      <c r="D43" s="66">
        <f>C43/B43*100</f>
        <v>11.597755624557388</v>
      </c>
      <c r="E43" s="45">
        <v>487</v>
      </c>
      <c r="F43" s="66">
        <f>B43+E43</f>
        <v>18844</v>
      </c>
      <c r="G43" s="66">
        <v>208.27272896074075</v>
      </c>
      <c r="H43" s="253">
        <v>268.24185337703602</v>
      </c>
    </row>
    <row r="44" spans="1:8" x14ac:dyDescent="0.2">
      <c r="A44" s="75">
        <v>2006</v>
      </c>
      <c r="B44" s="42">
        <v>20080</v>
      </c>
      <c r="C44" s="17">
        <v>2261</v>
      </c>
      <c r="D44" s="66">
        <f t="shared" si="1"/>
        <v>11.259960159362551</v>
      </c>
      <c r="E44" s="45">
        <v>459</v>
      </c>
      <c r="F44" s="66">
        <f t="shared" si="0"/>
        <v>20539</v>
      </c>
      <c r="G44" s="66">
        <v>225.37496747869614</v>
      </c>
      <c r="H44" s="253">
        <v>290.26843448462421</v>
      </c>
    </row>
    <row r="45" spans="1:8" x14ac:dyDescent="0.2">
      <c r="A45" s="75">
        <v>2007</v>
      </c>
      <c r="B45" s="42">
        <v>21220</v>
      </c>
      <c r="C45" s="17">
        <v>2046</v>
      </c>
      <c r="D45" s="66">
        <f t="shared" ref="D45:D51" si="2">C45/B45*100</f>
        <v>9.6418473138548535</v>
      </c>
      <c r="E45" s="45">
        <v>532</v>
      </c>
      <c r="F45" s="66">
        <f t="shared" ref="F45:F51" si="3">B45+E45</f>
        <v>21752</v>
      </c>
      <c r="G45" s="66">
        <v>236.87436478586838</v>
      </c>
      <c r="H45" s="253">
        <v>305.07891717137204</v>
      </c>
    </row>
    <row r="46" spans="1:8" x14ac:dyDescent="0.2">
      <c r="A46" s="75">
        <v>2008</v>
      </c>
      <c r="B46" s="42">
        <v>23284</v>
      </c>
      <c r="C46" s="17">
        <v>2340</v>
      </c>
      <c r="D46" s="66">
        <f t="shared" si="2"/>
        <v>10.04981961862223</v>
      </c>
      <c r="E46" s="45">
        <v>636</v>
      </c>
      <c r="F46" s="66">
        <f t="shared" si="3"/>
        <v>23920</v>
      </c>
      <c r="G46" s="66">
        <v>258.41727843608282</v>
      </c>
      <c r="H46" s="253">
        <v>332.82480168304164</v>
      </c>
    </row>
    <row r="47" spans="1:8" x14ac:dyDescent="0.2">
      <c r="A47" s="75">
        <v>2009</v>
      </c>
      <c r="B47" s="42">
        <v>25219</v>
      </c>
      <c r="C47" s="17">
        <v>2613</v>
      </c>
      <c r="D47" s="66">
        <f t="shared" si="2"/>
        <v>10.361235576351163</v>
      </c>
      <c r="E47" s="45">
        <v>743</v>
      </c>
      <c r="F47" s="66">
        <f t="shared" si="3"/>
        <v>25962</v>
      </c>
      <c r="G47" s="66">
        <v>277.94544338411265</v>
      </c>
      <c r="H47" s="66">
        <v>357.97581970086094</v>
      </c>
    </row>
    <row r="48" spans="1:8" s="131" customFormat="1" x14ac:dyDescent="0.2">
      <c r="A48" s="75">
        <v>2010</v>
      </c>
      <c r="B48" s="42">
        <v>26771</v>
      </c>
      <c r="C48" s="154">
        <v>2821</v>
      </c>
      <c r="D48" s="66">
        <f t="shared" si="2"/>
        <v>10.537521945388667</v>
      </c>
      <c r="E48" s="45">
        <v>908</v>
      </c>
      <c r="F48" s="66">
        <f t="shared" si="3"/>
        <v>27679</v>
      </c>
      <c r="G48" s="66">
        <v>293.97051904451882</v>
      </c>
      <c r="H48" s="253">
        <v>378.61508446252287</v>
      </c>
    </row>
    <row r="49" spans="1:8" s="251" customFormat="1" x14ac:dyDescent="0.2">
      <c r="A49" s="75">
        <v>2011</v>
      </c>
      <c r="B49" s="257">
        <v>27237</v>
      </c>
      <c r="C49" s="257">
        <v>2728</v>
      </c>
      <c r="D49" s="156">
        <f t="shared" si="2"/>
        <v>10.015787348092669</v>
      </c>
      <c r="E49" s="256">
        <v>774</v>
      </c>
      <c r="F49" s="66">
        <f t="shared" si="3"/>
        <v>28011</v>
      </c>
      <c r="G49" s="66">
        <v>295.38572507963056</v>
      </c>
      <c r="H49" s="249">
        <v>380.43777863694982</v>
      </c>
    </row>
    <row r="50" spans="1:8" s="270" customFormat="1" x14ac:dyDescent="0.2">
      <c r="A50" s="75">
        <v>2012</v>
      </c>
      <c r="B50" s="257">
        <v>28049</v>
      </c>
      <c r="C50" s="257">
        <v>2460</v>
      </c>
      <c r="D50" s="156">
        <f t="shared" ref="D50" si="4">C50/B50*100</f>
        <v>8.7703661449606045</v>
      </c>
      <c r="E50" s="257">
        <v>1084</v>
      </c>
      <c r="F50" s="66">
        <f t="shared" ref="F50" si="5">B50+E50</f>
        <v>29133</v>
      </c>
      <c r="G50" s="66">
        <v>304.86946641198261</v>
      </c>
      <c r="H50" s="269">
        <v>392.65222632115933</v>
      </c>
    </row>
    <row r="51" spans="1:8" s="251" customFormat="1" x14ac:dyDescent="0.2">
      <c r="A51" s="75">
        <v>2013</v>
      </c>
      <c r="B51" s="257">
        <v>27058</v>
      </c>
      <c r="C51" s="257">
        <v>2338</v>
      </c>
      <c r="D51" s="156">
        <f t="shared" si="2"/>
        <v>8.6406977603666189</v>
      </c>
      <c r="E51" s="257">
        <v>1011</v>
      </c>
      <c r="F51" s="66">
        <f t="shared" si="3"/>
        <v>28069</v>
      </c>
      <c r="G51" s="66">
        <v>291.02535815953445</v>
      </c>
      <c r="H51" s="249">
        <v>374.82190703490738</v>
      </c>
    </row>
    <row r="52" spans="1:8" ht="6" customHeight="1" x14ac:dyDescent="0.2">
      <c r="A52" s="345"/>
      <c r="B52" s="344"/>
      <c r="C52" s="344"/>
      <c r="D52" s="344"/>
      <c r="E52" s="344"/>
      <c r="F52" s="344"/>
      <c r="G52" s="344"/>
      <c r="H52" s="341"/>
    </row>
    <row r="53" spans="1:8" ht="15" customHeight="1" x14ac:dyDescent="0.2">
      <c r="A53" s="959" t="s">
        <v>49</v>
      </c>
      <c r="B53" s="1088"/>
      <c r="C53" s="1088"/>
      <c r="D53" s="1088"/>
      <c r="E53" s="1088"/>
      <c r="F53" s="1088"/>
      <c r="G53" s="1088"/>
      <c r="H53" s="1088"/>
    </row>
  </sheetData>
  <mergeCells count="13">
    <mergeCell ref="A1:B1"/>
    <mergeCell ref="A2:B2"/>
    <mergeCell ref="F1:H1"/>
    <mergeCell ref="A53:H53"/>
    <mergeCell ref="A3:H3"/>
    <mergeCell ref="C5:D5"/>
    <mergeCell ref="E4:E6"/>
    <mergeCell ref="F4:F6"/>
    <mergeCell ref="H4:H6"/>
    <mergeCell ref="A4:A6"/>
    <mergeCell ref="B5:B6"/>
    <mergeCell ref="B4:D4"/>
    <mergeCell ref="G4:G6"/>
  </mergeCells>
  <phoneticPr fontId="0" type="noConversion"/>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pageSetUpPr fitToPage="1"/>
  </sheetPr>
  <dimension ref="A1:K54"/>
  <sheetViews>
    <sheetView zoomScaleNormal="100" workbookViewId="0">
      <pane ySplit="6" topLeftCell="A11" activePane="bottomLeft" state="frozen"/>
      <selection sqref="A1:B86"/>
      <selection pane="bottomLeft" sqref="A1:K86"/>
    </sheetView>
  </sheetViews>
  <sheetFormatPr defaultColWidth="8.85546875" defaultRowHeight="12.75" x14ac:dyDescent="0.2"/>
  <cols>
    <col min="1" max="1" width="6.7109375" style="23" customWidth="1"/>
    <col min="2" max="11" width="8.7109375" customWidth="1"/>
  </cols>
  <sheetData>
    <row r="1" spans="1:11" s="693" customFormat="1" ht="30" customHeight="1" x14ac:dyDescent="0.25">
      <c r="A1" s="1125"/>
      <c r="B1" s="967"/>
      <c r="F1" s="962" t="s">
        <v>590</v>
      </c>
      <c r="G1" s="963"/>
      <c r="H1" s="963"/>
    </row>
    <row r="2" spans="1:11" s="693" customFormat="1" ht="6" customHeight="1" x14ac:dyDescent="0.2">
      <c r="A2" s="1125"/>
      <c r="B2" s="967"/>
    </row>
    <row r="3" spans="1:11" s="5" customFormat="1" ht="15" customHeight="1" x14ac:dyDescent="0.2">
      <c r="A3" s="1092" t="s">
        <v>485</v>
      </c>
      <c r="B3" s="1126"/>
      <c r="C3" s="1126"/>
      <c r="D3" s="1126"/>
      <c r="E3" s="1126"/>
      <c r="F3" s="1126"/>
      <c r="G3" s="1126"/>
      <c r="H3" s="1126"/>
      <c r="I3" s="1126"/>
      <c r="J3" s="1126"/>
      <c r="K3" s="1126"/>
    </row>
    <row r="4" spans="1:11" ht="5.25" customHeight="1" x14ac:dyDescent="0.2">
      <c r="A4" s="1127" t="s">
        <v>127</v>
      </c>
      <c r="B4" s="1090"/>
      <c r="C4" s="1090"/>
      <c r="D4" s="1090"/>
      <c r="E4" s="1090"/>
      <c r="F4" s="1090"/>
      <c r="G4" s="1090"/>
      <c r="H4" s="1090"/>
      <c r="I4" s="1090"/>
      <c r="J4" s="1090" t="s">
        <v>132</v>
      </c>
      <c r="K4" s="1090"/>
    </row>
    <row r="5" spans="1:11" ht="15" customHeight="1" x14ac:dyDescent="0.2">
      <c r="A5" s="1127"/>
      <c r="B5" s="1090" t="s">
        <v>102</v>
      </c>
      <c r="C5" s="1099"/>
      <c r="D5" s="1090" t="s">
        <v>66</v>
      </c>
      <c r="E5" s="1090"/>
      <c r="F5" s="1090" t="s">
        <v>106</v>
      </c>
      <c r="G5" s="1090"/>
      <c r="H5" s="1090" t="s">
        <v>160</v>
      </c>
      <c r="I5" s="1090"/>
      <c r="J5" s="1090"/>
      <c r="K5" s="1090"/>
    </row>
    <row r="6" spans="1:11" ht="15" customHeight="1" x14ac:dyDescent="0.2">
      <c r="A6" s="1127"/>
      <c r="B6" s="17" t="s">
        <v>89</v>
      </c>
      <c r="C6" s="17" t="s">
        <v>129</v>
      </c>
      <c r="D6" s="17" t="s">
        <v>89</v>
      </c>
      <c r="E6" s="17" t="s">
        <v>129</v>
      </c>
      <c r="F6" s="17" t="s">
        <v>89</v>
      </c>
      <c r="G6" s="17" t="s">
        <v>129</v>
      </c>
      <c r="H6" s="17" t="s">
        <v>89</v>
      </c>
      <c r="I6" s="17" t="s">
        <v>129</v>
      </c>
      <c r="J6" s="17" t="s">
        <v>89</v>
      </c>
      <c r="K6" s="17" t="s">
        <v>129</v>
      </c>
    </row>
    <row r="7" spans="1:11" ht="6" customHeight="1" x14ac:dyDescent="0.2">
      <c r="A7" s="325"/>
      <c r="B7" s="326"/>
      <c r="C7" s="326"/>
      <c r="D7" s="326"/>
      <c r="E7" s="326"/>
      <c r="F7" s="326"/>
      <c r="G7" s="326"/>
      <c r="H7" s="326"/>
      <c r="I7" s="326"/>
      <c r="J7" s="326"/>
      <c r="K7" s="326"/>
    </row>
    <row r="8" spans="1:11" ht="12.75" customHeight="1" x14ac:dyDescent="0.2">
      <c r="A8" s="110">
        <v>1977</v>
      </c>
      <c r="B8" s="42">
        <f>41+71</f>
        <v>112</v>
      </c>
      <c r="C8" s="259">
        <f t="shared" ref="C8:C37" si="0">B8/J8*100</f>
        <v>15.708274894810659</v>
      </c>
      <c r="D8" s="42">
        <f>33+12+13</f>
        <v>58</v>
      </c>
      <c r="E8" s="259">
        <f t="shared" ref="E8:E37" si="1">D8/J8*100</f>
        <v>8.1346423562412333</v>
      </c>
      <c r="F8" s="42">
        <f>3+526</f>
        <v>529</v>
      </c>
      <c r="G8" s="44">
        <f t="shared" ref="G8:G37" si="2">F8/J8*100</f>
        <v>74.193548387096769</v>
      </c>
      <c r="H8" s="42">
        <f t="shared" ref="H8:H32" si="3">SUM(J8-B8-D8-F8)</f>
        <v>14</v>
      </c>
      <c r="I8" s="259">
        <f t="shared" ref="I8:I37" si="4">H8/J8*100</f>
        <v>1.9635343618513323</v>
      </c>
      <c r="J8" s="42">
        <v>713</v>
      </c>
      <c r="K8" s="259">
        <v>100</v>
      </c>
    </row>
    <row r="9" spans="1:11" ht="12.75" customHeight="1" x14ac:dyDescent="0.2">
      <c r="A9" s="110">
        <v>1978</v>
      </c>
      <c r="B9" s="42">
        <f>32+14</f>
        <v>46</v>
      </c>
      <c r="C9" s="259">
        <f t="shared" si="0"/>
        <v>6.1088977423638777</v>
      </c>
      <c r="D9" s="42">
        <f>58+13+9</f>
        <v>80</v>
      </c>
      <c r="E9" s="259">
        <f t="shared" si="1"/>
        <v>10.624169986719787</v>
      </c>
      <c r="F9" s="42">
        <f>9+556</f>
        <v>565</v>
      </c>
      <c r="G9" s="44">
        <f t="shared" si="2"/>
        <v>75.033200531208493</v>
      </c>
      <c r="H9" s="42">
        <f t="shared" si="3"/>
        <v>62</v>
      </c>
      <c r="I9" s="259">
        <f t="shared" si="4"/>
        <v>8.2337317397078351</v>
      </c>
      <c r="J9" s="42">
        <v>753</v>
      </c>
      <c r="K9" s="259">
        <v>100</v>
      </c>
    </row>
    <row r="10" spans="1:11" ht="12.75" customHeight="1" x14ac:dyDescent="0.2">
      <c r="A10" s="110">
        <v>1979</v>
      </c>
      <c r="B10" s="42">
        <f>23+14</f>
        <v>37</v>
      </c>
      <c r="C10" s="259">
        <f t="shared" si="0"/>
        <v>5.2857142857142856</v>
      </c>
      <c r="D10" s="42">
        <f>63+2+1</f>
        <v>66</v>
      </c>
      <c r="E10" s="259">
        <f t="shared" si="1"/>
        <v>9.4285714285714288</v>
      </c>
      <c r="F10" s="42">
        <f>6+510</f>
        <v>516</v>
      </c>
      <c r="G10" s="44">
        <f t="shared" si="2"/>
        <v>73.714285714285708</v>
      </c>
      <c r="H10" s="42">
        <f t="shared" si="3"/>
        <v>81</v>
      </c>
      <c r="I10" s="259">
        <f t="shared" si="4"/>
        <v>11.571428571428571</v>
      </c>
      <c r="J10" s="42">
        <v>700</v>
      </c>
      <c r="K10" s="259">
        <v>100</v>
      </c>
    </row>
    <row r="11" spans="1:11" ht="12.75" customHeight="1" x14ac:dyDescent="0.2">
      <c r="A11" s="110">
        <v>1980</v>
      </c>
      <c r="B11" s="42">
        <f>66+31</f>
        <v>97</v>
      </c>
      <c r="C11" s="259">
        <f t="shared" si="0"/>
        <v>8.2203389830508478</v>
      </c>
      <c r="D11" s="42">
        <f>120+20+8</f>
        <v>148</v>
      </c>
      <c r="E11" s="259">
        <f t="shared" si="1"/>
        <v>12.542372881355931</v>
      </c>
      <c r="F11" s="42">
        <f>7+755</f>
        <v>762</v>
      </c>
      <c r="G11" s="44">
        <f t="shared" si="2"/>
        <v>64.576271186440678</v>
      </c>
      <c r="H11" s="42">
        <f t="shared" si="3"/>
        <v>173</v>
      </c>
      <c r="I11" s="259">
        <f t="shared" si="4"/>
        <v>14.661016949152541</v>
      </c>
      <c r="J11" s="42">
        <v>1180</v>
      </c>
      <c r="K11" s="259">
        <v>100</v>
      </c>
    </row>
    <row r="12" spans="1:11" ht="12.75" customHeight="1" x14ac:dyDescent="0.2">
      <c r="A12" s="110">
        <v>1981</v>
      </c>
      <c r="B12" s="42">
        <f>59+45</f>
        <v>104</v>
      </c>
      <c r="C12" s="259">
        <f t="shared" si="0"/>
        <v>8.0682699767261443</v>
      </c>
      <c r="D12" s="42">
        <f>121+27+23</f>
        <v>171</v>
      </c>
      <c r="E12" s="259">
        <f t="shared" si="1"/>
        <v>13.266097750193948</v>
      </c>
      <c r="F12" s="42">
        <f>14+739</f>
        <v>753</v>
      </c>
      <c r="G12" s="44">
        <f t="shared" si="2"/>
        <v>58.417377812257563</v>
      </c>
      <c r="H12" s="42">
        <f t="shared" si="3"/>
        <v>261</v>
      </c>
      <c r="I12" s="259">
        <f t="shared" si="4"/>
        <v>20.248254460822341</v>
      </c>
      <c r="J12" s="42">
        <v>1289</v>
      </c>
      <c r="K12" s="259">
        <v>100</v>
      </c>
    </row>
    <row r="13" spans="1:11" ht="12.75" customHeight="1" x14ac:dyDescent="0.2">
      <c r="A13" s="110">
        <v>1982</v>
      </c>
      <c r="B13" s="42">
        <f>79+61</f>
        <v>140</v>
      </c>
      <c r="C13" s="259">
        <f t="shared" si="0"/>
        <v>11.263073209975865</v>
      </c>
      <c r="D13" s="42">
        <f>102+21+28</f>
        <v>151</v>
      </c>
      <c r="E13" s="259">
        <f t="shared" si="1"/>
        <v>12.148028962188254</v>
      </c>
      <c r="F13" s="42">
        <f>9+663</f>
        <v>672</v>
      </c>
      <c r="G13" s="44">
        <f t="shared" si="2"/>
        <v>54.06275140788415</v>
      </c>
      <c r="H13" s="42">
        <f t="shared" si="3"/>
        <v>280</v>
      </c>
      <c r="I13" s="259">
        <f t="shared" si="4"/>
        <v>22.526146419951729</v>
      </c>
      <c r="J13" s="42">
        <v>1243</v>
      </c>
      <c r="K13" s="259">
        <v>100</v>
      </c>
    </row>
    <row r="14" spans="1:11" ht="12.75" customHeight="1" x14ac:dyDescent="0.2">
      <c r="A14" s="110">
        <v>1983</v>
      </c>
      <c r="B14" s="42">
        <f>75+32</f>
        <v>107</v>
      </c>
      <c r="C14" s="259">
        <f t="shared" si="0"/>
        <v>9.2720970537261689</v>
      </c>
      <c r="D14" s="42">
        <f>91+15+9</f>
        <v>115</v>
      </c>
      <c r="E14" s="259">
        <f t="shared" si="1"/>
        <v>9.9653379549393417</v>
      </c>
      <c r="F14" s="42">
        <f>16+662</f>
        <v>678</v>
      </c>
      <c r="G14" s="44">
        <f t="shared" si="2"/>
        <v>58.752166377816295</v>
      </c>
      <c r="H14" s="42">
        <f t="shared" si="3"/>
        <v>254</v>
      </c>
      <c r="I14" s="259">
        <f t="shared" si="4"/>
        <v>22.010398613518198</v>
      </c>
      <c r="J14" s="42">
        <v>1154</v>
      </c>
      <c r="K14" s="259">
        <v>100</v>
      </c>
    </row>
    <row r="15" spans="1:11" ht="12.75" customHeight="1" x14ac:dyDescent="0.2">
      <c r="A15" s="110">
        <v>1984</v>
      </c>
      <c r="B15" s="42">
        <f>73+38</f>
        <v>111</v>
      </c>
      <c r="C15" s="259">
        <f t="shared" si="0"/>
        <v>9.77112676056338</v>
      </c>
      <c r="D15" s="42">
        <f>100+17+9</f>
        <v>126</v>
      </c>
      <c r="E15" s="259">
        <f t="shared" si="1"/>
        <v>11.091549295774648</v>
      </c>
      <c r="F15" s="42">
        <f>19+656</f>
        <v>675</v>
      </c>
      <c r="G15" s="44">
        <f t="shared" si="2"/>
        <v>59.41901408450704</v>
      </c>
      <c r="H15" s="42">
        <f t="shared" si="3"/>
        <v>224</v>
      </c>
      <c r="I15" s="259">
        <f t="shared" si="4"/>
        <v>19.718309859154928</v>
      </c>
      <c r="J15" s="42">
        <v>1136</v>
      </c>
      <c r="K15" s="259">
        <v>100</v>
      </c>
    </row>
    <row r="16" spans="1:11" ht="12.75" customHeight="1" x14ac:dyDescent="0.2">
      <c r="A16" s="110">
        <v>1985</v>
      </c>
      <c r="B16" s="42">
        <f>53+18</f>
        <v>71</v>
      </c>
      <c r="C16" s="259">
        <f t="shared" si="0"/>
        <v>7.7342047930283222</v>
      </c>
      <c r="D16" s="42">
        <f>78+9+9</f>
        <v>96</v>
      </c>
      <c r="E16" s="259">
        <f t="shared" si="1"/>
        <v>10.457516339869281</v>
      </c>
      <c r="F16" s="42">
        <f>23+575</f>
        <v>598</v>
      </c>
      <c r="G16" s="44">
        <f t="shared" si="2"/>
        <v>65.141612200435731</v>
      </c>
      <c r="H16" s="42">
        <f t="shared" si="3"/>
        <v>153</v>
      </c>
      <c r="I16" s="259">
        <f t="shared" si="4"/>
        <v>16.666666666666664</v>
      </c>
      <c r="J16" s="42">
        <v>918</v>
      </c>
      <c r="K16" s="259">
        <v>100</v>
      </c>
    </row>
    <row r="17" spans="1:11" ht="12.75" customHeight="1" x14ac:dyDescent="0.2">
      <c r="A17" s="110">
        <v>1986</v>
      </c>
      <c r="B17" s="42">
        <f>54+15</f>
        <v>69</v>
      </c>
      <c r="C17" s="259">
        <f t="shared" si="0"/>
        <v>7.7008928571428577</v>
      </c>
      <c r="D17" s="42">
        <f>78+7+21</f>
        <v>106</v>
      </c>
      <c r="E17" s="259">
        <f t="shared" si="1"/>
        <v>11.830357142857142</v>
      </c>
      <c r="F17" s="42">
        <f>6+572</f>
        <v>578</v>
      </c>
      <c r="G17" s="44">
        <f t="shared" si="2"/>
        <v>64.508928571428569</v>
      </c>
      <c r="H17" s="42">
        <f t="shared" si="3"/>
        <v>143</v>
      </c>
      <c r="I17" s="259">
        <f t="shared" si="4"/>
        <v>15.959821428571427</v>
      </c>
      <c r="J17" s="42">
        <v>896</v>
      </c>
      <c r="K17" s="259">
        <v>100</v>
      </c>
    </row>
    <row r="18" spans="1:11" ht="12.75" customHeight="1" x14ac:dyDescent="0.2">
      <c r="A18" s="110">
        <v>1987</v>
      </c>
      <c r="B18" s="42">
        <f>84</f>
        <v>84</v>
      </c>
      <c r="C18" s="259">
        <f t="shared" si="0"/>
        <v>8.3003952569169961</v>
      </c>
      <c r="D18" s="42">
        <f>107+11+8</f>
        <v>126</v>
      </c>
      <c r="E18" s="259">
        <f t="shared" si="1"/>
        <v>12.450592885375494</v>
      </c>
      <c r="F18" s="42">
        <f>11+616</f>
        <v>627</v>
      </c>
      <c r="G18" s="44">
        <f t="shared" si="2"/>
        <v>61.95652173913043</v>
      </c>
      <c r="H18" s="42">
        <f t="shared" si="3"/>
        <v>175</v>
      </c>
      <c r="I18" s="259">
        <f t="shared" si="4"/>
        <v>17.292490118577074</v>
      </c>
      <c r="J18" s="42">
        <v>1012</v>
      </c>
      <c r="K18" s="259">
        <v>100</v>
      </c>
    </row>
    <row r="19" spans="1:11" ht="12.75" customHeight="1" x14ac:dyDescent="0.2">
      <c r="A19" s="110">
        <v>1988</v>
      </c>
      <c r="B19" s="42">
        <v>92</v>
      </c>
      <c r="C19" s="259">
        <f t="shared" si="0"/>
        <v>9.0284592737978411</v>
      </c>
      <c r="D19" s="42">
        <f>106+14+11</f>
        <v>131</v>
      </c>
      <c r="E19" s="259">
        <f t="shared" si="1"/>
        <v>12.855740922473014</v>
      </c>
      <c r="F19" s="42">
        <f>8+617</f>
        <v>625</v>
      </c>
      <c r="G19" s="44">
        <f t="shared" si="2"/>
        <v>61.334641805691859</v>
      </c>
      <c r="H19" s="42">
        <f t="shared" si="3"/>
        <v>171</v>
      </c>
      <c r="I19" s="259">
        <f t="shared" si="4"/>
        <v>16.78115799803729</v>
      </c>
      <c r="J19" s="42">
        <v>1019</v>
      </c>
      <c r="K19" s="259">
        <v>100</v>
      </c>
    </row>
    <row r="20" spans="1:11" ht="12.75" customHeight="1" x14ac:dyDescent="0.2">
      <c r="A20" s="110">
        <v>1889</v>
      </c>
      <c r="B20" s="42">
        <v>88</v>
      </c>
      <c r="C20" s="259">
        <f t="shared" si="0"/>
        <v>9.2925026399155222</v>
      </c>
      <c r="D20" s="42">
        <f>94+5+7</f>
        <v>106</v>
      </c>
      <c r="E20" s="259">
        <f t="shared" si="1"/>
        <v>11.19324181626188</v>
      </c>
      <c r="F20" s="42">
        <f>9+594</f>
        <v>603</v>
      </c>
      <c r="G20" s="44">
        <f t="shared" si="2"/>
        <v>63.674762407602955</v>
      </c>
      <c r="H20" s="42">
        <f t="shared" si="3"/>
        <v>150</v>
      </c>
      <c r="I20" s="259">
        <f t="shared" si="4"/>
        <v>15.839493136219641</v>
      </c>
      <c r="J20" s="42">
        <v>947</v>
      </c>
      <c r="K20" s="259">
        <v>100</v>
      </c>
    </row>
    <row r="21" spans="1:11" ht="12.75" customHeight="1" x14ac:dyDescent="0.2">
      <c r="A21" s="110">
        <v>1990</v>
      </c>
      <c r="B21" s="42">
        <v>62</v>
      </c>
      <c r="C21" s="259">
        <f t="shared" si="0"/>
        <v>6.1507936507936503</v>
      </c>
      <c r="D21" s="42">
        <f>93+24+6</f>
        <v>123</v>
      </c>
      <c r="E21" s="259">
        <f t="shared" si="1"/>
        <v>12.202380952380953</v>
      </c>
      <c r="F21" s="42">
        <f>11+652</f>
        <v>663</v>
      </c>
      <c r="G21" s="44">
        <f t="shared" si="2"/>
        <v>65.773809523809518</v>
      </c>
      <c r="H21" s="42">
        <f t="shared" si="3"/>
        <v>160</v>
      </c>
      <c r="I21" s="259">
        <f t="shared" si="4"/>
        <v>15.873015873015872</v>
      </c>
      <c r="J21" s="42">
        <v>1008</v>
      </c>
      <c r="K21" s="259">
        <v>100</v>
      </c>
    </row>
    <row r="22" spans="1:11" ht="12.75" customHeight="1" x14ac:dyDescent="0.2">
      <c r="A22" s="110">
        <v>1991</v>
      </c>
      <c r="B22" s="42">
        <v>89</v>
      </c>
      <c r="C22" s="259">
        <f t="shared" si="0"/>
        <v>8.3099906629318383</v>
      </c>
      <c r="D22" s="42">
        <f>86+24+6</f>
        <v>116</v>
      </c>
      <c r="E22" s="259">
        <f t="shared" si="1"/>
        <v>10.830999066293185</v>
      </c>
      <c r="F22" s="42">
        <f>8+712</f>
        <v>720</v>
      </c>
      <c r="G22" s="44">
        <f t="shared" si="2"/>
        <v>67.226890756302524</v>
      </c>
      <c r="H22" s="42">
        <f t="shared" si="3"/>
        <v>146</v>
      </c>
      <c r="I22" s="259">
        <f t="shared" si="4"/>
        <v>13.632119514472455</v>
      </c>
      <c r="J22" s="42">
        <v>1071</v>
      </c>
      <c r="K22" s="259">
        <v>100</v>
      </c>
    </row>
    <row r="23" spans="1:11" ht="12.75" customHeight="1" x14ac:dyDescent="0.2">
      <c r="A23" s="110">
        <v>1992</v>
      </c>
      <c r="B23" s="42">
        <v>77</v>
      </c>
      <c r="C23" s="259">
        <f t="shared" si="0"/>
        <v>8.5841694537346704</v>
      </c>
      <c r="D23" s="42">
        <f>92+5+10</f>
        <v>107</v>
      </c>
      <c r="E23" s="259">
        <f t="shared" si="1"/>
        <v>11.928651059085842</v>
      </c>
      <c r="F23" s="42">
        <f>6+603</f>
        <v>609</v>
      </c>
      <c r="G23" s="44">
        <f t="shared" si="2"/>
        <v>67.892976588628756</v>
      </c>
      <c r="H23" s="42">
        <f t="shared" si="3"/>
        <v>104</v>
      </c>
      <c r="I23" s="259">
        <f t="shared" si="4"/>
        <v>11.594202898550725</v>
      </c>
      <c r="J23" s="42">
        <v>897</v>
      </c>
      <c r="K23" s="259">
        <v>100</v>
      </c>
    </row>
    <row r="24" spans="1:11" ht="12.75" customHeight="1" x14ac:dyDescent="0.2">
      <c r="A24" s="110">
        <v>1993</v>
      </c>
      <c r="B24" s="42">
        <v>99</v>
      </c>
      <c r="C24" s="259">
        <f t="shared" si="0"/>
        <v>14.38953488372093</v>
      </c>
      <c r="D24" s="42">
        <f>59+11+2</f>
        <v>72</v>
      </c>
      <c r="E24" s="259">
        <f t="shared" si="1"/>
        <v>10.465116279069768</v>
      </c>
      <c r="F24" s="42">
        <f>15+439</f>
        <v>454</v>
      </c>
      <c r="G24" s="44">
        <f t="shared" si="2"/>
        <v>65.988372093023244</v>
      </c>
      <c r="H24" s="42">
        <f t="shared" si="3"/>
        <v>63</v>
      </c>
      <c r="I24" s="259">
        <f t="shared" si="4"/>
        <v>9.1569767441860463</v>
      </c>
      <c r="J24" s="42">
        <v>688</v>
      </c>
      <c r="K24" s="259">
        <v>100</v>
      </c>
    </row>
    <row r="25" spans="1:11" ht="12.75" customHeight="1" x14ac:dyDescent="0.2">
      <c r="A25" s="110">
        <v>1994</v>
      </c>
      <c r="B25" s="42">
        <v>110</v>
      </c>
      <c r="C25" s="259">
        <f t="shared" si="0"/>
        <v>17.741935483870968</v>
      </c>
      <c r="D25" s="42">
        <f>57+7+4</f>
        <v>68</v>
      </c>
      <c r="E25" s="259">
        <f t="shared" si="1"/>
        <v>10.967741935483872</v>
      </c>
      <c r="F25" s="42">
        <f>2+381</f>
        <v>383</v>
      </c>
      <c r="G25" s="44">
        <f t="shared" si="2"/>
        <v>61.774193548387103</v>
      </c>
      <c r="H25" s="42">
        <f t="shared" si="3"/>
        <v>59</v>
      </c>
      <c r="I25" s="259">
        <f t="shared" si="4"/>
        <v>9.5161290322580641</v>
      </c>
      <c r="J25" s="42">
        <v>620</v>
      </c>
      <c r="K25" s="259">
        <v>100</v>
      </c>
    </row>
    <row r="26" spans="1:11" ht="12.75" customHeight="1" x14ac:dyDescent="0.2">
      <c r="A26" s="110">
        <v>1995</v>
      </c>
      <c r="B26" s="42">
        <v>102</v>
      </c>
      <c r="C26" s="259">
        <f t="shared" si="0"/>
        <v>22.030237580993521</v>
      </c>
      <c r="D26" s="42">
        <f>64+3+1</f>
        <v>68</v>
      </c>
      <c r="E26" s="259">
        <f t="shared" si="1"/>
        <v>14.686825053995682</v>
      </c>
      <c r="F26" s="42">
        <f>2+214</f>
        <v>216</v>
      </c>
      <c r="G26" s="44">
        <f t="shared" si="2"/>
        <v>46.652267818574515</v>
      </c>
      <c r="H26" s="42">
        <f t="shared" si="3"/>
        <v>77</v>
      </c>
      <c r="I26" s="259">
        <f t="shared" si="4"/>
        <v>16.630669546436287</v>
      </c>
      <c r="J26" s="42">
        <v>463</v>
      </c>
      <c r="K26" s="259">
        <v>100</v>
      </c>
    </row>
    <row r="27" spans="1:11" ht="12.75" customHeight="1" x14ac:dyDescent="0.2">
      <c r="A27" s="110">
        <v>1996</v>
      </c>
      <c r="B27" s="42">
        <v>112</v>
      </c>
      <c r="C27" s="259">
        <f t="shared" si="0"/>
        <v>22.58064516129032</v>
      </c>
      <c r="D27" s="42">
        <v>35</v>
      </c>
      <c r="E27" s="259">
        <f t="shared" si="1"/>
        <v>7.0564516129032269</v>
      </c>
      <c r="F27" s="42">
        <f>9+290</f>
        <v>299</v>
      </c>
      <c r="G27" s="44">
        <f t="shared" si="2"/>
        <v>60.282258064516128</v>
      </c>
      <c r="H27" s="42">
        <f t="shared" si="3"/>
        <v>50</v>
      </c>
      <c r="I27" s="259">
        <f t="shared" si="4"/>
        <v>10.080645161290322</v>
      </c>
      <c r="J27" s="42">
        <v>496</v>
      </c>
      <c r="K27" s="259">
        <v>100</v>
      </c>
    </row>
    <row r="28" spans="1:11" ht="12.75" customHeight="1" x14ac:dyDescent="0.2">
      <c r="A28" s="48">
        <v>1997</v>
      </c>
      <c r="B28" s="42">
        <v>82</v>
      </c>
      <c r="C28" s="259">
        <f t="shared" si="0"/>
        <v>17.596566523605151</v>
      </c>
      <c r="D28" s="42">
        <f>27+1+1</f>
        <v>29</v>
      </c>
      <c r="E28" s="259">
        <f t="shared" si="1"/>
        <v>6.2231759656652361</v>
      </c>
      <c r="F28" s="42">
        <v>289</v>
      </c>
      <c r="G28" s="44">
        <f t="shared" si="2"/>
        <v>62.017167381974247</v>
      </c>
      <c r="H28" s="42">
        <f t="shared" si="3"/>
        <v>66</v>
      </c>
      <c r="I28" s="259">
        <f t="shared" si="4"/>
        <v>14.163090128755366</v>
      </c>
      <c r="J28" s="42">
        <v>466</v>
      </c>
      <c r="K28" s="259">
        <v>100</v>
      </c>
    </row>
    <row r="29" spans="1:11" s="14" customFormat="1" ht="12.75" customHeight="1" x14ac:dyDescent="0.2">
      <c r="A29" s="27">
        <v>1998</v>
      </c>
      <c r="B29" s="17">
        <v>64</v>
      </c>
      <c r="C29" s="259">
        <f t="shared" si="0"/>
        <v>14.512471655328799</v>
      </c>
      <c r="D29" s="17">
        <v>44</v>
      </c>
      <c r="E29" s="259">
        <f t="shared" si="1"/>
        <v>9.9773242630385486</v>
      </c>
      <c r="F29" s="17">
        <v>262</v>
      </c>
      <c r="G29" s="44">
        <f t="shared" si="2"/>
        <v>59.410430839002274</v>
      </c>
      <c r="H29" s="42">
        <f t="shared" si="3"/>
        <v>71</v>
      </c>
      <c r="I29" s="259">
        <f t="shared" si="4"/>
        <v>16.099773242630384</v>
      </c>
      <c r="J29" s="45">
        <v>441</v>
      </c>
      <c r="K29" s="259">
        <v>100</v>
      </c>
    </row>
    <row r="30" spans="1:11" s="14" customFormat="1" ht="12.75" customHeight="1" x14ac:dyDescent="0.2">
      <c r="A30" s="48">
        <v>1999</v>
      </c>
      <c r="B30" s="17">
        <v>113</v>
      </c>
      <c r="C30" s="259">
        <f t="shared" si="0"/>
        <v>29.736842105263158</v>
      </c>
      <c r="D30" s="17">
        <v>28</v>
      </c>
      <c r="E30" s="259">
        <f t="shared" si="1"/>
        <v>7.3684210526315779</v>
      </c>
      <c r="F30" s="17">
        <v>200</v>
      </c>
      <c r="G30" s="44">
        <f t="shared" si="2"/>
        <v>52.631578947368418</v>
      </c>
      <c r="H30" s="42">
        <f t="shared" si="3"/>
        <v>39</v>
      </c>
      <c r="I30" s="259">
        <f t="shared" si="4"/>
        <v>10.263157894736842</v>
      </c>
      <c r="J30" s="45">
        <v>380</v>
      </c>
      <c r="K30" s="259">
        <v>100</v>
      </c>
    </row>
    <row r="31" spans="1:11" s="14" customFormat="1" ht="12.75" customHeight="1" x14ac:dyDescent="0.2">
      <c r="A31" s="22">
        <v>2000</v>
      </c>
      <c r="B31" s="17">
        <v>143</v>
      </c>
      <c r="C31" s="259">
        <f t="shared" si="0"/>
        <v>24.697754749568222</v>
      </c>
      <c r="D31" s="17">
        <v>72</v>
      </c>
      <c r="E31" s="259">
        <f t="shared" si="1"/>
        <v>12.435233160621761</v>
      </c>
      <c r="F31" s="17">
        <v>283</v>
      </c>
      <c r="G31" s="44">
        <f t="shared" si="2"/>
        <v>48.877374784110536</v>
      </c>
      <c r="H31" s="42">
        <f t="shared" si="3"/>
        <v>81</v>
      </c>
      <c r="I31" s="259">
        <f t="shared" si="4"/>
        <v>13.989637305699482</v>
      </c>
      <c r="J31" s="45">
        <v>579</v>
      </c>
      <c r="K31" s="259">
        <v>100</v>
      </c>
    </row>
    <row r="32" spans="1:11" s="14" customFormat="1" ht="12.75" customHeight="1" x14ac:dyDescent="0.2">
      <c r="A32" s="48">
        <v>2001</v>
      </c>
      <c r="B32" s="17">
        <v>158</v>
      </c>
      <c r="C32" s="259">
        <f t="shared" si="0"/>
        <v>20.789473684210527</v>
      </c>
      <c r="D32" s="17">
        <v>83</v>
      </c>
      <c r="E32" s="259">
        <f t="shared" si="1"/>
        <v>10.921052631578949</v>
      </c>
      <c r="F32" s="17">
        <v>431</v>
      </c>
      <c r="G32" s="44">
        <f t="shared" si="2"/>
        <v>56.71052631578948</v>
      </c>
      <c r="H32" s="42">
        <f t="shared" si="3"/>
        <v>88</v>
      </c>
      <c r="I32" s="259">
        <f t="shared" si="4"/>
        <v>11.578947368421053</v>
      </c>
      <c r="J32" s="45">
        <v>760</v>
      </c>
      <c r="K32" s="259">
        <v>100</v>
      </c>
    </row>
    <row r="33" spans="1:11" s="14" customFormat="1" ht="12.75" customHeight="1" x14ac:dyDescent="0.2">
      <c r="A33" s="22">
        <v>2002</v>
      </c>
      <c r="B33" s="17">
        <v>198</v>
      </c>
      <c r="C33" s="259">
        <f>B33/J33*100</f>
        <v>21.428571428571427</v>
      </c>
      <c r="D33" s="17">
        <v>100</v>
      </c>
      <c r="E33" s="259">
        <f>D33/J33*100</f>
        <v>10.822510822510822</v>
      </c>
      <c r="F33" s="17">
        <v>520</v>
      </c>
      <c r="G33" s="44">
        <f>F33/J33*100</f>
        <v>56.277056277056282</v>
      </c>
      <c r="H33" s="42">
        <f t="shared" ref="H33:H38" si="5">SUM(J33-B33-D33-F33)</f>
        <v>106</v>
      </c>
      <c r="I33" s="259">
        <f>H33/J33*100</f>
        <v>11.471861471861471</v>
      </c>
      <c r="J33" s="45">
        <v>924</v>
      </c>
      <c r="K33" s="259">
        <v>100</v>
      </c>
    </row>
    <row r="34" spans="1:11" s="12" customFormat="1" ht="12.75" customHeight="1" x14ac:dyDescent="0.2">
      <c r="A34" s="22">
        <v>2003</v>
      </c>
      <c r="B34" s="17">
        <v>149</v>
      </c>
      <c r="C34" s="259">
        <f>B34/J34*100</f>
        <v>21.5007215007215</v>
      </c>
      <c r="D34" s="17">
        <v>78</v>
      </c>
      <c r="E34" s="259">
        <f>D34/J34*100</f>
        <v>11.255411255411255</v>
      </c>
      <c r="F34" s="17">
        <v>386</v>
      </c>
      <c r="G34" s="44">
        <f>F34/J34*100</f>
        <v>55.699855699855704</v>
      </c>
      <c r="H34" s="42">
        <f t="shared" si="5"/>
        <v>80</v>
      </c>
      <c r="I34" s="259">
        <f>H34/J34*100</f>
        <v>11.544011544011545</v>
      </c>
      <c r="J34" s="45">
        <v>693</v>
      </c>
      <c r="K34" s="259">
        <v>100</v>
      </c>
    </row>
    <row r="35" spans="1:11" s="12" customFormat="1" ht="12.75" customHeight="1" x14ac:dyDescent="0.2">
      <c r="A35" s="22">
        <v>2004</v>
      </c>
      <c r="B35" s="17">
        <v>140</v>
      </c>
      <c r="C35" s="259">
        <f>B35/J35*100</f>
        <v>25.089605734767023</v>
      </c>
      <c r="D35" s="17">
        <v>50</v>
      </c>
      <c r="E35" s="259">
        <f>D35/J35*100</f>
        <v>8.9605734767025087</v>
      </c>
      <c r="F35" s="17">
        <v>287</v>
      </c>
      <c r="G35" s="44">
        <f>F35/J35*100</f>
        <v>51.433691756272403</v>
      </c>
      <c r="H35" s="42">
        <f t="shared" si="5"/>
        <v>81</v>
      </c>
      <c r="I35" s="259">
        <f>H35/J35*100</f>
        <v>14.516129032258066</v>
      </c>
      <c r="J35" s="45">
        <v>558</v>
      </c>
      <c r="K35" s="259">
        <v>100</v>
      </c>
    </row>
    <row r="36" spans="1:11" s="12" customFormat="1" ht="12.75" customHeight="1" x14ac:dyDescent="0.2">
      <c r="A36" s="22">
        <v>2005</v>
      </c>
      <c r="B36" s="17">
        <v>86</v>
      </c>
      <c r="C36" s="259">
        <f>B36/J36*100</f>
        <v>17.659137577002053</v>
      </c>
      <c r="D36" s="17">
        <v>64</v>
      </c>
      <c r="E36" s="259">
        <f>D36/J36*100</f>
        <v>13.141683778234087</v>
      </c>
      <c r="F36" s="17">
        <v>277</v>
      </c>
      <c r="G36" s="44">
        <f>F36/J36*100</f>
        <v>56.878850102669411</v>
      </c>
      <c r="H36" s="42">
        <f t="shared" si="5"/>
        <v>60</v>
      </c>
      <c r="I36" s="259">
        <f>H36/J36*100</f>
        <v>12.320328542094455</v>
      </c>
      <c r="J36" s="45">
        <v>487</v>
      </c>
      <c r="K36" s="259">
        <v>100</v>
      </c>
    </row>
    <row r="37" spans="1:11" s="12" customFormat="1" ht="12.75" customHeight="1" x14ac:dyDescent="0.2">
      <c r="A37" s="22">
        <v>2006</v>
      </c>
      <c r="B37" s="17">
        <v>101</v>
      </c>
      <c r="C37" s="259">
        <f t="shared" si="0"/>
        <v>22.004357298474943</v>
      </c>
      <c r="D37" s="17">
        <v>70</v>
      </c>
      <c r="E37" s="259">
        <f t="shared" si="1"/>
        <v>15.250544662309368</v>
      </c>
      <c r="F37" s="17">
        <v>236</v>
      </c>
      <c r="G37" s="44">
        <f t="shared" si="2"/>
        <v>51.416122004357298</v>
      </c>
      <c r="H37" s="42">
        <f t="shared" si="5"/>
        <v>52</v>
      </c>
      <c r="I37" s="259">
        <f t="shared" si="4"/>
        <v>11.328976034858387</v>
      </c>
      <c r="J37" s="45">
        <v>459</v>
      </c>
      <c r="K37" s="259">
        <v>100</v>
      </c>
    </row>
    <row r="38" spans="1:11" s="14" customFormat="1" ht="12.75" customHeight="1" x14ac:dyDescent="0.2">
      <c r="A38" s="22">
        <v>2007</v>
      </c>
      <c r="B38" s="17">
        <v>143</v>
      </c>
      <c r="C38" s="259">
        <f t="shared" ref="C38:C42" si="6">B38/J38*100</f>
        <v>26.879699248120303</v>
      </c>
      <c r="D38" s="17">
        <v>65</v>
      </c>
      <c r="E38" s="259">
        <f t="shared" ref="E38:E44" si="7">D38/J38*100</f>
        <v>12.218045112781954</v>
      </c>
      <c r="F38" s="17">
        <v>254</v>
      </c>
      <c r="G38" s="44">
        <f t="shared" ref="G38:G42" si="8">F38/J38*100</f>
        <v>47.744360902255636</v>
      </c>
      <c r="H38" s="42">
        <f t="shared" si="5"/>
        <v>70</v>
      </c>
      <c r="I38" s="259">
        <f t="shared" ref="I38:I44" si="9">H38/J38*100</f>
        <v>13.157894736842104</v>
      </c>
      <c r="J38" s="45">
        <v>532</v>
      </c>
      <c r="K38" s="259">
        <v>100</v>
      </c>
    </row>
    <row r="39" spans="1:11" s="14" customFormat="1" ht="12.75" customHeight="1" x14ac:dyDescent="0.2">
      <c r="A39" s="22">
        <v>2008</v>
      </c>
      <c r="B39" s="17">
        <v>134</v>
      </c>
      <c r="C39" s="259">
        <f t="shared" si="6"/>
        <v>21.069182389937108</v>
      </c>
      <c r="D39" s="17">
        <v>95</v>
      </c>
      <c r="E39" s="259">
        <f t="shared" si="7"/>
        <v>14.937106918238992</v>
      </c>
      <c r="F39" s="17">
        <v>325</v>
      </c>
      <c r="G39" s="44">
        <f t="shared" si="8"/>
        <v>51.100628930817614</v>
      </c>
      <c r="H39" s="42">
        <f>SUM(J39-B39-D39-F39)</f>
        <v>82</v>
      </c>
      <c r="I39" s="259">
        <f t="shared" si="9"/>
        <v>12.89308176100629</v>
      </c>
      <c r="J39" s="45">
        <v>636</v>
      </c>
      <c r="K39" s="259">
        <v>100</v>
      </c>
    </row>
    <row r="40" spans="1:11" s="69" customFormat="1" ht="12.75" customHeight="1" x14ac:dyDescent="0.2">
      <c r="A40" s="75">
        <v>2009</v>
      </c>
      <c r="B40" s="66">
        <v>187</v>
      </c>
      <c r="C40" s="259">
        <f t="shared" si="6"/>
        <v>25.168236877523555</v>
      </c>
      <c r="D40" s="66">
        <v>107</v>
      </c>
      <c r="E40" s="259">
        <f t="shared" si="7"/>
        <v>14.401076716016151</v>
      </c>
      <c r="F40" s="66">
        <v>336</v>
      </c>
      <c r="G40" s="90">
        <f t="shared" si="8"/>
        <v>45.222072678331088</v>
      </c>
      <c r="H40" s="45">
        <f>SUM(J40-B40-D40-F40)</f>
        <v>113</v>
      </c>
      <c r="I40" s="259">
        <f t="shared" si="9"/>
        <v>15.208613728129205</v>
      </c>
      <c r="J40" s="45">
        <v>743</v>
      </c>
      <c r="K40" s="259">
        <v>100</v>
      </c>
    </row>
    <row r="41" spans="1:11" s="129" customFormat="1" ht="12.75" customHeight="1" x14ac:dyDescent="0.2">
      <c r="A41" s="22">
        <v>2010</v>
      </c>
      <c r="B41" s="130">
        <v>197</v>
      </c>
      <c r="C41" s="259">
        <f t="shared" si="6"/>
        <v>21.696035242290748</v>
      </c>
      <c r="D41" s="130">
        <v>112</v>
      </c>
      <c r="E41" s="259">
        <f t="shared" si="7"/>
        <v>12.334801762114537</v>
      </c>
      <c r="F41" s="130">
        <v>464</v>
      </c>
      <c r="G41" s="44">
        <f t="shared" si="8"/>
        <v>51.101321585903079</v>
      </c>
      <c r="H41" s="42">
        <f t="shared" ref="H41:H42" si="10">SUM(J41-B41-D41-F41)</f>
        <v>135</v>
      </c>
      <c r="I41" s="259">
        <f t="shared" si="9"/>
        <v>14.867841409691628</v>
      </c>
      <c r="J41" s="45">
        <v>908</v>
      </c>
      <c r="K41" s="259">
        <v>100</v>
      </c>
    </row>
    <row r="42" spans="1:11" s="250" customFormat="1" ht="12.75" customHeight="1" x14ac:dyDescent="0.2">
      <c r="A42" s="22">
        <v>2011</v>
      </c>
      <c r="B42" s="206">
        <v>218</v>
      </c>
      <c r="C42" s="259">
        <f t="shared" si="6"/>
        <v>21.887550200803211</v>
      </c>
      <c r="D42" s="206">
        <v>122</v>
      </c>
      <c r="E42" s="259">
        <f t="shared" si="7"/>
        <v>12.248995983935743</v>
      </c>
      <c r="F42" s="206">
        <v>506</v>
      </c>
      <c r="G42" s="259">
        <f t="shared" si="8"/>
        <v>50.803212851405618</v>
      </c>
      <c r="H42" s="261">
        <f t="shared" si="10"/>
        <v>150</v>
      </c>
      <c r="I42" s="259">
        <f t="shared" si="9"/>
        <v>15.060240963855422</v>
      </c>
      <c r="J42" s="262">
        <v>996</v>
      </c>
      <c r="K42" s="259">
        <v>100</v>
      </c>
    </row>
    <row r="43" spans="1:11" s="272" customFormat="1" ht="12.75" customHeight="1" x14ac:dyDescent="0.2">
      <c r="A43" s="22">
        <v>2012</v>
      </c>
      <c r="B43" s="206">
        <v>199</v>
      </c>
      <c r="C43" s="259">
        <f t="shared" ref="C43" si="11">B43/J43*100</f>
        <v>18.357933579335793</v>
      </c>
      <c r="D43" s="206">
        <v>119</v>
      </c>
      <c r="E43" s="259">
        <f t="shared" ref="E43" si="12">D43/J43*100</f>
        <v>10.977859778597786</v>
      </c>
      <c r="F43" s="206">
        <v>617</v>
      </c>
      <c r="G43" s="259">
        <f t="shared" ref="G43:G44" si="13">F43/J43*100</f>
        <v>56.918819188191883</v>
      </c>
      <c r="H43" s="261">
        <f t="shared" ref="H43:H44" si="14">SUM(J43-B43-D43-F43)</f>
        <v>149</v>
      </c>
      <c r="I43" s="259">
        <f t="shared" ref="I43" si="15">H43/J43*100</f>
        <v>13.745387453874539</v>
      </c>
      <c r="J43" s="168">
        <v>1084</v>
      </c>
      <c r="K43" s="259">
        <v>100</v>
      </c>
    </row>
    <row r="44" spans="1:11" s="250" customFormat="1" ht="12.75" customHeight="1" x14ac:dyDescent="0.2">
      <c r="A44" s="22">
        <v>2013</v>
      </c>
      <c r="B44" s="250">
        <v>164</v>
      </c>
      <c r="C44" s="259">
        <f>B44/J44*100</f>
        <v>16.2215628090999</v>
      </c>
      <c r="D44" s="206">
        <v>135</v>
      </c>
      <c r="E44" s="259">
        <f t="shared" si="7"/>
        <v>13.353115727002967</v>
      </c>
      <c r="F44" s="206">
        <v>530</v>
      </c>
      <c r="G44" s="259">
        <f t="shared" si="13"/>
        <v>52.423343224530171</v>
      </c>
      <c r="H44" s="261">
        <f t="shared" si="14"/>
        <v>182</v>
      </c>
      <c r="I44" s="259">
        <f t="shared" si="9"/>
        <v>18.001978239366963</v>
      </c>
      <c r="J44" s="168">
        <v>1011</v>
      </c>
      <c r="K44" s="259">
        <v>100</v>
      </c>
    </row>
    <row r="45" spans="1:11" s="5" customFormat="1" ht="6" customHeight="1" x14ac:dyDescent="0.2">
      <c r="A45" s="325"/>
      <c r="B45" s="326"/>
      <c r="C45" s="326"/>
      <c r="D45" s="326"/>
      <c r="E45" s="353"/>
      <c r="F45" s="326"/>
      <c r="G45" s="326"/>
      <c r="H45" s="326"/>
      <c r="I45" s="326"/>
      <c r="J45" s="354"/>
      <c r="K45" s="326"/>
    </row>
    <row r="46" spans="1:11" s="5" customFormat="1" ht="15" customHeight="1" x14ac:dyDescent="0.2">
      <c r="A46" s="1088" t="s">
        <v>49</v>
      </c>
      <c r="B46" s="1088"/>
      <c r="C46" s="1088"/>
      <c r="D46" s="1088"/>
      <c r="E46" s="1088"/>
      <c r="F46" s="1088"/>
      <c r="G46" s="1088"/>
      <c r="H46" s="1088"/>
      <c r="I46" s="1088"/>
      <c r="J46" s="1088"/>
      <c r="K46" s="1088"/>
    </row>
    <row r="47" spans="1:11" x14ac:dyDescent="0.2">
      <c r="B47" s="15"/>
      <c r="C47" s="15"/>
      <c r="D47" s="15"/>
      <c r="E47" s="15"/>
      <c r="F47" s="15"/>
      <c r="G47" s="15"/>
      <c r="H47" s="15"/>
      <c r="I47" s="15"/>
      <c r="J47" s="15"/>
      <c r="K47" s="15"/>
    </row>
    <row r="48" spans="1:11" s="5" customFormat="1" x14ac:dyDescent="0.2">
      <c r="A48" s="27"/>
      <c r="B48" s="17"/>
      <c r="C48" s="15"/>
      <c r="D48" s="17"/>
      <c r="E48" s="15"/>
      <c r="F48" s="17"/>
      <c r="G48" s="15"/>
      <c r="H48" s="17"/>
      <c r="I48" s="15"/>
      <c r="J48" s="17"/>
      <c r="K48" s="15"/>
    </row>
    <row r="49" spans="1:11" s="3" customFormat="1" x14ac:dyDescent="0.2">
      <c r="A49" s="93"/>
      <c r="B49" s="18"/>
      <c r="C49" s="18"/>
      <c r="D49" s="18"/>
      <c r="E49" s="18"/>
      <c r="F49" s="18"/>
      <c r="G49" s="18"/>
      <c r="H49" s="18"/>
      <c r="I49" s="18"/>
      <c r="J49" s="46"/>
      <c r="K49" s="18"/>
    </row>
    <row r="50" spans="1:11" s="3" customFormat="1" x14ac:dyDescent="0.2">
      <c r="A50" s="93"/>
      <c r="B50" s="18"/>
      <c r="C50" s="18"/>
      <c r="D50" s="18"/>
      <c r="E50" s="18"/>
      <c r="F50" s="18"/>
      <c r="G50" s="18"/>
      <c r="H50" s="18"/>
      <c r="I50" s="18"/>
      <c r="J50" s="46"/>
      <c r="K50" s="18"/>
    </row>
    <row r="53" spans="1:11" s="3" customFormat="1" x14ac:dyDescent="0.2">
      <c r="A53" s="93"/>
      <c r="B53" s="18"/>
      <c r="C53" s="18"/>
      <c r="D53" s="18"/>
      <c r="E53" s="18"/>
      <c r="F53" s="18"/>
      <c r="G53" s="18"/>
      <c r="H53" s="18"/>
      <c r="I53" s="18"/>
      <c r="J53" s="46"/>
      <c r="K53" s="18"/>
    </row>
    <row r="54" spans="1:11" s="3" customFormat="1" x14ac:dyDescent="0.2">
      <c r="A54" s="93"/>
      <c r="B54" s="18"/>
      <c r="C54" s="18"/>
      <c r="D54" s="18"/>
      <c r="E54" s="18"/>
      <c r="F54" s="18"/>
      <c r="G54" s="18"/>
      <c r="H54" s="18"/>
      <c r="I54" s="18"/>
      <c r="J54" s="46"/>
      <c r="K54" s="18"/>
    </row>
  </sheetData>
  <mergeCells count="12">
    <mergeCell ref="A1:B1"/>
    <mergeCell ref="A2:B2"/>
    <mergeCell ref="F1:H1"/>
    <mergeCell ref="A46:K46"/>
    <mergeCell ref="A3:K3"/>
    <mergeCell ref="B4:I4"/>
    <mergeCell ref="J4:K5"/>
    <mergeCell ref="D5:E5"/>
    <mergeCell ref="F5:G5"/>
    <mergeCell ref="H5:I5"/>
    <mergeCell ref="B5:C5"/>
    <mergeCell ref="A4:A6"/>
  </mergeCells>
  <phoneticPr fontId="0" type="noConversion"/>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pageSetUpPr fitToPage="1"/>
  </sheetPr>
  <dimension ref="A1:L46"/>
  <sheetViews>
    <sheetView zoomScaleNormal="100" workbookViewId="0">
      <pane ySplit="6" topLeftCell="A7" activePane="bottomLeft" state="frozen"/>
      <selection sqref="A1:B86"/>
      <selection pane="bottomLeft" sqref="A1:K86"/>
    </sheetView>
  </sheetViews>
  <sheetFormatPr defaultColWidth="8.85546875" defaultRowHeight="12.75" x14ac:dyDescent="0.2"/>
  <cols>
    <col min="1" max="1" width="6.7109375" style="6" customWidth="1"/>
    <col min="2" max="11" width="8.7109375" customWidth="1"/>
  </cols>
  <sheetData>
    <row r="1" spans="1:12" s="693" customFormat="1" ht="30" customHeight="1" x14ac:dyDescent="0.25">
      <c r="A1" s="972"/>
      <c r="B1" s="967"/>
      <c r="F1" s="962" t="s">
        <v>590</v>
      </c>
      <c r="G1" s="963"/>
      <c r="H1" s="963"/>
    </row>
    <row r="2" spans="1:12" s="693" customFormat="1" ht="6" customHeight="1" x14ac:dyDescent="0.2">
      <c r="A2" s="972"/>
      <c r="B2" s="967"/>
    </row>
    <row r="3" spans="1:12" s="5" customFormat="1" ht="15" customHeight="1" x14ac:dyDescent="0.2">
      <c r="A3" s="1089" t="s">
        <v>486</v>
      </c>
      <c r="B3" s="1089"/>
      <c r="C3" s="1089"/>
      <c r="D3" s="1089"/>
      <c r="E3" s="1089"/>
      <c r="F3" s="1089"/>
      <c r="G3" s="1089"/>
      <c r="H3" s="1089"/>
      <c r="I3" s="1089"/>
      <c r="J3" s="1089"/>
      <c r="K3" s="1089"/>
    </row>
    <row r="4" spans="1:12" s="5" customFormat="1" ht="3.75" customHeight="1" x14ac:dyDescent="0.2">
      <c r="A4" s="1127" t="s">
        <v>127</v>
      </c>
      <c r="B4" s="1090"/>
      <c r="C4" s="1090"/>
      <c r="D4" s="1090"/>
      <c r="E4" s="1090"/>
      <c r="F4" s="1090"/>
      <c r="G4" s="1090"/>
      <c r="H4" s="1090"/>
      <c r="I4" s="1090"/>
      <c r="J4" s="1090" t="s">
        <v>132</v>
      </c>
      <c r="K4" s="1090"/>
    </row>
    <row r="5" spans="1:12" s="5" customFormat="1" ht="15" customHeight="1" x14ac:dyDescent="0.2">
      <c r="A5" s="1127"/>
      <c r="B5" s="1090" t="s">
        <v>102</v>
      </c>
      <c r="C5" s="1090"/>
      <c r="D5" s="1090" t="s">
        <v>66</v>
      </c>
      <c r="E5" s="1090"/>
      <c r="F5" s="1090" t="s">
        <v>106</v>
      </c>
      <c r="G5" s="1090"/>
      <c r="H5" s="1090" t="s">
        <v>160</v>
      </c>
      <c r="I5" s="1090"/>
      <c r="J5" s="1090"/>
      <c r="K5" s="1090"/>
    </row>
    <row r="6" spans="1:12" s="5" customFormat="1" ht="15" customHeight="1" x14ac:dyDescent="0.2">
      <c r="A6" s="1127"/>
      <c r="B6" s="17" t="s">
        <v>89</v>
      </c>
      <c r="C6" s="47" t="s">
        <v>129</v>
      </c>
      <c r="D6" s="17" t="s">
        <v>89</v>
      </c>
      <c r="E6" s="17" t="s">
        <v>129</v>
      </c>
      <c r="F6" s="17" t="s">
        <v>89</v>
      </c>
      <c r="G6" s="17" t="s">
        <v>129</v>
      </c>
      <c r="H6" s="17" t="s">
        <v>89</v>
      </c>
      <c r="I6" s="17" t="s">
        <v>129</v>
      </c>
      <c r="J6" s="17" t="s">
        <v>89</v>
      </c>
      <c r="K6" s="17" t="s">
        <v>129</v>
      </c>
    </row>
    <row r="7" spans="1:12" s="5" customFormat="1" ht="6" customHeight="1" x14ac:dyDescent="0.2">
      <c r="A7" s="340"/>
      <c r="B7" s="326"/>
      <c r="C7" s="326"/>
      <c r="D7" s="326"/>
      <c r="E7" s="326"/>
      <c r="F7" s="326"/>
      <c r="G7" s="326"/>
      <c r="H7" s="326"/>
      <c r="I7" s="326"/>
      <c r="J7" s="326"/>
      <c r="K7" s="326"/>
    </row>
    <row r="8" spans="1:12" s="5" customFormat="1" ht="12.75" customHeight="1" x14ac:dyDescent="0.2">
      <c r="A8" s="48">
        <v>1977</v>
      </c>
      <c r="B8" s="42">
        <v>1204</v>
      </c>
      <c r="C8" s="260">
        <f t="shared" ref="C8:C37" si="0">B8/J8*100</f>
        <v>33.113311331133112</v>
      </c>
      <c r="D8" s="42">
        <v>522</v>
      </c>
      <c r="E8" s="44">
        <f t="shared" ref="E8:E37" si="1">D8/J8*100</f>
        <v>14.356435643564355</v>
      </c>
      <c r="F8" s="42">
        <v>557</v>
      </c>
      <c r="G8" s="260">
        <f t="shared" ref="G8:G37" si="2">F8/J8*100</f>
        <v>15.31903190319032</v>
      </c>
      <c r="H8" s="42">
        <f t="shared" ref="H8:H32" si="3">J8-B8-D8-F8</f>
        <v>1353</v>
      </c>
      <c r="I8" s="260">
        <f t="shared" ref="I8:I37" si="4">H8/J8*100</f>
        <v>37.211221122112207</v>
      </c>
      <c r="J8" s="42">
        <v>3636</v>
      </c>
      <c r="K8" s="260">
        <v>100</v>
      </c>
      <c r="L8" s="33"/>
    </row>
    <row r="9" spans="1:12" s="5" customFormat="1" ht="12.75" customHeight="1" x14ac:dyDescent="0.2">
      <c r="A9" s="48">
        <v>1978</v>
      </c>
      <c r="B9" s="42">
        <v>1360</v>
      </c>
      <c r="C9" s="260">
        <f t="shared" si="0"/>
        <v>35.997882477501328</v>
      </c>
      <c r="D9" s="42">
        <v>568</v>
      </c>
      <c r="E9" s="44">
        <f t="shared" si="1"/>
        <v>15.034409740603493</v>
      </c>
      <c r="F9" s="42">
        <v>643</v>
      </c>
      <c r="G9" s="260">
        <f t="shared" si="2"/>
        <v>17.019587083112757</v>
      </c>
      <c r="H9" s="42">
        <f t="shared" si="3"/>
        <v>1207</v>
      </c>
      <c r="I9" s="260">
        <f t="shared" si="4"/>
        <v>31.948120698782422</v>
      </c>
      <c r="J9" s="42">
        <v>3778</v>
      </c>
      <c r="K9" s="260">
        <v>100</v>
      </c>
      <c r="L9" s="33"/>
    </row>
    <row r="10" spans="1:12" s="5" customFormat="1" ht="12.75" customHeight="1" x14ac:dyDescent="0.2">
      <c r="A10" s="48">
        <v>1979</v>
      </c>
      <c r="B10" s="42">
        <v>1255</v>
      </c>
      <c r="C10" s="260">
        <f t="shared" si="0"/>
        <v>35.282541467528816</v>
      </c>
      <c r="D10" s="42">
        <v>581</v>
      </c>
      <c r="E10" s="44">
        <f t="shared" si="1"/>
        <v>16.333989316840032</v>
      </c>
      <c r="F10" s="42">
        <v>503</v>
      </c>
      <c r="G10" s="260">
        <f t="shared" si="2"/>
        <v>14.141130165870116</v>
      </c>
      <c r="H10" s="42">
        <f t="shared" si="3"/>
        <v>1218</v>
      </c>
      <c r="I10" s="260">
        <f t="shared" si="4"/>
        <v>34.242339049761036</v>
      </c>
      <c r="J10" s="42">
        <v>3557</v>
      </c>
      <c r="K10" s="260">
        <v>100</v>
      </c>
      <c r="L10" s="33"/>
    </row>
    <row r="11" spans="1:12" s="5" customFormat="1" ht="12.75" customHeight="1" x14ac:dyDescent="0.2">
      <c r="A11" s="48">
        <v>1980</v>
      </c>
      <c r="B11" s="42">
        <v>2172</v>
      </c>
      <c r="C11" s="260">
        <f t="shared" si="0"/>
        <v>36.590296495956878</v>
      </c>
      <c r="D11" s="42">
        <v>1009</v>
      </c>
      <c r="E11" s="44">
        <f t="shared" si="1"/>
        <v>16.997978436657682</v>
      </c>
      <c r="F11" s="42">
        <v>812</v>
      </c>
      <c r="G11" s="260">
        <f t="shared" si="2"/>
        <v>13.679245283018867</v>
      </c>
      <c r="H11" s="42">
        <f t="shared" si="3"/>
        <v>1943</v>
      </c>
      <c r="I11" s="260">
        <f t="shared" si="4"/>
        <v>32.732479784366575</v>
      </c>
      <c r="J11" s="42">
        <v>5936</v>
      </c>
      <c r="K11" s="260">
        <v>100</v>
      </c>
      <c r="L11" s="33"/>
    </row>
    <row r="12" spans="1:12" s="5" customFormat="1" ht="12.75" customHeight="1" x14ac:dyDescent="0.2">
      <c r="A12" s="48">
        <v>1981</v>
      </c>
      <c r="B12" s="42">
        <v>2551</v>
      </c>
      <c r="C12" s="260">
        <f t="shared" si="0"/>
        <v>35.975179805387107</v>
      </c>
      <c r="D12" s="42">
        <v>1035</v>
      </c>
      <c r="E12" s="44">
        <f t="shared" si="1"/>
        <v>14.595966718375406</v>
      </c>
      <c r="F12" s="42">
        <v>1028</v>
      </c>
      <c r="G12" s="260">
        <f t="shared" si="2"/>
        <v>14.497250035255957</v>
      </c>
      <c r="H12" s="42">
        <f t="shared" si="3"/>
        <v>2477</v>
      </c>
      <c r="I12" s="260">
        <f t="shared" si="4"/>
        <v>34.931603440981526</v>
      </c>
      <c r="J12" s="42">
        <v>7091</v>
      </c>
      <c r="K12" s="260">
        <v>100</v>
      </c>
      <c r="L12" s="33"/>
    </row>
    <row r="13" spans="1:12" s="5" customFormat="1" ht="12.75" customHeight="1" x14ac:dyDescent="0.2">
      <c r="A13" s="48">
        <v>1982</v>
      </c>
      <c r="B13" s="42">
        <v>2628</v>
      </c>
      <c r="C13" s="260">
        <f t="shared" si="0"/>
        <v>35.058697972251871</v>
      </c>
      <c r="D13" s="42">
        <v>1197</v>
      </c>
      <c r="E13" s="44">
        <f t="shared" si="1"/>
        <v>15.968516542155816</v>
      </c>
      <c r="F13" s="42">
        <v>914</v>
      </c>
      <c r="G13" s="260">
        <f t="shared" si="2"/>
        <v>12.193169690501602</v>
      </c>
      <c r="H13" s="42">
        <f t="shared" si="3"/>
        <v>2757</v>
      </c>
      <c r="I13" s="260">
        <f t="shared" si="4"/>
        <v>36.779615795090713</v>
      </c>
      <c r="J13" s="42">
        <v>7496</v>
      </c>
      <c r="K13" s="260">
        <v>100</v>
      </c>
      <c r="L13" s="33"/>
    </row>
    <row r="14" spans="1:12" s="5" customFormat="1" ht="12.75" customHeight="1" x14ac:dyDescent="0.2">
      <c r="A14" s="48">
        <v>1983</v>
      </c>
      <c r="B14" s="42">
        <v>2417</v>
      </c>
      <c r="C14" s="260">
        <f t="shared" si="0"/>
        <v>38.003144654088047</v>
      </c>
      <c r="D14" s="42">
        <v>1063</v>
      </c>
      <c r="E14" s="44">
        <f t="shared" si="1"/>
        <v>16.713836477987421</v>
      </c>
      <c r="F14" s="42">
        <v>774</v>
      </c>
      <c r="G14" s="260">
        <f t="shared" si="2"/>
        <v>12.169811320754716</v>
      </c>
      <c r="H14" s="42">
        <f t="shared" si="3"/>
        <v>2106</v>
      </c>
      <c r="I14" s="260">
        <f t="shared" si="4"/>
        <v>33.113207547169807</v>
      </c>
      <c r="J14" s="42">
        <v>6360</v>
      </c>
      <c r="K14" s="260">
        <v>100</v>
      </c>
      <c r="L14" s="33"/>
    </row>
    <row r="15" spans="1:12" s="5" customFormat="1" ht="12.75" customHeight="1" x14ac:dyDescent="0.2">
      <c r="A15" s="48">
        <v>1984</v>
      </c>
      <c r="B15" s="42">
        <v>1961</v>
      </c>
      <c r="C15" s="260">
        <f t="shared" si="0"/>
        <v>35.04915102770331</v>
      </c>
      <c r="D15" s="42">
        <v>971</v>
      </c>
      <c r="E15" s="44">
        <f t="shared" si="1"/>
        <v>17.354781054512959</v>
      </c>
      <c r="F15" s="42">
        <v>739</v>
      </c>
      <c r="G15" s="260">
        <f t="shared" si="2"/>
        <v>13.208221626452191</v>
      </c>
      <c r="H15" s="42">
        <f t="shared" si="3"/>
        <v>1924</v>
      </c>
      <c r="I15" s="260">
        <f t="shared" si="4"/>
        <v>34.387846291331549</v>
      </c>
      <c r="J15" s="42">
        <v>5595</v>
      </c>
      <c r="K15" s="260">
        <v>100</v>
      </c>
      <c r="L15" s="33"/>
    </row>
    <row r="16" spans="1:12" s="5" customFormat="1" ht="12.75" customHeight="1" x14ac:dyDescent="0.2">
      <c r="A16" s="48">
        <v>1985</v>
      </c>
      <c r="B16" s="42">
        <v>1910</v>
      </c>
      <c r="C16" s="260">
        <f t="shared" si="0"/>
        <v>33.81129403434236</v>
      </c>
      <c r="D16" s="42">
        <v>1151</v>
      </c>
      <c r="E16" s="44">
        <f t="shared" si="1"/>
        <v>20.375287661533015</v>
      </c>
      <c r="F16" s="42">
        <v>856</v>
      </c>
      <c r="G16" s="260">
        <f t="shared" si="2"/>
        <v>15.153124446804744</v>
      </c>
      <c r="H16" s="42">
        <f t="shared" si="3"/>
        <v>1732</v>
      </c>
      <c r="I16" s="260">
        <f t="shared" si="4"/>
        <v>30.660293857319882</v>
      </c>
      <c r="J16" s="42">
        <v>5649</v>
      </c>
      <c r="K16" s="260">
        <v>100</v>
      </c>
      <c r="L16" s="33"/>
    </row>
    <row r="17" spans="1:12" s="5" customFormat="1" ht="12.75" customHeight="1" x14ac:dyDescent="0.2">
      <c r="A17" s="48">
        <v>1986</v>
      </c>
      <c r="B17" s="42">
        <v>1597</v>
      </c>
      <c r="C17" s="260">
        <f t="shared" si="0"/>
        <v>28.878842676311027</v>
      </c>
      <c r="D17" s="42">
        <v>1473</v>
      </c>
      <c r="E17" s="44">
        <f t="shared" si="1"/>
        <v>26.636528028933093</v>
      </c>
      <c r="F17" s="42">
        <v>781</v>
      </c>
      <c r="G17" s="260">
        <f t="shared" si="2"/>
        <v>14.122965641952984</v>
      </c>
      <c r="H17" s="42">
        <f t="shared" si="3"/>
        <v>1679</v>
      </c>
      <c r="I17" s="260">
        <f t="shared" si="4"/>
        <v>30.361663652802896</v>
      </c>
      <c r="J17" s="42">
        <v>5530</v>
      </c>
      <c r="K17" s="260">
        <v>100</v>
      </c>
      <c r="L17" s="33"/>
    </row>
    <row r="18" spans="1:12" s="5" customFormat="1" ht="12.75" customHeight="1" x14ac:dyDescent="0.2">
      <c r="A18" s="48">
        <v>1987</v>
      </c>
      <c r="B18" s="42">
        <v>1407</v>
      </c>
      <c r="C18" s="260">
        <f t="shared" si="0"/>
        <v>25.484513675058867</v>
      </c>
      <c r="D18" s="42">
        <v>1221</v>
      </c>
      <c r="E18" s="44">
        <f t="shared" si="1"/>
        <v>22.115558775584134</v>
      </c>
      <c r="F18" s="42">
        <v>934</v>
      </c>
      <c r="G18" s="260">
        <f t="shared" si="2"/>
        <v>16.91722514037312</v>
      </c>
      <c r="H18" s="42">
        <f t="shared" si="3"/>
        <v>1959</v>
      </c>
      <c r="I18" s="260">
        <f t="shared" si="4"/>
        <v>35.482702408983883</v>
      </c>
      <c r="J18" s="42">
        <v>5521</v>
      </c>
      <c r="K18" s="260">
        <v>100</v>
      </c>
      <c r="L18" s="33"/>
    </row>
    <row r="19" spans="1:12" s="5" customFormat="1" ht="12.75" customHeight="1" x14ac:dyDescent="0.2">
      <c r="A19" s="48">
        <v>1988</v>
      </c>
      <c r="B19" s="42">
        <v>1601</v>
      </c>
      <c r="C19" s="260">
        <f t="shared" si="0"/>
        <v>28.19654808030997</v>
      </c>
      <c r="D19" s="42">
        <v>1204</v>
      </c>
      <c r="E19" s="44">
        <f t="shared" si="1"/>
        <v>21.204649524480452</v>
      </c>
      <c r="F19" s="42">
        <v>1124</v>
      </c>
      <c r="G19" s="260">
        <f t="shared" si="2"/>
        <v>19.795702712222614</v>
      </c>
      <c r="H19" s="42">
        <f t="shared" si="3"/>
        <v>1749</v>
      </c>
      <c r="I19" s="260">
        <f t="shared" si="4"/>
        <v>30.803099682986968</v>
      </c>
      <c r="J19" s="42">
        <v>5678</v>
      </c>
      <c r="K19" s="260">
        <v>100</v>
      </c>
      <c r="L19" s="33"/>
    </row>
    <row r="20" spans="1:12" s="5" customFormat="1" ht="12.75" customHeight="1" x14ac:dyDescent="0.2">
      <c r="A20" s="48">
        <v>1889</v>
      </c>
      <c r="B20" s="42">
        <v>1964</v>
      </c>
      <c r="C20" s="260">
        <f t="shared" si="0"/>
        <v>31.595881595881597</v>
      </c>
      <c r="D20" s="42">
        <v>1222</v>
      </c>
      <c r="E20" s="44">
        <f t="shared" si="1"/>
        <v>19.658944658944659</v>
      </c>
      <c r="F20" s="42">
        <v>1224</v>
      </c>
      <c r="G20" s="260">
        <f t="shared" si="2"/>
        <v>19.691119691119692</v>
      </c>
      <c r="H20" s="42">
        <f t="shared" si="3"/>
        <v>1806</v>
      </c>
      <c r="I20" s="260">
        <f t="shared" si="4"/>
        <v>29.054054054054053</v>
      </c>
      <c r="J20" s="42">
        <v>6216</v>
      </c>
      <c r="K20" s="260">
        <v>100</v>
      </c>
      <c r="L20" s="33"/>
    </row>
    <row r="21" spans="1:12" s="5" customFormat="1" ht="12.75" customHeight="1" x14ac:dyDescent="0.2">
      <c r="A21" s="48">
        <v>1990</v>
      </c>
      <c r="B21" s="42">
        <v>2100</v>
      </c>
      <c r="C21" s="260">
        <f t="shared" si="0"/>
        <v>31.493701259748054</v>
      </c>
      <c r="D21" s="42">
        <v>1307</v>
      </c>
      <c r="E21" s="44">
        <f t="shared" si="1"/>
        <v>19.60107978404319</v>
      </c>
      <c r="F21" s="42">
        <v>1233</v>
      </c>
      <c r="G21" s="260">
        <f t="shared" si="2"/>
        <v>18.491301739652069</v>
      </c>
      <c r="H21" s="42">
        <f t="shared" si="3"/>
        <v>2028</v>
      </c>
      <c r="I21" s="260">
        <f t="shared" si="4"/>
        <v>30.41391721655669</v>
      </c>
      <c r="J21" s="42">
        <v>6668</v>
      </c>
      <c r="K21" s="260">
        <v>100</v>
      </c>
      <c r="L21" s="33"/>
    </row>
    <row r="22" spans="1:12" s="5" customFormat="1" ht="12.75" customHeight="1" x14ac:dyDescent="0.2">
      <c r="A22" s="48">
        <v>1991</v>
      </c>
      <c r="B22" s="42">
        <v>2307</v>
      </c>
      <c r="C22" s="260">
        <f t="shared" si="0"/>
        <v>32.714123652864437</v>
      </c>
      <c r="D22" s="42">
        <v>1442</v>
      </c>
      <c r="E22" s="44">
        <f t="shared" si="1"/>
        <v>20.44809982983551</v>
      </c>
      <c r="F22" s="42">
        <v>1307</v>
      </c>
      <c r="G22" s="260">
        <f t="shared" si="2"/>
        <v>18.533749290981284</v>
      </c>
      <c r="H22" s="42">
        <f t="shared" si="3"/>
        <v>1996</v>
      </c>
      <c r="I22" s="260">
        <f t="shared" si="4"/>
        <v>28.304027226318773</v>
      </c>
      <c r="J22" s="42">
        <v>7052</v>
      </c>
      <c r="K22" s="260">
        <v>100</v>
      </c>
      <c r="L22" s="33"/>
    </row>
    <row r="23" spans="1:12" s="5" customFormat="1" ht="12.75" customHeight="1" x14ac:dyDescent="0.2">
      <c r="A23" s="48">
        <v>1992</v>
      </c>
      <c r="B23" s="42">
        <v>2346</v>
      </c>
      <c r="C23" s="260">
        <f t="shared" si="0"/>
        <v>33.14963967782959</v>
      </c>
      <c r="D23" s="42">
        <v>1220</v>
      </c>
      <c r="E23" s="44">
        <f t="shared" si="1"/>
        <v>17.238943054966793</v>
      </c>
      <c r="F23" s="42">
        <v>1313</v>
      </c>
      <c r="G23" s="260">
        <f t="shared" si="2"/>
        <v>18.553059205878199</v>
      </c>
      <c r="H23" s="42">
        <f t="shared" si="3"/>
        <v>2198</v>
      </c>
      <c r="I23" s="260">
        <f t="shared" si="4"/>
        <v>31.058358061325421</v>
      </c>
      <c r="J23" s="42">
        <v>7077</v>
      </c>
      <c r="K23" s="260">
        <v>100</v>
      </c>
      <c r="L23" s="33"/>
    </row>
    <row r="24" spans="1:12" s="5" customFormat="1" ht="12.75" customHeight="1" x14ac:dyDescent="0.2">
      <c r="A24" s="48">
        <v>1993</v>
      </c>
      <c r="B24" s="42">
        <v>2404</v>
      </c>
      <c r="C24" s="260">
        <f t="shared" si="0"/>
        <v>35.848493886072177</v>
      </c>
      <c r="D24" s="42">
        <v>1184</v>
      </c>
      <c r="E24" s="44">
        <f t="shared" si="1"/>
        <v>17.655830599463169</v>
      </c>
      <c r="F24" s="42">
        <v>1213</v>
      </c>
      <c r="G24" s="260">
        <f t="shared" si="2"/>
        <v>18.088279152997316</v>
      </c>
      <c r="H24" s="42">
        <f t="shared" si="3"/>
        <v>1905</v>
      </c>
      <c r="I24" s="260">
        <f t="shared" si="4"/>
        <v>28.407396361467342</v>
      </c>
      <c r="J24" s="42">
        <v>6706</v>
      </c>
      <c r="K24" s="260">
        <v>100</v>
      </c>
      <c r="L24" s="33"/>
    </row>
    <row r="25" spans="1:12" s="5" customFormat="1" ht="12.75" customHeight="1" x14ac:dyDescent="0.2">
      <c r="A25" s="48">
        <v>1994</v>
      </c>
      <c r="B25" s="42">
        <v>2532</v>
      </c>
      <c r="C25" s="260">
        <f t="shared" si="0"/>
        <v>31.713426853707418</v>
      </c>
      <c r="D25" s="42">
        <v>1375</v>
      </c>
      <c r="E25" s="44">
        <f t="shared" si="1"/>
        <v>17.221943887775552</v>
      </c>
      <c r="F25" s="42">
        <v>1486</v>
      </c>
      <c r="G25" s="260">
        <f t="shared" si="2"/>
        <v>18.612224448897795</v>
      </c>
      <c r="H25" s="42">
        <f t="shared" si="3"/>
        <v>2591</v>
      </c>
      <c r="I25" s="260">
        <f t="shared" si="4"/>
        <v>32.452404809619239</v>
      </c>
      <c r="J25" s="42">
        <v>7984</v>
      </c>
      <c r="K25" s="260">
        <v>100</v>
      </c>
      <c r="L25" s="33"/>
    </row>
    <row r="26" spans="1:12" s="5" customFormat="1" ht="12.75" customHeight="1" x14ac:dyDescent="0.2">
      <c r="A26" s="48">
        <v>1995</v>
      </c>
      <c r="B26" s="42">
        <v>2700</v>
      </c>
      <c r="C26" s="260">
        <f t="shared" si="0"/>
        <v>29.637760702524695</v>
      </c>
      <c r="D26" s="42">
        <v>1533</v>
      </c>
      <c r="E26" s="44">
        <f t="shared" si="1"/>
        <v>16.827661909989022</v>
      </c>
      <c r="F26" s="42">
        <v>1790</v>
      </c>
      <c r="G26" s="260">
        <f t="shared" si="2"/>
        <v>19.64873765093304</v>
      </c>
      <c r="H26" s="42">
        <f t="shared" si="3"/>
        <v>3087</v>
      </c>
      <c r="I26" s="260">
        <f t="shared" si="4"/>
        <v>33.885839736553237</v>
      </c>
      <c r="J26" s="42">
        <v>9110</v>
      </c>
      <c r="K26" s="260">
        <v>100</v>
      </c>
      <c r="L26" s="33"/>
    </row>
    <row r="27" spans="1:12" s="5" customFormat="1" ht="12.75" customHeight="1" x14ac:dyDescent="0.2">
      <c r="A27" s="48">
        <v>1996</v>
      </c>
      <c r="B27" s="42">
        <v>2637</v>
      </c>
      <c r="C27" s="260">
        <f t="shared" si="0"/>
        <v>30.027328626736505</v>
      </c>
      <c r="D27" s="42">
        <f>948+333+202</f>
        <v>1483</v>
      </c>
      <c r="E27" s="44">
        <f t="shared" si="1"/>
        <v>16.886813937599634</v>
      </c>
      <c r="F27" s="42">
        <v>1679</v>
      </c>
      <c r="G27" s="260">
        <f t="shared" si="2"/>
        <v>19.118651787747666</v>
      </c>
      <c r="H27" s="42">
        <f t="shared" si="3"/>
        <v>2983</v>
      </c>
      <c r="I27" s="260">
        <f t="shared" si="4"/>
        <v>33.967205647916195</v>
      </c>
      <c r="J27" s="42">
        <v>8782</v>
      </c>
      <c r="K27" s="260">
        <v>100</v>
      </c>
      <c r="L27" s="33"/>
    </row>
    <row r="28" spans="1:12" s="5" customFormat="1" ht="12.75" customHeight="1" x14ac:dyDescent="0.2">
      <c r="A28" s="48">
        <v>1997</v>
      </c>
      <c r="B28" s="42">
        <v>3061</v>
      </c>
      <c r="C28" s="260">
        <f t="shared" si="0"/>
        <v>30.130918397480066</v>
      </c>
      <c r="D28" s="42">
        <v>1729</v>
      </c>
      <c r="E28" s="44">
        <f t="shared" si="1"/>
        <v>17.019391672408702</v>
      </c>
      <c r="F28" s="42">
        <v>1679</v>
      </c>
      <c r="G28" s="260">
        <f t="shared" si="2"/>
        <v>16.52721724579191</v>
      </c>
      <c r="H28" s="42">
        <f t="shared" si="3"/>
        <v>3690</v>
      </c>
      <c r="I28" s="260">
        <f t="shared" si="4"/>
        <v>36.322472684319322</v>
      </c>
      <c r="J28" s="42">
        <v>10159</v>
      </c>
      <c r="K28" s="260">
        <v>100</v>
      </c>
      <c r="L28" s="33"/>
    </row>
    <row r="29" spans="1:12" s="14" customFormat="1" ht="12.75" customHeight="1" x14ac:dyDescent="0.2">
      <c r="A29" s="48">
        <v>1998</v>
      </c>
      <c r="B29" s="17">
        <v>3358</v>
      </c>
      <c r="C29" s="260">
        <f t="shared" si="0"/>
        <v>30.391890668838812</v>
      </c>
      <c r="D29" s="17">
        <v>1871</v>
      </c>
      <c r="E29" s="44">
        <f t="shared" si="1"/>
        <v>16.933659154674633</v>
      </c>
      <c r="F29" s="17">
        <v>1838</v>
      </c>
      <c r="G29" s="260">
        <f t="shared" si="2"/>
        <v>16.634989591818265</v>
      </c>
      <c r="H29" s="42">
        <f t="shared" si="3"/>
        <v>3982</v>
      </c>
      <c r="I29" s="260">
        <f t="shared" si="4"/>
        <v>36.039460584668298</v>
      </c>
      <c r="J29" s="42">
        <v>11049</v>
      </c>
      <c r="K29" s="260">
        <v>100</v>
      </c>
      <c r="L29" s="49"/>
    </row>
    <row r="30" spans="1:12" s="14" customFormat="1" ht="12.75" customHeight="1" x14ac:dyDescent="0.2">
      <c r="A30" s="48">
        <v>1999</v>
      </c>
      <c r="B30" s="17">
        <v>3108</v>
      </c>
      <c r="C30" s="260">
        <f t="shared" si="0"/>
        <v>31.017964071856284</v>
      </c>
      <c r="D30" s="17">
        <v>1675</v>
      </c>
      <c r="E30" s="44">
        <f t="shared" si="1"/>
        <v>16.716566866267467</v>
      </c>
      <c r="F30" s="17">
        <v>1610</v>
      </c>
      <c r="G30" s="260">
        <f t="shared" si="2"/>
        <v>16.067864271457086</v>
      </c>
      <c r="H30" s="42">
        <f t="shared" si="3"/>
        <v>3627</v>
      </c>
      <c r="I30" s="260">
        <f t="shared" si="4"/>
        <v>36.197604790419163</v>
      </c>
      <c r="J30" s="42">
        <v>10020</v>
      </c>
      <c r="K30" s="260">
        <v>100</v>
      </c>
      <c r="L30" s="49"/>
    </row>
    <row r="31" spans="1:12" s="14" customFormat="1" ht="12.75" customHeight="1" x14ac:dyDescent="0.2">
      <c r="A31" s="48">
        <v>2000</v>
      </c>
      <c r="B31" s="17">
        <v>3465</v>
      </c>
      <c r="C31" s="260">
        <f t="shared" si="0"/>
        <v>28.957044960722044</v>
      </c>
      <c r="D31" s="17">
        <v>1870</v>
      </c>
      <c r="E31" s="44">
        <f t="shared" si="1"/>
        <v>15.62761156610396</v>
      </c>
      <c r="F31" s="17">
        <v>1711</v>
      </c>
      <c r="G31" s="260">
        <f t="shared" si="2"/>
        <v>14.29884673240849</v>
      </c>
      <c r="H31" s="42">
        <f t="shared" si="3"/>
        <v>4920</v>
      </c>
      <c r="I31" s="260">
        <f t="shared" si="4"/>
        <v>41.116496740765498</v>
      </c>
      <c r="J31" s="42">
        <v>11966</v>
      </c>
      <c r="K31" s="260">
        <v>100</v>
      </c>
      <c r="L31" s="49"/>
    </row>
    <row r="32" spans="1:12" s="12" customFormat="1" ht="12.75" customHeight="1" x14ac:dyDescent="0.2">
      <c r="A32" s="48">
        <v>2001</v>
      </c>
      <c r="B32" s="17">
        <v>3413</v>
      </c>
      <c r="C32" s="260">
        <f t="shared" si="0"/>
        <v>26.347074262775976</v>
      </c>
      <c r="D32" s="17">
        <v>2464</v>
      </c>
      <c r="E32" s="44">
        <f t="shared" si="1"/>
        <v>19.021151767793732</v>
      </c>
      <c r="F32" s="17">
        <v>2028</v>
      </c>
      <c r="G32" s="260">
        <f t="shared" si="2"/>
        <v>15.655396016674386</v>
      </c>
      <c r="H32" s="42">
        <f t="shared" si="3"/>
        <v>5049</v>
      </c>
      <c r="I32" s="260">
        <f t="shared" si="4"/>
        <v>38.976377952755904</v>
      </c>
      <c r="J32" s="42">
        <v>12954</v>
      </c>
      <c r="K32" s="260">
        <v>100</v>
      </c>
      <c r="L32" s="54"/>
    </row>
    <row r="33" spans="1:12" s="12" customFormat="1" ht="12.75" customHeight="1" x14ac:dyDescent="0.2">
      <c r="A33" s="48">
        <v>2002</v>
      </c>
      <c r="B33" s="17">
        <v>3933</v>
      </c>
      <c r="C33" s="260">
        <f>B33/J33*100</f>
        <v>27.358096828046747</v>
      </c>
      <c r="D33" s="17">
        <v>2864</v>
      </c>
      <c r="E33" s="44">
        <f>D33/J33*100</f>
        <v>19.922092376182526</v>
      </c>
      <c r="F33" s="17">
        <v>1884</v>
      </c>
      <c r="G33" s="260">
        <f>F33/J33*100</f>
        <v>13.105175292153589</v>
      </c>
      <c r="H33" s="42">
        <f t="shared" ref="H33:H38" si="5">J33-B33-D33-F33</f>
        <v>5695</v>
      </c>
      <c r="I33" s="260">
        <f>H33/J33*100</f>
        <v>39.614635503617137</v>
      </c>
      <c r="J33" s="42">
        <v>14376</v>
      </c>
      <c r="K33" s="260">
        <v>100</v>
      </c>
      <c r="L33" s="54"/>
    </row>
    <row r="34" spans="1:12" s="12" customFormat="1" ht="12.75" customHeight="1" x14ac:dyDescent="0.2">
      <c r="A34" s="48">
        <v>2003</v>
      </c>
      <c r="B34" s="17">
        <v>4512</v>
      </c>
      <c r="C34" s="260">
        <f>B34/J34*100</f>
        <v>29.217121025707439</v>
      </c>
      <c r="D34" s="17">
        <v>3042</v>
      </c>
      <c r="E34" s="44">
        <f>D34/J34*100</f>
        <v>19.698245159619248</v>
      </c>
      <c r="F34" s="17">
        <v>1974</v>
      </c>
      <c r="G34" s="260">
        <f>F34/J34*100</f>
        <v>12.782490448747005</v>
      </c>
      <c r="H34" s="42">
        <f t="shared" si="5"/>
        <v>5915</v>
      </c>
      <c r="I34" s="260">
        <f>H34/J34*100</f>
        <v>38.302143365926312</v>
      </c>
      <c r="J34" s="42">
        <v>15443</v>
      </c>
      <c r="K34" s="260">
        <v>100</v>
      </c>
      <c r="L34" s="54"/>
    </row>
    <row r="35" spans="1:12" s="12" customFormat="1" ht="12.75" customHeight="1" x14ac:dyDescent="0.2">
      <c r="A35" s="48">
        <v>2004</v>
      </c>
      <c r="B35" s="17">
        <v>4592</v>
      </c>
      <c r="C35" s="260">
        <f>B35/J35*100</f>
        <v>27.860696517412936</v>
      </c>
      <c r="D35" s="17">
        <v>3060</v>
      </c>
      <c r="E35" s="44">
        <f>D35/J35*100</f>
        <v>18.565708045140152</v>
      </c>
      <c r="F35" s="17">
        <v>2422</v>
      </c>
      <c r="G35" s="260">
        <f>F35/J35*100</f>
        <v>14.694818589976943</v>
      </c>
      <c r="H35" s="42">
        <f t="shared" si="5"/>
        <v>6408</v>
      </c>
      <c r="I35" s="260">
        <f>H35/J35*100</f>
        <v>38.878776847469965</v>
      </c>
      <c r="J35" s="42">
        <v>16482</v>
      </c>
      <c r="K35" s="260">
        <v>100</v>
      </c>
      <c r="L35" s="54"/>
    </row>
    <row r="36" spans="1:12" s="12" customFormat="1" ht="12.75" customHeight="1" x14ac:dyDescent="0.2">
      <c r="A36" s="48">
        <v>2005</v>
      </c>
      <c r="B36" s="17">
        <v>5050</v>
      </c>
      <c r="C36" s="260">
        <f>B36/J36*100</f>
        <v>27.509941711608647</v>
      </c>
      <c r="D36" s="17">
        <v>3205</v>
      </c>
      <c r="E36" s="44">
        <f>D36/J36*100</f>
        <v>17.459279838753609</v>
      </c>
      <c r="F36" s="17">
        <v>2694</v>
      </c>
      <c r="G36" s="260">
        <f>F36/J36*100</f>
        <v>14.675600588331427</v>
      </c>
      <c r="H36" s="42">
        <f t="shared" si="5"/>
        <v>7408</v>
      </c>
      <c r="I36" s="260">
        <f>H36/J36*100</f>
        <v>40.355177861306316</v>
      </c>
      <c r="J36" s="42">
        <v>18357</v>
      </c>
      <c r="K36" s="260">
        <v>100</v>
      </c>
      <c r="L36" s="54"/>
    </row>
    <row r="37" spans="1:12" s="12" customFormat="1" ht="12.75" customHeight="1" x14ac:dyDescent="0.2">
      <c r="A37" s="48">
        <v>2006</v>
      </c>
      <c r="B37" s="17">
        <v>5344</v>
      </c>
      <c r="C37" s="260">
        <f t="shared" si="0"/>
        <v>26.613545816733069</v>
      </c>
      <c r="D37" s="17">
        <v>3541</v>
      </c>
      <c r="E37" s="44">
        <f t="shared" si="1"/>
        <v>17.634462151394423</v>
      </c>
      <c r="F37" s="17">
        <v>3190</v>
      </c>
      <c r="G37" s="260">
        <f t="shared" si="2"/>
        <v>15.886454183266933</v>
      </c>
      <c r="H37" s="42">
        <f t="shared" si="5"/>
        <v>8005</v>
      </c>
      <c r="I37" s="260">
        <f t="shared" si="4"/>
        <v>39.865537848605577</v>
      </c>
      <c r="J37" s="42">
        <v>20080</v>
      </c>
      <c r="K37" s="260">
        <v>100</v>
      </c>
      <c r="L37" s="54"/>
    </row>
    <row r="38" spans="1:12" s="12" customFormat="1" ht="12.75" customHeight="1" x14ac:dyDescent="0.2">
      <c r="A38" s="48">
        <v>2007</v>
      </c>
      <c r="B38" s="17">
        <v>5948</v>
      </c>
      <c r="C38" s="260">
        <f t="shared" ref="C38:C44" si="6">B38/J38*100</f>
        <v>28.030160226201694</v>
      </c>
      <c r="D38" s="17">
        <v>3607</v>
      </c>
      <c r="E38" s="44">
        <f t="shared" ref="E38:E44" si="7">D38/J38*100</f>
        <v>16.998114985862394</v>
      </c>
      <c r="F38" s="17">
        <v>3289</v>
      </c>
      <c r="G38" s="260">
        <f t="shared" ref="G38:G44" si="8">F38/J38*100</f>
        <v>15.499528746465598</v>
      </c>
      <c r="H38" s="42">
        <f t="shared" si="5"/>
        <v>8376</v>
      </c>
      <c r="I38" s="260">
        <f t="shared" ref="I38:I44" si="9">H38/J38*100</f>
        <v>39.472196041470312</v>
      </c>
      <c r="J38" s="42">
        <v>21220</v>
      </c>
      <c r="K38" s="260">
        <v>100</v>
      </c>
      <c r="L38" s="54"/>
    </row>
    <row r="39" spans="1:12" s="12" customFormat="1" ht="12.75" customHeight="1" x14ac:dyDescent="0.2">
      <c r="A39" s="48">
        <v>2008</v>
      </c>
      <c r="B39" s="42">
        <v>6142</v>
      </c>
      <c r="C39" s="260">
        <f t="shared" si="6"/>
        <v>26.378629101528944</v>
      </c>
      <c r="D39" s="42">
        <v>4044</v>
      </c>
      <c r="E39" s="44">
        <f t="shared" si="7"/>
        <v>17.368149802439444</v>
      </c>
      <c r="F39" s="42">
        <v>3620</v>
      </c>
      <c r="G39" s="260">
        <f t="shared" si="8"/>
        <v>15.547156845902766</v>
      </c>
      <c r="H39" s="45">
        <f t="shared" ref="H39:H44" si="10">J39-B39-D39-F39</f>
        <v>9478</v>
      </c>
      <c r="I39" s="260">
        <f t="shared" si="9"/>
        <v>40.70606425012884</v>
      </c>
      <c r="J39" s="45">
        <v>23284</v>
      </c>
      <c r="K39" s="260">
        <v>100</v>
      </c>
      <c r="L39" s="54"/>
    </row>
    <row r="40" spans="1:12" s="12" customFormat="1" ht="12.75" customHeight="1" x14ac:dyDescent="0.2">
      <c r="A40" s="48">
        <v>2009</v>
      </c>
      <c r="B40" s="42">
        <v>7181</v>
      </c>
      <c r="C40" s="260">
        <f t="shared" si="6"/>
        <v>28.474562829612594</v>
      </c>
      <c r="D40" s="42">
        <v>4023</v>
      </c>
      <c r="E40" s="44">
        <f t="shared" si="7"/>
        <v>15.952258218010229</v>
      </c>
      <c r="F40" s="42">
        <v>3799</v>
      </c>
      <c r="G40" s="260">
        <f t="shared" si="8"/>
        <v>15.064039018200562</v>
      </c>
      <c r="H40" s="271">
        <f t="shared" si="10"/>
        <v>10216</v>
      </c>
      <c r="I40" s="260">
        <f t="shared" si="9"/>
        <v>40.509139934176616</v>
      </c>
      <c r="J40" s="271">
        <v>25219</v>
      </c>
      <c r="K40" s="260">
        <v>100</v>
      </c>
      <c r="L40" s="54"/>
    </row>
    <row r="41" spans="1:12" s="132" customFormat="1" ht="12.75" customHeight="1" x14ac:dyDescent="0.2">
      <c r="A41" s="48">
        <v>2010</v>
      </c>
      <c r="B41" s="271">
        <v>7158</v>
      </c>
      <c r="C41" s="260">
        <f>B41/J41*100</f>
        <v>26.737888013148559</v>
      </c>
      <c r="D41" s="271">
        <v>4632</v>
      </c>
      <c r="E41" s="44">
        <f t="shared" si="7"/>
        <v>17.30230473273318</v>
      </c>
      <c r="F41" s="271">
        <v>4046</v>
      </c>
      <c r="G41" s="260">
        <f t="shared" si="8"/>
        <v>15.113368944006575</v>
      </c>
      <c r="H41" s="271">
        <f t="shared" si="10"/>
        <v>10935</v>
      </c>
      <c r="I41" s="260">
        <f t="shared" si="9"/>
        <v>40.846438310111687</v>
      </c>
      <c r="J41" s="271">
        <v>26771</v>
      </c>
      <c r="K41" s="260">
        <v>100</v>
      </c>
      <c r="L41" s="54"/>
    </row>
    <row r="42" spans="1:12" s="252" customFormat="1" ht="12.75" customHeight="1" x14ac:dyDescent="0.2">
      <c r="A42" s="48">
        <v>2011</v>
      </c>
      <c r="B42" s="271">
        <v>7978</v>
      </c>
      <c r="C42" s="260">
        <f t="shared" si="6"/>
        <v>29.291037926350182</v>
      </c>
      <c r="D42" s="271">
        <v>4205</v>
      </c>
      <c r="E42" s="259">
        <f t="shared" si="7"/>
        <v>15.438557844109116</v>
      </c>
      <c r="F42" s="271">
        <v>3873</v>
      </c>
      <c r="G42" s="260">
        <f t="shared" si="8"/>
        <v>14.219627712303119</v>
      </c>
      <c r="H42" s="271">
        <f t="shared" si="10"/>
        <v>11181</v>
      </c>
      <c r="I42" s="260">
        <f t="shared" si="9"/>
        <v>41.05077651723758</v>
      </c>
      <c r="J42" s="271">
        <v>27237</v>
      </c>
      <c r="K42" s="260">
        <v>100</v>
      </c>
      <c r="L42" s="54"/>
    </row>
    <row r="43" spans="1:12" s="273" customFormat="1" ht="12.75" customHeight="1" x14ac:dyDescent="0.2">
      <c r="A43" s="48">
        <v>2012</v>
      </c>
      <c r="B43" s="271">
        <v>8127</v>
      </c>
      <c r="C43" s="260">
        <f t="shared" ref="C43" si="11">B43/J43*100</f>
        <v>28.974294983778385</v>
      </c>
      <c r="D43" s="271">
        <v>4568</v>
      </c>
      <c r="E43" s="259">
        <f t="shared" ref="E43" si="12">D43/J43*100</f>
        <v>16.28578558950408</v>
      </c>
      <c r="F43" s="271">
        <v>4134</v>
      </c>
      <c r="G43" s="259">
        <f t="shared" ref="G43" si="13">F43/J43*100</f>
        <v>14.738493350921603</v>
      </c>
      <c r="H43" s="271">
        <f t="shared" si="10"/>
        <v>11220</v>
      </c>
      <c r="I43" s="260">
        <f t="shared" ref="I43" si="14">H43/J43*100</f>
        <v>40.001426075795926</v>
      </c>
      <c r="J43" s="271">
        <v>28049</v>
      </c>
      <c r="K43" s="260">
        <v>100</v>
      </c>
      <c r="L43" s="54"/>
    </row>
    <row r="44" spans="1:12" s="252" customFormat="1" ht="12.75" customHeight="1" x14ac:dyDescent="0.2">
      <c r="A44" s="48">
        <v>2013</v>
      </c>
      <c r="B44" s="271">
        <v>7726</v>
      </c>
      <c r="C44" s="260">
        <f t="shared" si="6"/>
        <v>28.553477714539138</v>
      </c>
      <c r="D44" s="271">
        <v>4408</v>
      </c>
      <c r="E44" s="259">
        <f t="shared" si="7"/>
        <v>16.290930593539805</v>
      </c>
      <c r="F44" s="271">
        <v>3482</v>
      </c>
      <c r="G44" s="259">
        <f t="shared" si="8"/>
        <v>12.868652524207258</v>
      </c>
      <c r="H44" s="271">
        <f t="shared" si="10"/>
        <v>11442</v>
      </c>
      <c r="I44" s="260">
        <f t="shared" si="9"/>
        <v>42.286939167713797</v>
      </c>
      <c r="J44" s="271">
        <v>27058</v>
      </c>
      <c r="K44" s="260">
        <v>100</v>
      </c>
      <c r="L44" s="54"/>
    </row>
    <row r="45" spans="1:12" s="5" customFormat="1" ht="6" customHeight="1" x14ac:dyDescent="0.2">
      <c r="A45" s="340"/>
      <c r="B45" s="326"/>
      <c r="C45" s="326"/>
      <c r="D45" s="326"/>
      <c r="E45" s="326"/>
      <c r="F45" s="326"/>
      <c r="G45" s="326"/>
      <c r="H45" s="326"/>
      <c r="I45" s="326"/>
      <c r="J45" s="326"/>
      <c r="K45" s="326"/>
    </row>
    <row r="46" spans="1:12" s="5" customFormat="1" ht="15" customHeight="1" x14ac:dyDescent="0.2">
      <c r="A46" s="1088" t="s">
        <v>49</v>
      </c>
      <c r="B46" s="1088"/>
      <c r="C46" s="1088"/>
      <c r="D46" s="1088"/>
      <c r="E46" s="1088"/>
      <c r="F46" s="1088"/>
      <c r="G46" s="1088"/>
      <c r="H46" s="1088"/>
      <c r="I46" s="1088"/>
      <c r="J46" s="1088"/>
      <c r="K46" s="1088"/>
    </row>
  </sheetData>
  <mergeCells count="12">
    <mergeCell ref="A1:B1"/>
    <mergeCell ref="A2:B2"/>
    <mergeCell ref="F1:H1"/>
    <mergeCell ref="B4:I4"/>
    <mergeCell ref="J4:K5"/>
    <mergeCell ref="A3:K3"/>
    <mergeCell ref="A46:K46"/>
    <mergeCell ref="H5:I5"/>
    <mergeCell ref="F5:G5"/>
    <mergeCell ref="B5:C5"/>
    <mergeCell ref="D5:E5"/>
    <mergeCell ref="A4:A6"/>
  </mergeCells>
  <phoneticPr fontId="0" type="noConversion"/>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zoomScaleNormal="100" workbookViewId="0">
      <pane ySplit="5" topLeftCell="A6" activePane="bottomLeft" state="frozen"/>
      <selection sqref="A1:B86"/>
      <selection pane="bottomLeft" sqref="A1:N86"/>
    </sheetView>
  </sheetViews>
  <sheetFormatPr defaultColWidth="8.85546875" defaultRowHeight="12.75" x14ac:dyDescent="0.2"/>
  <cols>
    <col min="1" max="1" width="6.7109375" style="204" customWidth="1"/>
    <col min="2" max="2" width="8.85546875" style="222"/>
    <col min="3" max="3" width="6.7109375" style="222" customWidth="1"/>
    <col min="4" max="4" width="8.85546875" style="222"/>
    <col min="5" max="5" width="6.7109375" style="222" customWidth="1"/>
    <col min="6" max="6" width="8.85546875" style="222"/>
    <col min="7" max="7" width="6.7109375" style="222" customWidth="1"/>
    <col min="8" max="8" width="8.85546875" style="222"/>
    <col min="9" max="9" width="6.7109375" style="222" customWidth="1"/>
    <col min="10" max="10" width="8.85546875" style="222"/>
    <col min="11" max="11" width="6.7109375" style="222" customWidth="1"/>
    <col min="12" max="12" width="8.7109375" style="223" customWidth="1"/>
    <col min="13" max="13" width="6.7109375" style="223" customWidth="1"/>
    <col min="14" max="14" width="6.7109375" style="222" customWidth="1"/>
    <col min="15" max="16384" width="8.85546875" style="200"/>
  </cols>
  <sheetData>
    <row r="1" spans="1:19" ht="30" customHeight="1" x14ac:dyDescent="0.25">
      <c r="A1" s="1128"/>
      <c r="B1" s="967"/>
      <c r="F1" s="962" t="s">
        <v>590</v>
      </c>
      <c r="G1" s="963"/>
      <c r="H1" s="963"/>
      <c r="I1" s="200"/>
      <c r="J1" s="200"/>
      <c r="K1" s="200"/>
      <c r="L1" s="200"/>
      <c r="M1" s="200"/>
    </row>
    <row r="2" spans="1:19" ht="6" customHeight="1" x14ac:dyDescent="0.2">
      <c r="A2" s="1128"/>
      <c r="B2" s="967"/>
    </row>
    <row r="3" spans="1:19" ht="15" customHeight="1" x14ac:dyDescent="0.2">
      <c r="A3" s="1131" t="s">
        <v>487</v>
      </c>
      <c r="B3" s="1034"/>
      <c r="C3" s="1034"/>
      <c r="D3" s="1034"/>
      <c r="E3" s="1034"/>
      <c r="F3" s="1034"/>
      <c r="G3" s="1034"/>
      <c r="H3" s="1034"/>
      <c r="I3" s="1034"/>
      <c r="J3" s="1034"/>
      <c r="K3" s="1034"/>
      <c r="L3" s="1034"/>
      <c r="M3" s="1034"/>
      <c r="N3" s="1034"/>
    </row>
    <row r="4" spans="1:19" s="224" customFormat="1" ht="15" customHeight="1" x14ac:dyDescent="0.2">
      <c r="A4" s="1132" t="s">
        <v>127</v>
      </c>
      <c r="B4" s="1133" t="s">
        <v>490</v>
      </c>
      <c r="C4" s="1133"/>
      <c r="D4" s="1133" t="s">
        <v>488</v>
      </c>
      <c r="E4" s="1133"/>
      <c r="F4" s="1133" t="s">
        <v>489</v>
      </c>
      <c r="G4" s="1133"/>
      <c r="H4" s="1133" t="s">
        <v>427</v>
      </c>
      <c r="I4" s="1133"/>
      <c r="J4" s="1133" t="s">
        <v>479</v>
      </c>
      <c r="K4" s="1133"/>
      <c r="L4" s="1133" t="s">
        <v>253</v>
      </c>
      <c r="M4" s="1133"/>
      <c r="N4" s="1133" t="s">
        <v>126</v>
      </c>
    </row>
    <row r="5" spans="1:19" s="224" customFormat="1" ht="15" customHeight="1" x14ac:dyDescent="0.2">
      <c r="A5" s="1132"/>
      <c r="B5" s="225" t="s">
        <v>89</v>
      </c>
      <c r="C5" s="225" t="s">
        <v>129</v>
      </c>
      <c r="D5" s="225" t="s">
        <v>89</v>
      </c>
      <c r="E5" s="225" t="s">
        <v>129</v>
      </c>
      <c r="F5" s="225" t="s">
        <v>89</v>
      </c>
      <c r="G5" s="225" t="s">
        <v>129</v>
      </c>
      <c r="H5" s="225" t="s">
        <v>89</v>
      </c>
      <c r="I5" s="225" t="s">
        <v>129</v>
      </c>
      <c r="J5" s="225" t="s">
        <v>89</v>
      </c>
      <c r="K5" s="225" t="s">
        <v>129</v>
      </c>
      <c r="L5" s="225" t="s">
        <v>89</v>
      </c>
      <c r="M5" s="225" t="s">
        <v>129</v>
      </c>
      <c r="N5" s="1133"/>
    </row>
    <row r="6" spans="1:19" ht="6" customHeight="1" x14ac:dyDescent="0.2">
      <c r="A6" s="355"/>
      <c r="B6" s="358"/>
      <c r="C6" s="358"/>
      <c r="D6" s="358"/>
      <c r="E6" s="358"/>
      <c r="F6" s="358"/>
      <c r="G6" s="358"/>
      <c r="H6" s="358"/>
      <c r="I6" s="358"/>
      <c r="J6" s="358"/>
      <c r="K6" s="358"/>
      <c r="L6" s="667"/>
      <c r="M6" s="667"/>
      <c r="N6" s="358"/>
    </row>
    <row r="7" spans="1:19" x14ac:dyDescent="0.2">
      <c r="A7" s="188">
        <v>1975</v>
      </c>
      <c r="B7" s="190">
        <v>1328</v>
      </c>
      <c r="C7" s="190">
        <f>(B7/L7)*100</f>
        <v>35.290991230401275</v>
      </c>
      <c r="D7" s="190">
        <v>1969</v>
      </c>
      <c r="E7" s="190">
        <f>(D7/L7)*100</f>
        <v>52.325272389051293</v>
      </c>
      <c r="F7" s="190">
        <v>353</v>
      </c>
      <c r="G7" s="190">
        <f>(F7/L7)*100</f>
        <v>9.3808131809726287</v>
      </c>
      <c r="H7" s="190">
        <v>90</v>
      </c>
      <c r="I7" s="190">
        <f>(H7/L7)*100</f>
        <v>2.391708743024183</v>
      </c>
      <c r="J7" s="190">
        <v>23</v>
      </c>
      <c r="K7" s="190">
        <f>(J7/L7)*100</f>
        <v>0.61121445655062445</v>
      </c>
      <c r="L7" s="190">
        <v>3763</v>
      </c>
      <c r="M7" s="190">
        <f>C7+E7+G7+I7+K7</f>
        <v>100</v>
      </c>
      <c r="N7" s="226" t="s">
        <v>151</v>
      </c>
    </row>
    <row r="8" spans="1:19" x14ac:dyDescent="0.2">
      <c r="A8" s="221">
        <v>1976</v>
      </c>
      <c r="B8" s="190">
        <v>1140</v>
      </c>
      <c r="C8" s="190">
        <f t="shared" ref="C8:C41" si="0">(B8/L8)*100</f>
        <v>29.044585987261147</v>
      </c>
      <c r="D8" s="190">
        <v>2220</v>
      </c>
      <c r="E8" s="190">
        <f t="shared" ref="E8:E41" si="1">(D8/L8)*100</f>
        <v>56.560509554140125</v>
      </c>
      <c r="F8" s="190">
        <v>459</v>
      </c>
      <c r="G8" s="190">
        <f t="shared" ref="G8:G41" si="2">(F8/L8)*100</f>
        <v>11.694267515923567</v>
      </c>
      <c r="H8" s="190">
        <v>83</v>
      </c>
      <c r="I8" s="190">
        <f t="shared" ref="I8:I41" si="3">(H8/L8)*100</f>
        <v>2.1146496815286624</v>
      </c>
      <c r="J8" s="190">
        <v>23</v>
      </c>
      <c r="K8" s="190">
        <f t="shared" ref="K8:K41" si="4">(J8/L8)*100</f>
        <v>0.5859872611464968</v>
      </c>
      <c r="L8" s="190">
        <v>3925</v>
      </c>
      <c r="M8" s="190">
        <f t="shared" ref="M8:M41" si="5">C8+E8+G8+I8+K8</f>
        <v>100</v>
      </c>
      <c r="N8" s="226" t="s">
        <v>151</v>
      </c>
    </row>
    <row r="9" spans="1:19" x14ac:dyDescent="0.2">
      <c r="A9" s="188">
        <v>1977</v>
      </c>
      <c r="B9" s="190">
        <v>832</v>
      </c>
      <c r="C9" s="190">
        <f t="shared" si="0"/>
        <v>22.882288228822883</v>
      </c>
      <c r="D9" s="190">
        <v>2189</v>
      </c>
      <c r="E9" s="190">
        <f t="shared" si="1"/>
        <v>60.203520352035198</v>
      </c>
      <c r="F9" s="190">
        <v>479</v>
      </c>
      <c r="G9" s="190">
        <f t="shared" si="2"/>
        <v>13.173817381738173</v>
      </c>
      <c r="H9" s="190">
        <v>117</v>
      </c>
      <c r="I9" s="190">
        <f t="shared" si="3"/>
        <v>3.217821782178218</v>
      </c>
      <c r="J9" s="190">
        <v>19</v>
      </c>
      <c r="K9" s="190">
        <f t="shared" si="4"/>
        <v>0.52255225522552262</v>
      </c>
      <c r="L9" s="190">
        <v>3636</v>
      </c>
      <c r="M9" s="190">
        <f t="shared" si="5"/>
        <v>100</v>
      </c>
      <c r="N9" s="226" t="s">
        <v>151</v>
      </c>
    </row>
    <row r="10" spans="1:19" x14ac:dyDescent="0.2">
      <c r="A10" s="188">
        <v>1978</v>
      </c>
      <c r="B10" s="190">
        <v>863</v>
      </c>
      <c r="C10" s="190">
        <f t="shared" si="0"/>
        <v>22.842773954473266</v>
      </c>
      <c r="D10" s="190">
        <v>2233</v>
      </c>
      <c r="E10" s="190">
        <f t="shared" si="1"/>
        <v>59.105346744309159</v>
      </c>
      <c r="F10" s="190">
        <v>548</v>
      </c>
      <c r="G10" s="190">
        <f t="shared" si="2"/>
        <v>14.505029115934356</v>
      </c>
      <c r="H10" s="190">
        <v>94</v>
      </c>
      <c r="I10" s="190">
        <f t="shared" si="3"/>
        <v>2.4880889359449445</v>
      </c>
      <c r="J10" s="190">
        <v>40</v>
      </c>
      <c r="K10" s="190">
        <f t="shared" si="4"/>
        <v>1.0587612493382743</v>
      </c>
      <c r="L10" s="190">
        <v>3778</v>
      </c>
      <c r="M10" s="190">
        <f t="shared" si="5"/>
        <v>99.999999999999986</v>
      </c>
      <c r="N10" s="226" t="s">
        <v>151</v>
      </c>
    </row>
    <row r="11" spans="1:19" x14ac:dyDescent="0.2">
      <c r="A11" s="188">
        <v>1979</v>
      </c>
      <c r="B11" s="190">
        <v>823</v>
      </c>
      <c r="C11" s="190">
        <f t="shared" si="0"/>
        <v>23.137475400618499</v>
      </c>
      <c r="D11" s="190">
        <v>2104</v>
      </c>
      <c r="E11" s="190">
        <f t="shared" si="1"/>
        <v>59.150969918470622</v>
      </c>
      <c r="F11" s="190">
        <v>507</v>
      </c>
      <c r="G11" s="190">
        <f t="shared" si="2"/>
        <v>14.253584481304472</v>
      </c>
      <c r="H11" s="190">
        <v>100</v>
      </c>
      <c r="I11" s="190">
        <f t="shared" si="3"/>
        <v>2.8113578858588695</v>
      </c>
      <c r="J11" s="190">
        <v>23</v>
      </c>
      <c r="K11" s="190">
        <f t="shared" si="4"/>
        <v>0.64661231374754002</v>
      </c>
      <c r="L11" s="190">
        <v>3557</v>
      </c>
      <c r="M11" s="190">
        <f t="shared" si="5"/>
        <v>100</v>
      </c>
      <c r="N11" s="226" t="s">
        <v>151</v>
      </c>
    </row>
    <row r="12" spans="1:19" x14ac:dyDescent="0.2">
      <c r="A12" s="221">
        <v>1980</v>
      </c>
      <c r="B12" s="227">
        <v>1474</v>
      </c>
      <c r="C12" s="190">
        <f t="shared" si="0"/>
        <v>24.831536388140162</v>
      </c>
      <c r="D12" s="227">
        <v>3467</v>
      </c>
      <c r="E12" s="190">
        <f t="shared" si="1"/>
        <v>58.406334231805936</v>
      </c>
      <c r="F12" s="227">
        <v>823</v>
      </c>
      <c r="G12" s="190">
        <f t="shared" si="2"/>
        <v>13.864555256064689</v>
      </c>
      <c r="H12" s="227">
        <v>137</v>
      </c>
      <c r="I12" s="190">
        <f t="shared" si="3"/>
        <v>2.3079514824797842</v>
      </c>
      <c r="J12" s="227">
        <v>35</v>
      </c>
      <c r="K12" s="190">
        <f t="shared" si="4"/>
        <v>0.589622641509434</v>
      </c>
      <c r="L12" s="190">
        <v>5936</v>
      </c>
      <c r="M12" s="190">
        <f t="shared" si="5"/>
        <v>100</v>
      </c>
      <c r="N12" s="226" t="s">
        <v>151</v>
      </c>
    </row>
    <row r="13" spans="1:19" x14ac:dyDescent="0.2">
      <c r="A13" s="188">
        <v>1981</v>
      </c>
      <c r="B13" s="185">
        <v>1788</v>
      </c>
      <c r="C13" s="190">
        <f t="shared" si="0"/>
        <v>25.215061345367367</v>
      </c>
      <c r="D13" s="185">
        <v>4041</v>
      </c>
      <c r="E13" s="190">
        <f t="shared" si="1"/>
        <v>56.987730926526581</v>
      </c>
      <c r="F13" s="185">
        <v>1065</v>
      </c>
      <c r="G13" s="190">
        <f t="shared" si="2"/>
        <v>15.01903821745875</v>
      </c>
      <c r="H13" s="185">
        <v>155</v>
      </c>
      <c r="I13" s="190">
        <f t="shared" si="3"/>
        <v>2.1858694119306166</v>
      </c>
      <c r="J13" s="185">
        <v>42</v>
      </c>
      <c r="K13" s="190">
        <f t="shared" si="4"/>
        <v>0.5923000987166831</v>
      </c>
      <c r="L13" s="190">
        <v>7091</v>
      </c>
      <c r="M13" s="190">
        <f t="shared" si="5"/>
        <v>99.999999999999986</v>
      </c>
      <c r="N13" s="226" t="s">
        <v>151</v>
      </c>
      <c r="P13" s="255"/>
      <c r="Q13" s="255"/>
      <c r="R13" s="255"/>
      <c r="S13" s="258"/>
    </row>
    <row r="14" spans="1:19" x14ac:dyDescent="0.2">
      <c r="A14" s="188">
        <v>1982</v>
      </c>
      <c r="B14" s="185">
        <v>1751</v>
      </c>
      <c r="C14" s="190">
        <f t="shared" si="0"/>
        <v>23.359124866595518</v>
      </c>
      <c r="D14" s="185">
        <v>4224</v>
      </c>
      <c r="E14" s="190">
        <f t="shared" si="1"/>
        <v>56.350053361792952</v>
      </c>
      <c r="F14" s="185">
        <v>1248</v>
      </c>
      <c r="G14" s="190">
        <f t="shared" si="2"/>
        <v>16.648879402347919</v>
      </c>
      <c r="H14" s="185">
        <v>207</v>
      </c>
      <c r="I14" s="190">
        <f t="shared" si="3"/>
        <v>2.7614727854855925</v>
      </c>
      <c r="J14" s="185">
        <v>66</v>
      </c>
      <c r="K14" s="190">
        <f t="shared" si="4"/>
        <v>0.88046958377801487</v>
      </c>
      <c r="L14" s="190">
        <v>7496</v>
      </c>
      <c r="M14" s="190">
        <f t="shared" si="5"/>
        <v>99.999999999999986</v>
      </c>
      <c r="N14" s="226" t="s">
        <v>151</v>
      </c>
    </row>
    <row r="15" spans="1:19" x14ac:dyDescent="0.2">
      <c r="A15" s="188">
        <v>1983</v>
      </c>
      <c r="B15" s="185">
        <v>1233</v>
      </c>
      <c r="C15" s="190">
        <f t="shared" si="0"/>
        <v>19.386792452830189</v>
      </c>
      <c r="D15" s="185">
        <v>3641</v>
      </c>
      <c r="E15" s="190">
        <f t="shared" si="1"/>
        <v>57.24842767295597</v>
      </c>
      <c r="F15" s="185">
        <v>1229</v>
      </c>
      <c r="G15" s="190">
        <f t="shared" si="2"/>
        <v>19.323899371069185</v>
      </c>
      <c r="H15" s="185">
        <v>198</v>
      </c>
      <c r="I15" s="190">
        <f t="shared" si="3"/>
        <v>3.1132075471698113</v>
      </c>
      <c r="J15" s="185">
        <v>59</v>
      </c>
      <c r="K15" s="190">
        <f t="shared" si="4"/>
        <v>0.92767295597484278</v>
      </c>
      <c r="L15" s="190">
        <v>6360</v>
      </c>
      <c r="M15" s="190">
        <f t="shared" si="5"/>
        <v>100</v>
      </c>
      <c r="N15" s="226" t="s">
        <v>151</v>
      </c>
    </row>
    <row r="16" spans="1:19" x14ac:dyDescent="0.2">
      <c r="A16" s="188">
        <v>1984</v>
      </c>
      <c r="B16" s="185">
        <v>904</v>
      </c>
      <c r="C16" s="190">
        <f t="shared" si="0"/>
        <v>16.157283288650582</v>
      </c>
      <c r="D16" s="185">
        <v>3135</v>
      </c>
      <c r="E16" s="190">
        <f t="shared" si="1"/>
        <v>56.03217158176944</v>
      </c>
      <c r="F16" s="185">
        <v>1273</v>
      </c>
      <c r="G16" s="190">
        <f t="shared" si="2"/>
        <v>22.752457551385167</v>
      </c>
      <c r="H16" s="185">
        <v>234</v>
      </c>
      <c r="I16" s="190">
        <f t="shared" si="3"/>
        <v>4.1823056300268098</v>
      </c>
      <c r="J16" s="185">
        <v>49</v>
      </c>
      <c r="K16" s="190">
        <f t="shared" si="4"/>
        <v>0.87578194816800714</v>
      </c>
      <c r="L16" s="190">
        <v>5595</v>
      </c>
      <c r="M16" s="190">
        <f t="shared" si="5"/>
        <v>100</v>
      </c>
      <c r="N16" s="226" t="s">
        <v>151</v>
      </c>
    </row>
    <row r="17" spans="1:21" x14ac:dyDescent="0.2">
      <c r="A17" s="188">
        <v>1985</v>
      </c>
      <c r="B17" s="185">
        <v>701</v>
      </c>
      <c r="C17" s="190">
        <f t="shared" si="0"/>
        <v>12.409275978049212</v>
      </c>
      <c r="D17" s="185">
        <v>3000</v>
      </c>
      <c r="E17" s="190">
        <f t="shared" si="1"/>
        <v>53.106744556558681</v>
      </c>
      <c r="F17" s="185">
        <v>1557</v>
      </c>
      <c r="G17" s="190">
        <f t="shared" si="2"/>
        <v>27.562400424853955</v>
      </c>
      <c r="H17" s="185">
        <v>327</v>
      </c>
      <c r="I17" s="190">
        <f t="shared" si="3"/>
        <v>5.7886351566648964</v>
      </c>
      <c r="J17" s="185">
        <v>64</v>
      </c>
      <c r="K17" s="190">
        <f t="shared" si="4"/>
        <v>1.1329438838732517</v>
      </c>
      <c r="L17" s="190">
        <v>5649</v>
      </c>
      <c r="M17" s="190">
        <f t="shared" si="5"/>
        <v>100</v>
      </c>
      <c r="N17" s="226" t="s">
        <v>151</v>
      </c>
      <c r="R17" s="255"/>
    </row>
    <row r="18" spans="1:21" x14ac:dyDescent="0.2">
      <c r="A18" s="188">
        <v>1986</v>
      </c>
      <c r="B18" s="185">
        <v>583</v>
      </c>
      <c r="C18" s="190">
        <f t="shared" si="0"/>
        <v>10.542495479204341</v>
      </c>
      <c r="D18" s="185">
        <v>2969</v>
      </c>
      <c r="E18" s="190">
        <f t="shared" si="1"/>
        <v>53.688969258589516</v>
      </c>
      <c r="F18" s="185">
        <v>1591</v>
      </c>
      <c r="G18" s="190">
        <f t="shared" si="2"/>
        <v>28.770343580470165</v>
      </c>
      <c r="H18" s="185">
        <v>318</v>
      </c>
      <c r="I18" s="190">
        <f t="shared" si="3"/>
        <v>5.7504520795660037</v>
      </c>
      <c r="J18" s="185">
        <v>69</v>
      </c>
      <c r="K18" s="190">
        <f t="shared" si="4"/>
        <v>1.2477396021699818</v>
      </c>
      <c r="L18" s="190">
        <v>5530</v>
      </c>
      <c r="M18" s="190">
        <f t="shared" si="5"/>
        <v>100.00000000000001</v>
      </c>
      <c r="N18" s="228">
        <v>15</v>
      </c>
    </row>
    <row r="19" spans="1:21" x14ac:dyDescent="0.2">
      <c r="A19" s="188">
        <v>1987</v>
      </c>
      <c r="B19" s="185">
        <v>322</v>
      </c>
      <c r="C19" s="190">
        <f t="shared" si="0"/>
        <v>5.8322767614562583</v>
      </c>
      <c r="D19" s="185">
        <v>2888</v>
      </c>
      <c r="E19" s="190">
        <f t="shared" si="1"/>
        <v>52.309364245607682</v>
      </c>
      <c r="F19" s="185">
        <v>1820</v>
      </c>
      <c r="G19" s="190">
        <f t="shared" si="2"/>
        <v>32.965042564752764</v>
      </c>
      <c r="H19" s="185">
        <v>419</v>
      </c>
      <c r="I19" s="190">
        <f t="shared" si="3"/>
        <v>7.5892048541930812</v>
      </c>
      <c r="J19" s="185">
        <v>72</v>
      </c>
      <c r="K19" s="190">
        <f t="shared" si="4"/>
        <v>1.3041115739902192</v>
      </c>
      <c r="L19" s="190">
        <v>5521</v>
      </c>
      <c r="M19" s="190">
        <f t="shared" si="5"/>
        <v>100</v>
      </c>
      <c r="N19" s="228">
        <v>14</v>
      </c>
      <c r="P19" s="514"/>
    </row>
    <row r="20" spans="1:21" x14ac:dyDescent="0.2">
      <c r="A20" s="188">
        <v>1988</v>
      </c>
      <c r="B20" s="229">
        <v>324</v>
      </c>
      <c r="C20" s="190">
        <f t="shared" si="0"/>
        <v>5.7062345896442404</v>
      </c>
      <c r="D20" s="229">
        <v>2726</v>
      </c>
      <c r="E20" s="190">
        <f t="shared" si="1"/>
        <v>48.009862627685806</v>
      </c>
      <c r="F20" s="229">
        <v>2049</v>
      </c>
      <c r="G20" s="190">
        <f t="shared" si="2"/>
        <v>36.086650228953857</v>
      </c>
      <c r="H20" s="229">
        <v>489</v>
      </c>
      <c r="I20" s="190">
        <f t="shared" si="3"/>
        <v>8.6121873899260315</v>
      </c>
      <c r="J20" s="229">
        <v>90</v>
      </c>
      <c r="K20" s="190">
        <f t="shared" si="4"/>
        <v>1.585065163790067</v>
      </c>
      <c r="L20" s="190">
        <v>5678</v>
      </c>
      <c r="M20" s="190">
        <f t="shared" si="5"/>
        <v>100</v>
      </c>
      <c r="N20" s="228">
        <v>15</v>
      </c>
      <c r="P20" s="514"/>
      <c r="Q20" s="255"/>
      <c r="R20" s="255"/>
      <c r="S20" s="255"/>
      <c r="T20" s="255"/>
      <c r="U20" s="258"/>
    </row>
    <row r="21" spans="1:21" x14ac:dyDescent="0.2">
      <c r="A21" s="188">
        <v>1989</v>
      </c>
      <c r="B21" s="229">
        <v>389</v>
      </c>
      <c r="C21" s="190">
        <f t="shared" si="0"/>
        <v>6.2580437580437573</v>
      </c>
      <c r="D21" s="229">
        <v>2808</v>
      </c>
      <c r="E21" s="190">
        <f t="shared" si="1"/>
        <v>45.173745173745175</v>
      </c>
      <c r="F21" s="229">
        <v>2340</v>
      </c>
      <c r="G21" s="190">
        <f t="shared" si="2"/>
        <v>37.644787644787648</v>
      </c>
      <c r="H21" s="229">
        <v>580</v>
      </c>
      <c r="I21" s="190">
        <f t="shared" si="3"/>
        <v>9.3307593307593315</v>
      </c>
      <c r="J21" s="229">
        <v>99</v>
      </c>
      <c r="K21" s="190">
        <f t="shared" si="4"/>
        <v>1.5926640926640927</v>
      </c>
      <c r="L21" s="190">
        <v>6216</v>
      </c>
      <c r="M21" s="190">
        <f t="shared" si="5"/>
        <v>100</v>
      </c>
      <c r="N21" s="228">
        <v>14</v>
      </c>
      <c r="P21" s="514"/>
    </row>
    <row r="22" spans="1:21" x14ac:dyDescent="0.2">
      <c r="A22" s="188">
        <v>1990</v>
      </c>
      <c r="B22" s="229">
        <v>403</v>
      </c>
      <c r="C22" s="190">
        <f t="shared" si="0"/>
        <v>6.0437912417516495</v>
      </c>
      <c r="D22" s="229">
        <v>2866</v>
      </c>
      <c r="E22" s="190">
        <f t="shared" si="1"/>
        <v>42.98140371925615</v>
      </c>
      <c r="F22" s="229">
        <v>2529</v>
      </c>
      <c r="G22" s="190">
        <f t="shared" si="2"/>
        <v>37.92741451709658</v>
      </c>
      <c r="H22" s="229">
        <v>746</v>
      </c>
      <c r="I22" s="190">
        <f t="shared" si="3"/>
        <v>11.187762447510497</v>
      </c>
      <c r="J22" s="229">
        <v>124</v>
      </c>
      <c r="K22" s="190">
        <f t="shared" si="4"/>
        <v>1.859628074385123</v>
      </c>
      <c r="L22" s="190">
        <v>6668</v>
      </c>
      <c r="M22" s="190">
        <f t="shared" si="5"/>
        <v>100</v>
      </c>
      <c r="N22" s="228">
        <v>14</v>
      </c>
      <c r="P22" s="514"/>
    </row>
    <row r="23" spans="1:21" x14ac:dyDescent="0.2">
      <c r="A23" s="188">
        <v>1991</v>
      </c>
      <c r="B23" s="229">
        <v>380</v>
      </c>
      <c r="C23" s="190">
        <f t="shared" si="0"/>
        <v>5.3885422575155983</v>
      </c>
      <c r="D23" s="229">
        <v>2927</v>
      </c>
      <c r="E23" s="190">
        <f t="shared" si="1"/>
        <v>41.505955757231987</v>
      </c>
      <c r="F23" s="229">
        <v>2728</v>
      </c>
      <c r="G23" s="190">
        <f t="shared" si="2"/>
        <v>38.684061259217245</v>
      </c>
      <c r="H23" s="229">
        <v>859</v>
      </c>
      <c r="I23" s="190">
        <f t="shared" si="3"/>
        <v>12.180941576857629</v>
      </c>
      <c r="J23" s="229">
        <v>158</v>
      </c>
      <c r="K23" s="190">
        <f t="shared" si="4"/>
        <v>2.2404991491775386</v>
      </c>
      <c r="L23" s="190">
        <v>7052</v>
      </c>
      <c r="M23" s="190">
        <f t="shared" si="5"/>
        <v>100</v>
      </c>
      <c r="N23" s="228">
        <v>13</v>
      </c>
      <c r="P23" s="514"/>
    </row>
    <row r="24" spans="1:21" x14ac:dyDescent="0.2">
      <c r="A24" s="188">
        <v>1992</v>
      </c>
      <c r="B24" s="229">
        <v>329</v>
      </c>
      <c r="C24" s="190">
        <f t="shared" si="0"/>
        <v>4.6488625123639959</v>
      </c>
      <c r="D24" s="229">
        <v>2757</v>
      </c>
      <c r="E24" s="190">
        <f t="shared" si="1"/>
        <v>38.957185247986438</v>
      </c>
      <c r="F24" s="229">
        <v>2825</v>
      </c>
      <c r="G24" s="190">
        <f t="shared" si="2"/>
        <v>39.918044369082942</v>
      </c>
      <c r="H24" s="229">
        <v>984</v>
      </c>
      <c r="I24" s="190">
        <f t="shared" si="3"/>
        <v>13.904196693514201</v>
      </c>
      <c r="J24" s="229">
        <v>182</v>
      </c>
      <c r="K24" s="190">
        <f t="shared" si="4"/>
        <v>2.571711177052423</v>
      </c>
      <c r="L24" s="190">
        <v>7077</v>
      </c>
      <c r="M24" s="190">
        <f t="shared" si="5"/>
        <v>99.999999999999986</v>
      </c>
      <c r="N24" s="228">
        <v>13</v>
      </c>
      <c r="P24" s="514"/>
      <c r="Q24" s="255"/>
      <c r="R24" s="255"/>
      <c r="S24" s="255"/>
      <c r="T24" s="255"/>
      <c r="U24" s="258"/>
    </row>
    <row r="25" spans="1:21" x14ac:dyDescent="0.2">
      <c r="A25" s="188">
        <v>1993</v>
      </c>
      <c r="B25" s="229">
        <v>326</v>
      </c>
      <c r="C25" s="190">
        <f t="shared" si="0"/>
        <v>4.8613182224873253</v>
      </c>
      <c r="D25" s="229">
        <v>2280</v>
      </c>
      <c r="E25" s="190">
        <f t="shared" si="1"/>
        <v>33.999403519236502</v>
      </c>
      <c r="F25" s="229">
        <v>2751</v>
      </c>
      <c r="G25" s="190">
        <f t="shared" si="2"/>
        <v>41.022964509394569</v>
      </c>
      <c r="H25" s="229">
        <v>1140</v>
      </c>
      <c r="I25" s="190">
        <f t="shared" si="3"/>
        <v>16.999701759618251</v>
      </c>
      <c r="J25" s="229">
        <v>209</v>
      </c>
      <c r="K25" s="190">
        <f t="shared" si="4"/>
        <v>3.1166119892633461</v>
      </c>
      <c r="L25" s="190">
        <v>6706</v>
      </c>
      <c r="M25" s="190">
        <f t="shared" si="5"/>
        <v>100</v>
      </c>
      <c r="N25" s="228">
        <v>15</v>
      </c>
      <c r="P25" s="514"/>
    </row>
    <row r="26" spans="1:21" x14ac:dyDescent="0.2">
      <c r="A26" s="188">
        <v>1994</v>
      </c>
      <c r="B26" s="229">
        <v>451</v>
      </c>
      <c r="C26" s="190">
        <f t="shared" si="0"/>
        <v>5.6487975951903806</v>
      </c>
      <c r="D26" s="229">
        <v>2587</v>
      </c>
      <c r="E26" s="190">
        <f t="shared" si="1"/>
        <v>32.402304609218433</v>
      </c>
      <c r="F26" s="229">
        <v>3248</v>
      </c>
      <c r="G26" s="190">
        <f t="shared" si="2"/>
        <v>40.681362725450903</v>
      </c>
      <c r="H26" s="229">
        <v>1431</v>
      </c>
      <c r="I26" s="190">
        <f t="shared" si="3"/>
        <v>17.923346693386772</v>
      </c>
      <c r="J26" s="229">
        <v>267</v>
      </c>
      <c r="K26" s="190">
        <f t="shared" si="4"/>
        <v>3.344188376753507</v>
      </c>
      <c r="L26" s="190">
        <v>7984</v>
      </c>
      <c r="M26" s="190">
        <f t="shared" si="5"/>
        <v>100</v>
      </c>
      <c r="N26" s="228">
        <v>15</v>
      </c>
      <c r="P26" s="514"/>
    </row>
    <row r="27" spans="1:21" x14ac:dyDescent="0.2">
      <c r="A27" s="188">
        <v>1995</v>
      </c>
      <c r="B27" s="229">
        <v>796</v>
      </c>
      <c r="C27" s="190">
        <f t="shared" si="0"/>
        <v>8.7376509330406158</v>
      </c>
      <c r="D27" s="229">
        <v>3025</v>
      </c>
      <c r="E27" s="190">
        <f t="shared" si="1"/>
        <v>33.205268935236006</v>
      </c>
      <c r="F27" s="229">
        <v>3536</v>
      </c>
      <c r="G27" s="190">
        <f t="shared" si="2"/>
        <v>38.814489571899017</v>
      </c>
      <c r="H27" s="229">
        <v>1511</v>
      </c>
      <c r="I27" s="190">
        <f t="shared" si="3"/>
        <v>16.586169045005487</v>
      </c>
      <c r="J27" s="229">
        <v>242</v>
      </c>
      <c r="K27" s="190">
        <f t="shared" si="4"/>
        <v>2.6564215148188803</v>
      </c>
      <c r="L27" s="190">
        <v>9110</v>
      </c>
      <c r="M27" s="190">
        <f t="shared" si="5"/>
        <v>100</v>
      </c>
      <c r="N27" s="228">
        <v>15</v>
      </c>
      <c r="P27" s="514"/>
    </row>
    <row r="28" spans="1:21" x14ac:dyDescent="0.2">
      <c r="A28" s="188">
        <v>1996</v>
      </c>
      <c r="B28" s="229">
        <v>935</v>
      </c>
      <c r="C28" s="190">
        <f t="shared" si="0"/>
        <v>10.61293984108967</v>
      </c>
      <c r="D28" s="229">
        <v>2890</v>
      </c>
      <c r="E28" s="190">
        <f t="shared" si="1"/>
        <v>32.803632236095346</v>
      </c>
      <c r="F28" s="229">
        <v>3266</v>
      </c>
      <c r="G28" s="190">
        <f t="shared" si="2"/>
        <v>37.071509648127126</v>
      </c>
      <c r="H28" s="229">
        <v>1472</v>
      </c>
      <c r="I28" s="190">
        <f t="shared" si="3"/>
        <v>16.708286038592508</v>
      </c>
      <c r="J28" s="229">
        <v>247</v>
      </c>
      <c r="K28" s="190">
        <f t="shared" si="4"/>
        <v>2.8036322360953458</v>
      </c>
      <c r="L28" s="190">
        <v>8810</v>
      </c>
      <c r="M28" s="190">
        <f t="shared" si="5"/>
        <v>99.999999999999986</v>
      </c>
      <c r="N28" s="228">
        <v>14</v>
      </c>
      <c r="P28" s="514"/>
    </row>
    <row r="29" spans="1:21" x14ac:dyDescent="0.2">
      <c r="A29" s="188">
        <v>1997</v>
      </c>
      <c r="B29" s="229">
        <v>1310</v>
      </c>
      <c r="C29" s="190">
        <f t="shared" si="0"/>
        <v>12.894969977359978</v>
      </c>
      <c r="D29" s="229">
        <v>3554</v>
      </c>
      <c r="E29" s="190">
        <f t="shared" si="1"/>
        <v>34.983758243921649</v>
      </c>
      <c r="F29" s="229">
        <v>3346</v>
      </c>
      <c r="G29" s="190">
        <f t="shared" si="2"/>
        <v>32.936312629195783</v>
      </c>
      <c r="H29" s="229">
        <v>1644</v>
      </c>
      <c r="I29" s="190">
        <f t="shared" si="3"/>
        <v>16.182695147160153</v>
      </c>
      <c r="J29" s="229">
        <v>305</v>
      </c>
      <c r="K29" s="190">
        <f t="shared" si="4"/>
        <v>3.0022640023624372</v>
      </c>
      <c r="L29" s="190">
        <v>10159</v>
      </c>
      <c r="M29" s="190">
        <f t="shared" si="5"/>
        <v>100</v>
      </c>
      <c r="N29" s="228">
        <v>15</v>
      </c>
      <c r="P29" s="514"/>
    </row>
    <row r="30" spans="1:21" x14ac:dyDescent="0.2">
      <c r="A30" s="188">
        <v>1998</v>
      </c>
      <c r="B30" s="229">
        <v>1386</v>
      </c>
      <c r="C30" s="190">
        <f t="shared" si="0"/>
        <v>12.544121639967418</v>
      </c>
      <c r="D30" s="229">
        <v>3843</v>
      </c>
      <c r="E30" s="190">
        <f t="shared" si="1"/>
        <v>34.781428183546019</v>
      </c>
      <c r="F30" s="229">
        <v>3531</v>
      </c>
      <c r="G30" s="190">
        <f t="shared" si="2"/>
        <v>31.957643225631276</v>
      </c>
      <c r="H30" s="229">
        <v>1961</v>
      </c>
      <c r="I30" s="190">
        <f t="shared" si="3"/>
        <v>17.74821250791927</v>
      </c>
      <c r="J30" s="229">
        <v>328</v>
      </c>
      <c r="K30" s="190">
        <f t="shared" si="4"/>
        <v>2.9685944429360123</v>
      </c>
      <c r="L30" s="190">
        <v>11049</v>
      </c>
      <c r="M30" s="190">
        <f t="shared" si="5"/>
        <v>99.999999999999986</v>
      </c>
      <c r="N30" s="228">
        <v>15</v>
      </c>
      <c r="P30" s="514"/>
    </row>
    <row r="31" spans="1:21" x14ac:dyDescent="0.2">
      <c r="A31" s="188">
        <v>1999</v>
      </c>
      <c r="B31" s="229">
        <v>1077</v>
      </c>
      <c r="C31" s="190">
        <f t="shared" si="0"/>
        <v>10.748502994011975</v>
      </c>
      <c r="D31" s="229">
        <v>3495</v>
      </c>
      <c r="E31" s="190">
        <f t="shared" si="1"/>
        <v>34.880239520958085</v>
      </c>
      <c r="F31" s="229">
        <v>3158</v>
      </c>
      <c r="G31" s="190">
        <f t="shared" si="2"/>
        <v>31.516966067864271</v>
      </c>
      <c r="H31" s="229">
        <v>1891</v>
      </c>
      <c r="I31" s="190">
        <f t="shared" si="3"/>
        <v>18.872255489021956</v>
      </c>
      <c r="J31" s="229">
        <v>399</v>
      </c>
      <c r="K31" s="190">
        <f t="shared" si="4"/>
        <v>3.9820359281437123</v>
      </c>
      <c r="L31" s="190">
        <v>10020</v>
      </c>
      <c r="M31" s="190">
        <f t="shared" si="5"/>
        <v>100</v>
      </c>
      <c r="N31" s="228">
        <v>14</v>
      </c>
      <c r="P31" s="514"/>
      <c r="Q31" s="255"/>
      <c r="R31" s="255"/>
      <c r="S31" s="255"/>
      <c r="T31" s="258"/>
    </row>
    <row r="32" spans="1:21" x14ac:dyDescent="0.2">
      <c r="A32" s="188">
        <v>2000</v>
      </c>
      <c r="B32" s="229">
        <v>1649</v>
      </c>
      <c r="C32" s="190">
        <f t="shared" si="0"/>
        <v>13.780712017382585</v>
      </c>
      <c r="D32" s="229">
        <v>4414</v>
      </c>
      <c r="E32" s="190">
        <f t="shared" si="1"/>
        <v>36.887848905231493</v>
      </c>
      <c r="F32" s="229">
        <v>3378</v>
      </c>
      <c r="G32" s="190">
        <f t="shared" si="2"/>
        <v>28.229984957379241</v>
      </c>
      <c r="H32" s="229">
        <v>2060</v>
      </c>
      <c r="I32" s="190">
        <f t="shared" si="3"/>
        <v>17.215443757312386</v>
      </c>
      <c r="J32" s="229">
        <v>425</v>
      </c>
      <c r="K32" s="190">
        <f t="shared" si="4"/>
        <v>3.5517299013872643</v>
      </c>
      <c r="L32" s="190">
        <v>11966</v>
      </c>
      <c r="M32" s="190">
        <f t="shared" si="5"/>
        <v>99.665719538692969</v>
      </c>
      <c r="N32" s="228">
        <v>15</v>
      </c>
      <c r="P32" s="514"/>
    </row>
    <row r="33" spans="1:22" x14ac:dyDescent="0.2">
      <c r="A33" s="188">
        <v>2001</v>
      </c>
      <c r="B33" s="229">
        <v>2105</v>
      </c>
      <c r="C33" s="190">
        <f t="shared" si="0"/>
        <v>16.249807009417943</v>
      </c>
      <c r="D33" s="229">
        <v>4815</v>
      </c>
      <c r="E33" s="190">
        <f t="shared" si="1"/>
        <v>37.169986104678095</v>
      </c>
      <c r="F33" s="229">
        <v>3355</v>
      </c>
      <c r="G33" s="190">
        <f t="shared" si="2"/>
        <v>25.899336112397712</v>
      </c>
      <c r="H33" s="229">
        <v>2205</v>
      </c>
      <c r="I33" s="190">
        <f t="shared" si="3"/>
        <v>17.021769337656323</v>
      </c>
      <c r="J33" s="229">
        <v>460</v>
      </c>
      <c r="K33" s="190">
        <f t="shared" si="4"/>
        <v>3.5510267098965569</v>
      </c>
      <c r="L33" s="190">
        <v>12954</v>
      </c>
      <c r="M33" s="190">
        <f t="shared" si="5"/>
        <v>99.891925274046628</v>
      </c>
      <c r="N33" s="228">
        <v>15</v>
      </c>
      <c r="P33" s="514"/>
    </row>
    <row r="34" spans="1:22" x14ac:dyDescent="0.2">
      <c r="A34" s="188">
        <v>2002</v>
      </c>
      <c r="B34" s="229">
        <v>2333</v>
      </c>
      <c r="C34" s="190">
        <f t="shared" si="0"/>
        <v>16.22843628269338</v>
      </c>
      <c r="D34" s="229">
        <v>5335</v>
      </c>
      <c r="E34" s="190">
        <f t="shared" si="1"/>
        <v>37.110461880912631</v>
      </c>
      <c r="F34" s="229">
        <v>3656</v>
      </c>
      <c r="G34" s="190">
        <f t="shared" si="2"/>
        <v>25.431274346132444</v>
      </c>
      <c r="H34" s="229">
        <v>2448</v>
      </c>
      <c r="I34" s="190">
        <f t="shared" si="3"/>
        <v>17.028380634390654</v>
      </c>
      <c r="J34" s="229">
        <v>581</v>
      </c>
      <c r="K34" s="190">
        <f t="shared" si="4"/>
        <v>4.0414579855314416</v>
      </c>
      <c r="L34" s="190">
        <v>14376</v>
      </c>
      <c r="M34" s="190">
        <f t="shared" si="5"/>
        <v>99.840011129660553</v>
      </c>
      <c r="N34" s="228">
        <v>15</v>
      </c>
      <c r="P34" s="514"/>
    </row>
    <row r="35" spans="1:22" x14ac:dyDescent="0.2">
      <c r="A35" s="188">
        <v>2003</v>
      </c>
      <c r="B35" s="229">
        <v>2260</v>
      </c>
      <c r="C35" s="190">
        <f t="shared" si="0"/>
        <v>14.634462215890695</v>
      </c>
      <c r="D35" s="229">
        <v>5964</v>
      </c>
      <c r="E35" s="190">
        <f t="shared" si="1"/>
        <v>38.619439228129252</v>
      </c>
      <c r="F35" s="229">
        <v>3753</v>
      </c>
      <c r="G35" s="190">
        <f t="shared" si="2"/>
        <v>24.302272874441496</v>
      </c>
      <c r="H35" s="229">
        <v>2740</v>
      </c>
      <c r="I35" s="190">
        <f t="shared" si="3"/>
        <v>17.742666580327658</v>
      </c>
      <c r="J35" s="229">
        <v>713</v>
      </c>
      <c r="K35" s="190">
        <f t="shared" si="4"/>
        <v>4.6169785663407366</v>
      </c>
      <c r="L35" s="190">
        <v>15443</v>
      </c>
      <c r="M35" s="190">
        <f t="shared" si="5"/>
        <v>99.915819465129843</v>
      </c>
      <c r="N35" s="228">
        <v>15</v>
      </c>
      <c r="P35" s="514"/>
    </row>
    <row r="36" spans="1:22" x14ac:dyDescent="0.2">
      <c r="A36" s="188">
        <v>2004</v>
      </c>
      <c r="B36" s="229">
        <v>2483</v>
      </c>
      <c r="C36" s="190">
        <f t="shared" si="0"/>
        <v>15.064919305909477</v>
      </c>
      <c r="D36" s="229">
        <v>6410</v>
      </c>
      <c r="E36" s="190">
        <f t="shared" si="1"/>
        <v>38.890911297172678</v>
      </c>
      <c r="F36" s="229">
        <v>3724</v>
      </c>
      <c r="G36" s="190">
        <f t="shared" si="2"/>
        <v>22.594345346438537</v>
      </c>
      <c r="H36" s="229">
        <v>2976</v>
      </c>
      <c r="I36" s="190">
        <f t="shared" si="3"/>
        <v>18.056061157626502</v>
      </c>
      <c r="J36" s="229">
        <v>862</v>
      </c>
      <c r="K36" s="190">
        <f t="shared" si="4"/>
        <v>5.2299478218662783</v>
      </c>
      <c r="L36" s="230">
        <v>16482</v>
      </c>
      <c r="M36" s="190">
        <f t="shared" si="5"/>
        <v>99.83618492901347</v>
      </c>
      <c r="N36" s="228">
        <v>15</v>
      </c>
      <c r="P36" s="514"/>
    </row>
    <row r="37" spans="1:22" x14ac:dyDescent="0.2">
      <c r="A37" s="188">
        <v>2005</v>
      </c>
      <c r="B37" s="229">
        <v>2961</v>
      </c>
      <c r="C37" s="190">
        <f t="shared" si="0"/>
        <v>16.130086615460044</v>
      </c>
      <c r="D37" s="229">
        <v>7194</v>
      </c>
      <c r="E37" s="190">
        <f t="shared" si="1"/>
        <v>39.18941003431933</v>
      </c>
      <c r="F37" s="229">
        <v>3887</v>
      </c>
      <c r="G37" s="190">
        <f t="shared" si="2"/>
        <v>21.174483848123334</v>
      </c>
      <c r="H37" s="229">
        <v>3218</v>
      </c>
      <c r="I37" s="190">
        <f t="shared" si="3"/>
        <v>17.530097510486463</v>
      </c>
      <c r="J37" s="229">
        <v>1081</v>
      </c>
      <c r="K37" s="190">
        <f t="shared" si="4"/>
        <v>5.8887617802473171</v>
      </c>
      <c r="L37" s="230">
        <v>18357</v>
      </c>
      <c r="M37" s="190">
        <f t="shared" si="5"/>
        <v>99.912839788636504</v>
      </c>
      <c r="N37" s="228">
        <v>15</v>
      </c>
      <c r="P37" s="514"/>
    </row>
    <row r="38" spans="1:22" x14ac:dyDescent="0.2">
      <c r="A38" s="188">
        <v>2006</v>
      </c>
      <c r="B38" s="229">
        <v>3206</v>
      </c>
      <c r="C38" s="190">
        <f t="shared" si="0"/>
        <v>15.966135458167329</v>
      </c>
      <c r="D38" s="229">
        <v>7967</v>
      </c>
      <c r="E38" s="190">
        <f t="shared" si="1"/>
        <v>39.676294820717132</v>
      </c>
      <c r="F38" s="229">
        <v>4146</v>
      </c>
      <c r="G38" s="190">
        <f t="shared" si="2"/>
        <v>20.647410358565736</v>
      </c>
      <c r="H38" s="229">
        <v>3493</v>
      </c>
      <c r="I38" s="190">
        <f t="shared" si="3"/>
        <v>17.395418326693228</v>
      </c>
      <c r="J38" s="229">
        <v>1244</v>
      </c>
      <c r="K38" s="190">
        <f t="shared" si="4"/>
        <v>6.1952191235059759</v>
      </c>
      <c r="L38" s="230">
        <v>20080</v>
      </c>
      <c r="M38" s="190">
        <f t="shared" si="5"/>
        <v>99.880478087649408</v>
      </c>
      <c r="N38" s="228">
        <v>15</v>
      </c>
      <c r="P38" s="514"/>
    </row>
    <row r="39" spans="1:22" x14ac:dyDescent="0.2">
      <c r="A39" s="204">
        <v>2007</v>
      </c>
      <c r="B39" s="229">
        <v>3414</v>
      </c>
      <c r="C39" s="190">
        <f t="shared" si="0"/>
        <v>16.088595664467483</v>
      </c>
      <c r="D39" s="229">
        <v>8557</v>
      </c>
      <c r="E39" s="190">
        <f t="shared" si="1"/>
        <v>40.325164938737039</v>
      </c>
      <c r="F39" s="229">
        <v>4228</v>
      </c>
      <c r="G39" s="190">
        <f t="shared" si="2"/>
        <v>19.924599434495761</v>
      </c>
      <c r="H39" s="229">
        <v>3636</v>
      </c>
      <c r="I39" s="190">
        <f t="shared" si="3"/>
        <v>17.134778510838832</v>
      </c>
      <c r="J39" s="229">
        <v>1365</v>
      </c>
      <c r="K39" s="190">
        <f t="shared" si="4"/>
        <v>6.4326107445805842</v>
      </c>
      <c r="L39" s="229">
        <v>21220</v>
      </c>
      <c r="M39" s="190">
        <f t="shared" si="5"/>
        <v>99.905749293119698</v>
      </c>
      <c r="N39" s="222">
        <v>15</v>
      </c>
      <c r="P39" s="514"/>
      <c r="Q39" s="255"/>
      <c r="R39" s="255"/>
      <c r="S39" s="255"/>
      <c r="T39" s="255"/>
      <c r="U39" s="255"/>
      <c r="V39" s="258"/>
    </row>
    <row r="40" spans="1:22" x14ac:dyDescent="0.2">
      <c r="A40" s="204">
        <v>2008</v>
      </c>
      <c r="B40" s="229">
        <v>3920</v>
      </c>
      <c r="C40" s="190">
        <f>(B40/L40)*100</f>
        <v>16.835595258546643</v>
      </c>
      <c r="D40" s="229">
        <v>9640</v>
      </c>
      <c r="E40" s="190">
        <f>(D40/L40)*100</f>
        <v>41.401820992956537</v>
      </c>
      <c r="F40" s="229">
        <v>4376</v>
      </c>
      <c r="G40" s="190">
        <f>(F40/L40)*100</f>
        <v>18.794021645765334</v>
      </c>
      <c r="H40" s="229">
        <v>3774</v>
      </c>
      <c r="I40" s="190">
        <f>(H40/L40)*100</f>
        <v>16.208555231059954</v>
      </c>
      <c r="J40" s="229">
        <v>1553</v>
      </c>
      <c r="K40" s="190">
        <f>(J40/L40)*100</f>
        <v>6.6698161827864633</v>
      </c>
      <c r="L40" s="229">
        <v>23284</v>
      </c>
      <c r="M40" s="190">
        <f>C40+E40+G40+I40+K40</f>
        <v>99.909809311114941</v>
      </c>
      <c r="N40" s="222">
        <v>15</v>
      </c>
      <c r="P40" s="514"/>
    </row>
    <row r="41" spans="1:22" x14ac:dyDescent="0.2">
      <c r="A41" s="204">
        <v>2009</v>
      </c>
      <c r="B41" s="229">
        <v>4842</v>
      </c>
      <c r="C41" s="190">
        <f t="shared" si="0"/>
        <v>19.199809667314327</v>
      </c>
      <c r="D41" s="229">
        <v>10501</v>
      </c>
      <c r="E41" s="190">
        <f t="shared" si="1"/>
        <v>41.639240255363021</v>
      </c>
      <c r="F41" s="229">
        <v>4540</v>
      </c>
      <c r="G41" s="190">
        <f t="shared" si="2"/>
        <v>18.002299853285223</v>
      </c>
      <c r="H41" s="229">
        <v>3590</v>
      </c>
      <c r="I41" s="190">
        <f t="shared" si="3"/>
        <v>14.235298782663863</v>
      </c>
      <c r="J41" s="229">
        <v>1737</v>
      </c>
      <c r="K41" s="190">
        <f t="shared" si="4"/>
        <v>6.8876640628097867</v>
      </c>
      <c r="L41" s="229">
        <v>25219</v>
      </c>
      <c r="M41" s="190">
        <f t="shared" si="5"/>
        <v>99.964312621436221</v>
      </c>
      <c r="N41" s="222">
        <v>14</v>
      </c>
      <c r="P41" s="514"/>
    </row>
    <row r="42" spans="1:22" x14ac:dyDescent="0.2">
      <c r="A42" s="204">
        <v>2010</v>
      </c>
      <c r="B42" s="229">
        <v>5794</v>
      </c>
      <c r="C42" s="190">
        <f>(B42/L42)*100</f>
        <v>21.642822457136454</v>
      </c>
      <c r="D42" s="229">
        <v>10977</v>
      </c>
      <c r="E42" s="190">
        <f>(D42/L42)*100</f>
        <v>41.003324492921443</v>
      </c>
      <c r="F42" s="229">
        <v>4693</v>
      </c>
      <c r="G42" s="190">
        <f>(F42/L42)*100</f>
        <v>17.530163236337827</v>
      </c>
      <c r="H42" s="229">
        <v>3426</v>
      </c>
      <c r="I42" s="190">
        <f>(H42/L42)*100</f>
        <v>12.797430054910164</v>
      </c>
      <c r="J42" s="229">
        <v>1863</v>
      </c>
      <c r="K42" s="190">
        <f>(J42/L42)*100</f>
        <v>6.9590228232042142</v>
      </c>
      <c r="L42" s="229">
        <v>26771</v>
      </c>
      <c r="M42" s="190">
        <f>C42+E42+G42+I42+K42</f>
        <v>99.932763064510098</v>
      </c>
      <c r="N42" s="222">
        <v>14</v>
      </c>
      <c r="P42" s="514"/>
      <c r="Q42" s="255"/>
    </row>
    <row r="43" spans="1:22" x14ac:dyDescent="0.2">
      <c r="A43" s="204">
        <v>2011</v>
      </c>
      <c r="B43" s="229">
        <v>5956</v>
      </c>
      <c r="C43" s="219">
        <f>(B43/L43)*100</f>
        <v>21.867312846495576</v>
      </c>
      <c r="D43" s="229">
        <v>11551</v>
      </c>
      <c r="E43" s="219">
        <f>(D43/L43)*100</f>
        <v>42.409222748467158</v>
      </c>
      <c r="F43" s="229">
        <v>4631</v>
      </c>
      <c r="G43" s="219">
        <f>(F43/L43)*100</f>
        <v>17.002606748173442</v>
      </c>
      <c r="H43" s="229">
        <v>3243</v>
      </c>
      <c r="I43" s="219">
        <f>(H43/L43)*100</f>
        <v>11.906597642912214</v>
      </c>
      <c r="J43" s="229">
        <v>1851</v>
      </c>
      <c r="K43" s="219">
        <f>(J43/L43)*100</f>
        <v>6.7959026324485068</v>
      </c>
      <c r="L43" s="229">
        <v>27237</v>
      </c>
      <c r="M43" s="219">
        <f>C43+E43+G43+I43+K43</f>
        <v>99.981642618496906</v>
      </c>
      <c r="N43" s="196">
        <v>13</v>
      </c>
      <c r="P43" s="514"/>
    </row>
    <row r="44" spans="1:22" x14ac:dyDescent="0.2">
      <c r="A44" s="204">
        <v>2012</v>
      </c>
      <c r="B44" s="229">
        <v>6224</v>
      </c>
      <c r="C44" s="219">
        <f>(B44/L44)*100</f>
        <v>22.189739384648295</v>
      </c>
      <c r="D44" s="229">
        <v>12503</v>
      </c>
      <c r="E44" s="219">
        <f>(D44/L44)*100</f>
        <v>44.575564191236765</v>
      </c>
      <c r="F44" s="229">
        <v>4662</v>
      </c>
      <c r="G44" s="219">
        <f>(F44/L44)*100</f>
        <v>16.620913401547291</v>
      </c>
      <c r="H44" s="229">
        <v>2881</v>
      </c>
      <c r="I44" s="219">
        <f>(H44/L44)*100</f>
        <v>10.271310920175408</v>
      </c>
      <c r="J44" s="229">
        <v>1757</v>
      </c>
      <c r="K44" s="219">
        <f>(J44/L44)*100</f>
        <v>6.264037933616172</v>
      </c>
      <c r="L44" s="229">
        <v>28049</v>
      </c>
      <c r="M44" s="219">
        <f>C44+E44+G44+I44+K44</f>
        <v>99.92156583122393</v>
      </c>
      <c r="N44" s="196">
        <v>13</v>
      </c>
      <c r="P44" s="514"/>
    </row>
    <row r="45" spans="1:22" x14ac:dyDescent="0.2">
      <c r="A45" s="204">
        <v>2013</v>
      </c>
      <c r="B45" s="229">
        <v>5810</v>
      </c>
      <c r="C45" s="219">
        <f>(B45/L45)*100</f>
        <v>21.472392638036812</v>
      </c>
      <c r="D45" s="229">
        <v>12344</v>
      </c>
      <c r="E45" s="219">
        <f>(D45/L45)*100</f>
        <v>45.620518885357377</v>
      </c>
      <c r="F45" s="229">
        <v>4613</v>
      </c>
      <c r="G45" s="219">
        <f>(F45/L45)*100</f>
        <v>17.048562347549709</v>
      </c>
      <c r="H45" s="229">
        <v>2606</v>
      </c>
      <c r="I45" s="219">
        <f>(H45/L45)*100</f>
        <v>9.6311626875600567</v>
      </c>
      <c r="J45" s="229">
        <v>1665</v>
      </c>
      <c r="K45" s="219">
        <f>(J45/L45)*100</f>
        <v>6.1534481484219086</v>
      </c>
      <c r="L45" s="229">
        <v>27058</v>
      </c>
      <c r="M45" s="219">
        <f>C45+E45+G45+I45+K45</f>
        <v>99.926084706925877</v>
      </c>
      <c r="N45" s="196">
        <v>13</v>
      </c>
      <c r="P45" s="514"/>
    </row>
    <row r="46" spans="1:22" ht="6" customHeight="1" x14ac:dyDescent="0.2">
      <c r="A46" s="355"/>
      <c r="B46" s="356"/>
      <c r="C46" s="356"/>
      <c r="D46" s="356"/>
      <c r="E46" s="356"/>
      <c r="F46" s="356"/>
      <c r="G46" s="356"/>
      <c r="H46" s="356"/>
      <c r="I46" s="356"/>
      <c r="J46" s="356"/>
      <c r="K46" s="356"/>
      <c r="L46" s="357"/>
      <c r="M46" s="357"/>
      <c r="N46" s="358"/>
    </row>
    <row r="47" spans="1:22" s="176" customFormat="1" ht="15" customHeight="1" x14ac:dyDescent="0.2">
      <c r="A47" s="1129" t="s">
        <v>49</v>
      </c>
      <c r="B47" s="1129"/>
      <c r="C47" s="1129"/>
      <c r="D47" s="1129"/>
      <c r="E47" s="1129"/>
      <c r="F47" s="1129"/>
      <c r="G47" s="1129"/>
      <c r="H47" s="1129"/>
      <c r="I47" s="1129"/>
      <c r="J47" s="1129"/>
      <c r="K47" s="1129"/>
      <c r="L47" s="1129"/>
      <c r="M47" s="1129"/>
      <c r="N47" s="1129"/>
    </row>
    <row r="48" spans="1:22" s="176" customFormat="1" ht="5.25" customHeight="1" x14ac:dyDescent="0.2">
      <c r="A48" s="391"/>
      <c r="B48" s="391"/>
      <c r="C48" s="391"/>
      <c r="D48" s="391"/>
      <c r="E48" s="391"/>
      <c r="F48" s="391"/>
      <c r="G48" s="391"/>
      <c r="H48" s="391"/>
      <c r="I48" s="391"/>
      <c r="J48" s="391"/>
      <c r="K48" s="391"/>
      <c r="L48" s="391"/>
      <c r="M48" s="391"/>
      <c r="N48" s="391"/>
    </row>
    <row r="49" spans="1:14" ht="15" customHeight="1" x14ac:dyDescent="0.2">
      <c r="A49" s="1129" t="s">
        <v>219</v>
      </c>
      <c r="B49" s="1130"/>
      <c r="C49" s="1130"/>
      <c r="D49" s="1130"/>
      <c r="E49" s="1130"/>
      <c r="F49" s="1130"/>
      <c r="G49" s="1130"/>
      <c r="H49" s="1130"/>
      <c r="I49" s="1130"/>
      <c r="J49" s="1130"/>
      <c r="K49" s="1130"/>
      <c r="L49" s="1130"/>
      <c r="M49" s="1130"/>
      <c r="N49" s="1130"/>
    </row>
    <row r="50" spans="1:14" x14ac:dyDescent="0.2">
      <c r="L50" s="192"/>
    </row>
  </sheetData>
  <mergeCells count="14">
    <mergeCell ref="A1:B1"/>
    <mergeCell ref="A2:B2"/>
    <mergeCell ref="F1:H1"/>
    <mergeCell ref="A47:N47"/>
    <mergeCell ref="A49:N49"/>
    <mergeCell ref="A3:N3"/>
    <mergeCell ref="A4:A5"/>
    <mergeCell ref="B4:C4"/>
    <mergeCell ref="D4:E4"/>
    <mergeCell ref="F4:G4"/>
    <mergeCell ref="H4:I4"/>
    <mergeCell ref="J4:K4"/>
    <mergeCell ref="L4:M4"/>
    <mergeCell ref="N4:N5"/>
  </mergeCells>
  <hyperlinks>
    <hyperlink ref="F1:H1" location="Tabellförteckning!A1" display="Tillbaka till innehållsföreckningen "/>
  </hyperlinks>
  <pageMargins left="0.75" right="0.75" top="1" bottom="1" header="0.5" footer="0.5"/>
  <pageSetup paperSize="9" scale="82"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pane ySplit="5" topLeftCell="A6" activePane="bottomLeft" state="frozen"/>
      <selection sqref="A1:B86"/>
      <selection pane="bottomLeft" sqref="A1:H86"/>
    </sheetView>
  </sheetViews>
  <sheetFormatPr defaultColWidth="9.140625" defaultRowHeight="12.75" x14ac:dyDescent="0.2"/>
  <cols>
    <col min="1" max="1" width="6.7109375" style="332" customWidth="1"/>
    <col min="2" max="5" width="9.140625" style="331"/>
    <col min="6" max="6" width="10.7109375" style="334" customWidth="1"/>
    <col min="7" max="7" width="12.85546875" style="334" customWidth="1"/>
    <col min="8" max="8" width="10.7109375" style="334" customWidth="1"/>
    <col min="9" max="16384" width="9.140625" style="331"/>
  </cols>
  <sheetData>
    <row r="1" spans="1:8" ht="30" customHeight="1" x14ac:dyDescent="0.25">
      <c r="A1" s="1137"/>
      <c r="B1" s="967"/>
      <c r="F1" s="962" t="s">
        <v>673</v>
      </c>
      <c r="G1" s="963"/>
      <c r="H1" s="963"/>
    </row>
    <row r="2" spans="1:8" ht="6" customHeight="1" x14ac:dyDescent="0.2">
      <c r="A2" s="1137"/>
      <c r="B2" s="967"/>
    </row>
    <row r="3" spans="1:8" ht="30" customHeight="1" x14ac:dyDescent="0.2">
      <c r="A3" s="1136" t="s">
        <v>491</v>
      </c>
      <c r="B3" s="1089"/>
      <c r="C3" s="1089"/>
      <c r="D3" s="1089"/>
      <c r="E3" s="1089"/>
      <c r="F3" s="1089"/>
      <c r="G3" s="1089"/>
      <c r="H3" s="1089"/>
    </row>
    <row r="4" spans="1:8" ht="15" customHeight="1" x14ac:dyDescent="0.2">
      <c r="B4" s="1135" t="s">
        <v>224</v>
      </c>
      <c r="C4" s="975"/>
      <c r="D4" s="975"/>
      <c r="E4" s="959"/>
      <c r="F4" s="1135" t="s">
        <v>225</v>
      </c>
      <c r="G4" s="975"/>
      <c r="H4" s="975"/>
    </row>
    <row r="5" spans="1:8" ht="30" customHeight="1" x14ac:dyDescent="0.2">
      <c r="B5" s="333" t="s">
        <v>223</v>
      </c>
      <c r="C5" s="333" t="s">
        <v>222</v>
      </c>
      <c r="D5" s="333" t="s">
        <v>244</v>
      </c>
      <c r="E5" s="333" t="s">
        <v>132</v>
      </c>
      <c r="F5" s="333" t="s">
        <v>492</v>
      </c>
      <c r="G5" s="333" t="s">
        <v>493</v>
      </c>
      <c r="H5" s="334" t="s">
        <v>221</v>
      </c>
    </row>
    <row r="6" spans="1:8" ht="6.75" customHeight="1" x14ac:dyDescent="0.2">
      <c r="A6" s="359"/>
      <c r="B6" s="360"/>
      <c r="C6" s="360"/>
      <c r="D6" s="360"/>
      <c r="E6" s="360"/>
      <c r="F6" s="360"/>
      <c r="G6" s="360"/>
      <c r="H6" s="360"/>
    </row>
    <row r="7" spans="1:8" ht="12.75" customHeight="1" x14ac:dyDescent="0.2">
      <c r="A7" s="332">
        <v>1993</v>
      </c>
      <c r="B7" s="338" t="s">
        <v>151</v>
      </c>
      <c r="C7" s="338" t="s">
        <v>151</v>
      </c>
      <c r="D7" s="338" t="s">
        <v>151</v>
      </c>
      <c r="E7" s="335">
        <v>4383</v>
      </c>
      <c r="F7" s="335">
        <v>777</v>
      </c>
      <c r="G7" s="335">
        <v>1067</v>
      </c>
      <c r="H7" s="335">
        <v>2539</v>
      </c>
    </row>
    <row r="8" spans="1:8" ht="12.75" customHeight="1" x14ac:dyDescent="0.2">
      <c r="A8" s="332">
        <v>1994</v>
      </c>
      <c r="B8" s="335">
        <v>3471</v>
      </c>
      <c r="C8" s="335">
        <v>1767</v>
      </c>
      <c r="D8" s="335">
        <v>306</v>
      </c>
      <c r="E8" s="335">
        <v>5544</v>
      </c>
      <c r="F8" s="335">
        <v>1255</v>
      </c>
      <c r="G8" s="335">
        <v>1419</v>
      </c>
      <c r="H8" s="335">
        <v>2870</v>
      </c>
    </row>
    <row r="9" spans="1:8" ht="12.75" customHeight="1" x14ac:dyDescent="0.2">
      <c r="A9" s="332">
        <v>1995</v>
      </c>
      <c r="B9" s="335">
        <v>4170</v>
      </c>
      <c r="C9" s="335">
        <v>1706</v>
      </c>
      <c r="D9" s="335">
        <v>288</v>
      </c>
      <c r="E9" s="335">
        <v>6164</v>
      </c>
      <c r="F9" s="335">
        <v>1514</v>
      </c>
      <c r="G9" s="335">
        <v>1788</v>
      </c>
      <c r="H9" s="335">
        <v>2862</v>
      </c>
    </row>
    <row r="10" spans="1:8" ht="12.75" customHeight="1" x14ac:dyDescent="0.2">
      <c r="A10" s="332">
        <v>1996</v>
      </c>
      <c r="B10" s="335">
        <v>3760</v>
      </c>
      <c r="C10" s="335">
        <v>1708</v>
      </c>
      <c r="D10" s="335">
        <v>394</v>
      </c>
      <c r="E10" s="335">
        <v>5862</v>
      </c>
      <c r="F10" s="335">
        <v>1267</v>
      </c>
      <c r="G10" s="335">
        <v>1713</v>
      </c>
      <c r="H10" s="335">
        <v>2882</v>
      </c>
    </row>
    <row r="11" spans="1:8" ht="12.75" customHeight="1" x14ac:dyDescent="0.2">
      <c r="A11" s="332">
        <v>1997</v>
      </c>
      <c r="B11" s="335">
        <v>4747</v>
      </c>
      <c r="C11" s="335">
        <v>1829</v>
      </c>
      <c r="D11" s="335">
        <v>283</v>
      </c>
      <c r="E11" s="335">
        <v>6859</v>
      </c>
      <c r="F11" s="335">
        <v>1563</v>
      </c>
      <c r="G11" s="335">
        <v>2332</v>
      </c>
      <c r="H11" s="335">
        <v>2964</v>
      </c>
    </row>
    <row r="12" spans="1:8" ht="12.75" customHeight="1" x14ac:dyDescent="0.2">
      <c r="A12" s="332">
        <v>1998</v>
      </c>
      <c r="B12" s="335">
        <v>5225</v>
      </c>
      <c r="C12" s="335">
        <v>1954</v>
      </c>
      <c r="D12" s="335">
        <v>262</v>
      </c>
      <c r="E12" s="335">
        <v>7441</v>
      </c>
      <c r="F12" s="335">
        <v>1563</v>
      </c>
      <c r="G12" s="335">
        <v>2517</v>
      </c>
      <c r="H12" s="335">
        <v>3361</v>
      </c>
    </row>
    <row r="13" spans="1:8" ht="12.75" customHeight="1" x14ac:dyDescent="0.2">
      <c r="A13" s="332">
        <v>1999</v>
      </c>
      <c r="B13" s="335">
        <v>4996</v>
      </c>
      <c r="C13" s="335">
        <v>2016</v>
      </c>
      <c r="D13" s="335">
        <v>279</v>
      </c>
      <c r="E13" s="335">
        <v>7291</v>
      </c>
      <c r="F13" s="335">
        <v>1347</v>
      </c>
      <c r="G13" s="335">
        <v>2026</v>
      </c>
      <c r="H13" s="335">
        <v>3918</v>
      </c>
    </row>
    <row r="14" spans="1:8" ht="12.75" customHeight="1" x14ac:dyDescent="0.2">
      <c r="A14" s="332">
        <v>2000</v>
      </c>
      <c r="B14" s="335">
        <v>5838</v>
      </c>
      <c r="C14" s="335">
        <v>1883</v>
      </c>
      <c r="D14" s="335">
        <v>334</v>
      </c>
      <c r="E14" s="335">
        <v>8055</v>
      </c>
      <c r="F14" s="335">
        <v>1512</v>
      </c>
      <c r="G14" s="335">
        <v>2515</v>
      </c>
      <c r="H14" s="335">
        <v>4028</v>
      </c>
    </row>
    <row r="15" spans="1:8" ht="12.75" customHeight="1" x14ac:dyDescent="0.2">
      <c r="A15" s="332">
        <v>2001</v>
      </c>
      <c r="B15" s="335">
        <v>5562</v>
      </c>
      <c r="C15" s="335">
        <v>2114</v>
      </c>
      <c r="D15" s="335">
        <v>329</v>
      </c>
      <c r="E15" s="335">
        <v>8005</v>
      </c>
      <c r="F15" s="335">
        <v>1339</v>
      </c>
      <c r="G15" s="335">
        <v>2388</v>
      </c>
      <c r="H15" s="335">
        <v>4278</v>
      </c>
    </row>
    <row r="16" spans="1:8" ht="12.75" customHeight="1" x14ac:dyDescent="0.2">
      <c r="A16" s="332">
        <v>2002</v>
      </c>
      <c r="B16" s="335">
        <v>6207</v>
      </c>
      <c r="C16" s="335">
        <v>2438</v>
      </c>
      <c r="D16" s="335">
        <v>347</v>
      </c>
      <c r="E16" s="335">
        <v>8992</v>
      </c>
      <c r="F16" s="335">
        <v>1683</v>
      </c>
      <c r="G16" s="335">
        <v>2701</v>
      </c>
      <c r="H16" s="335">
        <v>4608</v>
      </c>
    </row>
    <row r="17" spans="1:8" ht="12.75" customHeight="1" x14ac:dyDescent="0.2">
      <c r="A17" s="332">
        <v>2003</v>
      </c>
      <c r="B17" s="335">
        <v>7105</v>
      </c>
      <c r="C17" s="335">
        <v>2633</v>
      </c>
      <c r="D17" s="335">
        <v>368</v>
      </c>
      <c r="E17" s="335">
        <v>10106</v>
      </c>
      <c r="F17" s="335">
        <v>2027</v>
      </c>
      <c r="G17" s="335">
        <v>2970</v>
      </c>
      <c r="H17" s="335">
        <v>5109</v>
      </c>
    </row>
    <row r="18" spans="1:8" ht="12.75" customHeight="1" x14ac:dyDescent="0.2">
      <c r="A18" s="332">
        <v>2004</v>
      </c>
      <c r="B18" s="335">
        <v>7843</v>
      </c>
      <c r="C18" s="335">
        <v>2605</v>
      </c>
      <c r="D18" s="335">
        <v>360</v>
      </c>
      <c r="E18" s="335">
        <v>10808</v>
      </c>
      <c r="F18" s="335">
        <v>2100</v>
      </c>
      <c r="G18" s="335">
        <v>3435</v>
      </c>
      <c r="H18" s="335">
        <v>5273</v>
      </c>
    </row>
    <row r="19" spans="1:8" ht="12.75" customHeight="1" x14ac:dyDescent="0.2">
      <c r="A19" s="332">
        <v>2005</v>
      </c>
      <c r="B19" s="335">
        <v>9124</v>
      </c>
      <c r="C19" s="335">
        <v>2392</v>
      </c>
      <c r="D19" s="335">
        <v>346</v>
      </c>
      <c r="E19" s="335">
        <v>11862</v>
      </c>
      <c r="F19" s="335">
        <v>2310</v>
      </c>
      <c r="G19" s="335">
        <v>4040</v>
      </c>
      <c r="H19" s="335">
        <v>5512</v>
      </c>
    </row>
    <row r="20" spans="1:8" ht="12.75" customHeight="1" x14ac:dyDescent="0.2">
      <c r="A20" s="332">
        <v>2006</v>
      </c>
      <c r="B20" s="335">
        <v>10992</v>
      </c>
      <c r="C20" s="335">
        <v>2567</v>
      </c>
      <c r="D20" s="335">
        <v>373</v>
      </c>
      <c r="E20" s="335">
        <v>13932</v>
      </c>
      <c r="F20" s="335">
        <v>3203</v>
      </c>
      <c r="G20" s="335">
        <v>4553</v>
      </c>
      <c r="H20" s="335">
        <v>6176</v>
      </c>
    </row>
    <row r="21" spans="1:8" ht="12.75" customHeight="1" x14ac:dyDescent="0.2">
      <c r="A21" s="332">
        <v>2007</v>
      </c>
      <c r="B21" s="335">
        <v>11556</v>
      </c>
      <c r="C21" s="335">
        <v>3309</v>
      </c>
      <c r="D21" s="335">
        <v>314</v>
      </c>
      <c r="E21" s="335">
        <v>15179</v>
      </c>
      <c r="F21" s="335">
        <v>4224</v>
      </c>
      <c r="G21" s="335">
        <v>4449</v>
      </c>
      <c r="H21" s="335">
        <v>6506</v>
      </c>
    </row>
    <row r="22" spans="1:8" ht="12.75" customHeight="1" x14ac:dyDescent="0.2">
      <c r="A22" s="332">
        <v>2008</v>
      </c>
      <c r="B22" s="335">
        <v>13860</v>
      </c>
      <c r="C22" s="335">
        <v>2617</v>
      </c>
      <c r="D22" s="335">
        <v>340</v>
      </c>
      <c r="E22" s="335">
        <v>16817</v>
      </c>
      <c r="F22" s="335">
        <v>4842</v>
      </c>
      <c r="G22" s="335">
        <v>4859</v>
      </c>
      <c r="H22" s="335">
        <v>7116</v>
      </c>
    </row>
    <row r="23" spans="1:8" ht="12.75" customHeight="1" x14ac:dyDescent="0.2">
      <c r="A23" s="332">
        <v>2009</v>
      </c>
      <c r="B23" s="335">
        <v>15474</v>
      </c>
      <c r="C23" s="335">
        <v>2672</v>
      </c>
      <c r="D23" s="335">
        <v>379</v>
      </c>
      <c r="E23" s="335">
        <v>18525</v>
      </c>
      <c r="F23" s="335">
        <v>5492</v>
      </c>
      <c r="G23" s="335">
        <v>5136</v>
      </c>
      <c r="H23" s="335">
        <v>7897</v>
      </c>
    </row>
    <row r="24" spans="1:8" ht="12.75" customHeight="1" x14ac:dyDescent="0.2">
      <c r="A24" s="332">
        <v>2010</v>
      </c>
      <c r="B24" s="335">
        <v>16952</v>
      </c>
      <c r="C24" s="335">
        <v>2701</v>
      </c>
      <c r="D24" s="335">
        <v>368</v>
      </c>
      <c r="E24" s="335">
        <v>20021</v>
      </c>
      <c r="F24" s="335">
        <v>5661</v>
      </c>
      <c r="G24" s="335">
        <v>5588</v>
      </c>
      <c r="H24" s="335">
        <v>8772</v>
      </c>
    </row>
    <row r="25" spans="1:8" ht="12.75" customHeight="1" x14ac:dyDescent="0.2">
      <c r="A25" s="332">
        <v>2011</v>
      </c>
      <c r="B25" s="335">
        <v>18623</v>
      </c>
      <c r="C25" s="335">
        <v>2545</v>
      </c>
      <c r="D25" s="335">
        <v>314</v>
      </c>
      <c r="E25" s="335">
        <v>21482</v>
      </c>
      <c r="F25" s="335">
        <v>6267</v>
      </c>
      <c r="G25" s="335">
        <v>6127</v>
      </c>
      <c r="H25" s="335">
        <v>9088</v>
      </c>
    </row>
    <row r="26" spans="1:8" ht="12.75" customHeight="1" x14ac:dyDescent="0.2">
      <c r="A26" s="332">
        <v>2012</v>
      </c>
      <c r="B26" s="335">
        <v>20027</v>
      </c>
      <c r="C26" s="335">
        <v>2444</v>
      </c>
      <c r="D26" s="335">
        <v>201</v>
      </c>
      <c r="E26" s="335">
        <v>22672</v>
      </c>
      <c r="F26" s="335">
        <v>6607</v>
      </c>
      <c r="G26" s="335">
        <v>6220</v>
      </c>
      <c r="H26" s="335">
        <v>9845</v>
      </c>
    </row>
    <row r="27" spans="1:8" ht="6.75" customHeight="1" x14ac:dyDescent="0.2">
      <c r="A27" s="359"/>
      <c r="B27" s="360"/>
      <c r="C27" s="360"/>
      <c r="D27" s="360"/>
      <c r="E27" s="360"/>
      <c r="F27" s="360"/>
      <c r="G27" s="360"/>
      <c r="H27" s="360"/>
    </row>
    <row r="28" spans="1:8" s="299" customFormat="1" ht="15" customHeight="1" x14ac:dyDescent="0.2">
      <c r="A28" s="1134" t="s">
        <v>49</v>
      </c>
      <c r="B28" s="959"/>
      <c r="C28" s="959"/>
      <c r="D28" s="959"/>
      <c r="E28" s="959"/>
      <c r="F28" s="959"/>
      <c r="G28" s="959"/>
      <c r="H28" s="959"/>
    </row>
    <row r="29" spans="1:8" s="392" customFormat="1" ht="6" customHeight="1" x14ac:dyDescent="0.2">
      <c r="A29" s="394"/>
      <c r="B29" s="388"/>
      <c r="C29" s="388"/>
      <c r="D29" s="388"/>
      <c r="E29" s="388"/>
      <c r="F29" s="388"/>
      <c r="G29" s="388"/>
      <c r="H29" s="388"/>
    </row>
    <row r="30" spans="1:8" ht="30" customHeight="1" x14ac:dyDescent="0.2">
      <c r="A30" s="1134" t="s">
        <v>369</v>
      </c>
      <c r="B30" s="959"/>
      <c r="C30" s="959"/>
      <c r="D30" s="959"/>
      <c r="E30" s="959"/>
      <c r="F30" s="959"/>
      <c r="G30" s="959"/>
      <c r="H30" s="959"/>
    </row>
  </sheetData>
  <mergeCells count="8">
    <mergeCell ref="F1:H1"/>
    <mergeCell ref="A28:H28"/>
    <mergeCell ref="A30:H30"/>
    <mergeCell ref="F4:H4"/>
    <mergeCell ref="B4:E4"/>
    <mergeCell ref="A3:H3"/>
    <mergeCell ref="A1:B1"/>
    <mergeCell ref="A2:B2"/>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1">
    <pageSetUpPr fitToPage="1"/>
  </sheetPr>
  <dimension ref="A1:H43"/>
  <sheetViews>
    <sheetView zoomScaleNormal="100" workbookViewId="0">
      <pane ySplit="5" topLeftCell="A6" activePane="bottomLeft" state="frozen"/>
      <selection sqref="A1:B86"/>
      <selection pane="bottomLeft" activeCell="M18" sqref="M18"/>
    </sheetView>
  </sheetViews>
  <sheetFormatPr defaultColWidth="8.85546875" defaultRowHeight="12.75" x14ac:dyDescent="0.2"/>
  <cols>
    <col min="1" max="1" width="6.7109375" style="7" customWidth="1"/>
    <col min="2" max="2" width="11.7109375" style="5" customWidth="1"/>
    <col min="3" max="3" width="10.28515625" style="50" customWidth="1"/>
    <col min="4" max="5" width="8.7109375" style="5" customWidth="1"/>
    <col min="6" max="6" width="11.42578125" style="5" customWidth="1"/>
    <col min="7" max="7" width="13.140625" style="5" customWidth="1"/>
    <col min="8" max="8" width="8.7109375" style="5" customWidth="1"/>
    <col min="9" max="16384" width="8.85546875" style="5"/>
  </cols>
  <sheetData>
    <row r="1" spans="1:8" s="800" customFormat="1" ht="30" customHeight="1" x14ac:dyDescent="0.25">
      <c r="A1" s="1087"/>
      <c r="B1" s="967"/>
      <c r="C1" s="50"/>
      <c r="F1" s="962" t="s">
        <v>673</v>
      </c>
      <c r="G1" s="963"/>
      <c r="H1" s="963"/>
    </row>
    <row r="2" spans="1:8" s="800" customFormat="1" ht="6" customHeight="1" x14ac:dyDescent="0.2">
      <c r="A2" s="1087"/>
      <c r="B2" s="967"/>
      <c r="C2" s="50"/>
    </row>
    <row r="3" spans="1:8" ht="30" customHeight="1" x14ac:dyDescent="0.2">
      <c r="A3" s="992" t="s">
        <v>494</v>
      </c>
      <c r="B3" s="1089"/>
      <c r="C3" s="1089"/>
      <c r="D3" s="1089"/>
      <c r="E3" s="1089"/>
      <c r="F3" s="1089"/>
      <c r="G3" s="1089"/>
      <c r="H3" s="1089"/>
    </row>
    <row r="4" spans="1:8" ht="15" customHeight="1" x14ac:dyDescent="0.2">
      <c r="A4" s="1087" t="s">
        <v>127</v>
      </c>
      <c r="B4" s="1120" t="s">
        <v>164</v>
      </c>
      <c r="C4" s="1121" t="s">
        <v>495</v>
      </c>
      <c r="D4" s="1090" t="s">
        <v>165</v>
      </c>
      <c r="E4" s="1090"/>
      <c r="F4" s="1090"/>
      <c r="G4" s="1090"/>
      <c r="H4" s="1090" t="s">
        <v>132</v>
      </c>
    </row>
    <row r="5" spans="1:8" ht="30" customHeight="1" x14ac:dyDescent="0.2">
      <c r="A5" s="1087"/>
      <c r="B5" s="1120"/>
      <c r="C5" s="1120"/>
      <c r="D5" s="29" t="s">
        <v>166</v>
      </c>
      <c r="E5" s="29" t="s">
        <v>167</v>
      </c>
      <c r="F5" s="29" t="s">
        <v>168</v>
      </c>
      <c r="G5" s="29" t="s">
        <v>169</v>
      </c>
      <c r="H5" s="1090"/>
    </row>
    <row r="6" spans="1:8" ht="6" customHeight="1" x14ac:dyDescent="0.2">
      <c r="A6" s="340"/>
      <c r="B6" s="326"/>
      <c r="C6" s="361"/>
      <c r="D6" s="326"/>
      <c r="E6" s="326"/>
      <c r="F6" s="326"/>
      <c r="G6" s="326"/>
      <c r="H6" s="326"/>
    </row>
    <row r="7" spans="1:8" x14ac:dyDescent="0.2">
      <c r="A7" s="22">
        <v>1975</v>
      </c>
      <c r="B7" s="17">
        <v>1955</v>
      </c>
      <c r="C7" s="52">
        <f t="shared" ref="C7:C37" si="0">B7/H7*100</f>
        <v>84.086021505376337</v>
      </c>
      <c r="D7" s="17">
        <v>254</v>
      </c>
      <c r="E7" s="17">
        <v>10</v>
      </c>
      <c r="F7" s="17">
        <v>10</v>
      </c>
      <c r="G7" s="17">
        <f t="shared" ref="G7:G32" si="1">H7-(B7+D7+E7+F7)</f>
        <v>96</v>
      </c>
      <c r="H7" s="17">
        <v>2325</v>
      </c>
    </row>
    <row r="8" spans="1:8" x14ac:dyDescent="0.2">
      <c r="A8" s="22">
        <v>1976</v>
      </c>
      <c r="B8" s="17">
        <v>1930</v>
      </c>
      <c r="C8" s="52">
        <f t="shared" si="0"/>
        <v>81.263157894736835</v>
      </c>
      <c r="D8" s="17">
        <v>309</v>
      </c>
      <c r="E8" s="17">
        <v>22</v>
      </c>
      <c r="F8" s="17">
        <v>32</v>
      </c>
      <c r="G8" s="17">
        <f t="shared" si="1"/>
        <v>82</v>
      </c>
      <c r="H8" s="17">
        <v>2375</v>
      </c>
    </row>
    <row r="9" spans="1:8" x14ac:dyDescent="0.2">
      <c r="A9" s="22">
        <v>1977</v>
      </c>
      <c r="B9" s="17">
        <v>2142</v>
      </c>
      <c r="C9" s="52">
        <f t="shared" si="0"/>
        <v>84.430429641308635</v>
      </c>
      <c r="D9" s="17">
        <v>261</v>
      </c>
      <c r="E9" s="17">
        <v>19</v>
      </c>
      <c r="F9" s="17">
        <v>28</v>
      </c>
      <c r="G9" s="17">
        <f t="shared" si="1"/>
        <v>87</v>
      </c>
      <c r="H9" s="17">
        <v>2537</v>
      </c>
    </row>
    <row r="10" spans="1:8" x14ac:dyDescent="0.2">
      <c r="A10" s="22">
        <v>1978</v>
      </c>
      <c r="B10" s="17">
        <v>2211</v>
      </c>
      <c r="C10" s="52">
        <f t="shared" si="0"/>
        <v>86.064616582327758</v>
      </c>
      <c r="D10" s="17">
        <v>185</v>
      </c>
      <c r="E10" s="17">
        <v>22</v>
      </c>
      <c r="F10" s="17">
        <v>41</v>
      </c>
      <c r="G10" s="17">
        <f t="shared" si="1"/>
        <v>110</v>
      </c>
      <c r="H10" s="17">
        <v>2569</v>
      </c>
    </row>
    <row r="11" spans="1:8" x14ac:dyDescent="0.2">
      <c r="A11" s="22">
        <v>1979</v>
      </c>
      <c r="B11" s="17">
        <v>2238</v>
      </c>
      <c r="C11" s="52">
        <f t="shared" si="0"/>
        <v>86.14318706697459</v>
      </c>
      <c r="D11" s="17">
        <v>216</v>
      </c>
      <c r="E11" s="17">
        <v>11</v>
      </c>
      <c r="F11" s="17">
        <v>29</v>
      </c>
      <c r="G11" s="17">
        <f t="shared" si="1"/>
        <v>104</v>
      </c>
      <c r="H11" s="17">
        <v>2598</v>
      </c>
    </row>
    <row r="12" spans="1:8" x14ac:dyDescent="0.2">
      <c r="A12" s="22">
        <v>1980</v>
      </c>
      <c r="B12" s="17">
        <v>3684</v>
      </c>
      <c r="C12" s="52">
        <f t="shared" si="0"/>
        <v>87.29857819905213</v>
      </c>
      <c r="D12" s="17">
        <v>327</v>
      </c>
      <c r="E12" s="17">
        <v>21</v>
      </c>
      <c r="F12" s="17">
        <v>48</v>
      </c>
      <c r="G12" s="17">
        <f t="shared" si="1"/>
        <v>140</v>
      </c>
      <c r="H12" s="17">
        <v>4220</v>
      </c>
    </row>
    <row r="13" spans="1:8" x14ac:dyDescent="0.2">
      <c r="A13" s="22">
        <v>1981</v>
      </c>
      <c r="B13" s="17">
        <v>5057</v>
      </c>
      <c r="C13" s="52">
        <f t="shared" si="0"/>
        <v>86.533196440793986</v>
      </c>
      <c r="D13" s="17">
        <v>506</v>
      </c>
      <c r="E13" s="17">
        <v>33</v>
      </c>
      <c r="F13" s="17">
        <v>52</v>
      </c>
      <c r="G13" s="17">
        <f t="shared" si="1"/>
        <v>196</v>
      </c>
      <c r="H13" s="17">
        <v>5844</v>
      </c>
    </row>
    <row r="14" spans="1:8" x14ac:dyDescent="0.2">
      <c r="A14" s="22">
        <v>1982</v>
      </c>
      <c r="B14" s="17">
        <v>5256</v>
      </c>
      <c r="C14" s="52">
        <f t="shared" si="0"/>
        <v>86.319592708162261</v>
      </c>
      <c r="D14" s="17">
        <v>584</v>
      </c>
      <c r="E14" s="17">
        <v>30</v>
      </c>
      <c r="F14" s="17">
        <v>50</v>
      </c>
      <c r="G14" s="17">
        <f t="shared" si="1"/>
        <v>169</v>
      </c>
      <c r="H14" s="17">
        <v>6089</v>
      </c>
    </row>
    <row r="15" spans="1:8" x14ac:dyDescent="0.2">
      <c r="A15" s="22">
        <v>1983</v>
      </c>
      <c r="B15" s="17">
        <v>4347</v>
      </c>
      <c r="C15" s="52">
        <f t="shared" si="0"/>
        <v>85.824284304047382</v>
      </c>
      <c r="D15" s="17">
        <v>526</v>
      </c>
      <c r="E15" s="17">
        <v>17</v>
      </c>
      <c r="F15" s="17">
        <v>24</v>
      </c>
      <c r="G15" s="17">
        <f t="shared" si="1"/>
        <v>151</v>
      </c>
      <c r="H15" s="17">
        <v>5065</v>
      </c>
    </row>
    <row r="16" spans="1:8" x14ac:dyDescent="0.2">
      <c r="A16" s="22">
        <v>1984</v>
      </c>
      <c r="B16" s="17">
        <v>3960</v>
      </c>
      <c r="C16" s="52">
        <f t="shared" si="0"/>
        <v>85.974815458098135</v>
      </c>
      <c r="D16" s="17">
        <v>474</v>
      </c>
      <c r="E16" s="17">
        <v>14</v>
      </c>
      <c r="F16" s="17">
        <v>27</v>
      </c>
      <c r="G16" s="17">
        <f t="shared" si="1"/>
        <v>131</v>
      </c>
      <c r="H16" s="17">
        <v>4606</v>
      </c>
    </row>
    <row r="17" spans="1:8" x14ac:dyDescent="0.2">
      <c r="A17" s="22">
        <v>1985</v>
      </c>
      <c r="B17" s="17">
        <v>3959</v>
      </c>
      <c r="C17" s="52">
        <f t="shared" si="0"/>
        <v>86.309134510573358</v>
      </c>
      <c r="D17" s="17">
        <v>377</v>
      </c>
      <c r="E17" s="17">
        <v>27</v>
      </c>
      <c r="F17" s="17">
        <v>26</v>
      </c>
      <c r="G17" s="17">
        <f t="shared" si="1"/>
        <v>198</v>
      </c>
      <c r="H17" s="17">
        <v>4587</v>
      </c>
    </row>
    <row r="18" spans="1:8" x14ac:dyDescent="0.2">
      <c r="A18" s="22">
        <v>1986</v>
      </c>
      <c r="B18" s="17">
        <v>4319</v>
      </c>
      <c r="C18" s="52">
        <f t="shared" si="0"/>
        <v>87.09417221213954</v>
      </c>
      <c r="D18" s="17">
        <v>413</v>
      </c>
      <c r="E18" s="17">
        <v>23</v>
      </c>
      <c r="F18" s="17">
        <v>18</v>
      </c>
      <c r="G18" s="17">
        <f t="shared" si="1"/>
        <v>186</v>
      </c>
      <c r="H18" s="17">
        <v>4959</v>
      </c>
    </row>
    <row r="19" spans="1:8" x14ac:dyDescent="0.2">
      <c r="A19" s="22">
        <v>1987</v>
      </c>
      <c r="B19" s="17">
        <v>4210</v>
      </c>
      <c r="C19" s="52">
        <f t="shared" si="0"/>
        <v>85.691023814370041</v>
      </c>
      <c r="D19" s="17">
        <v>438</v>
      </c>
      <c r="E19" s="17">
        <v>36</v>
      </c>
      <c r="F19" s="17">
        <v>20</v>
      </c>
      <c r="G19" s="17">
        <f t="shared" si="1"/>
        <v>209</v>
      </c>
      <c r="H19" s="17">
        <v>4913</v>
      </c>
    </row>
    <row r="20" spans="1:8" x14ac:dyDescent="0.2">
      <c r="A20" s="22">
        <v>1988</v>
      </c>
      <c r="B20" s="17">
        <v>4179</v>
      </c>
      <c r="C20" s="52">
        <f t="shared" si="0"/>
        <v>84.067592033796018</v>
      </c>
      <c r="D20" s="17">
        <v>490</v>
      </c>
      <c r="E20" s="17">
        <v>27</v>
      </c>
      <c r="F20" s="17">
        <v>48</v>
      </c>
      <c r="G20" s="17">
        <f t="shared" si="1"/>
        <v>227</v>
      </c>
      <c r="H20" s="17">
        <v>4971</v>
      </c>
    </row>
    <row r="21" spans="1:8" x14ac:dyDescent="0.2">
      <c r="A21" s="22">
        <v>1989</v>
      </c>
      <c r="B21" s="17">
        <v>4275</v>
      </c>
      <c r="C21" s="52">
        <f t="shared" si="0"/>
        <v>83.82352941176471</v>
      </c>
      <c r="D21" s="17">
        <v>473</v>
      </c>
      <c r="E21" s="17">
        <v>30</v>
      </c>
      <c r="F21" s="17">
        <v>54</v>
      </c>
      <c r="G21" s="17">
        <f t="shared" si="1"/>
        <v>268</v>
      </c>
      <c r="H21" s="17">
        <v>5100</v>
      </c>
    </row>
    <row r="22" spans="1:8" x14ac:dyDescent="0.2">
      <c r="A22" s="22">
        <v>1990</v>
      </c>
      <c r="B22" s="17">
        <v>4575</v>
      </c>
      <c r="C22" s="52">
        <f t="shared" si="0"/>
        <v>84.068357221609702</v>
      </c>
      <c r="D22" s="17">
        <v>480</v>
      </c>
      <c r="E22" s="17">
        <v>24</v>
      </c>
      <c r="F22" s="17">
        <v>79</v>
      </c>
      <c r="G22" s="17">
        <f t="shared" si="1"/>
        <v>284</v>
      </c>
      <c r="H22" s="17">
        <v>5442</v>
      </c>
    </row>
    <row r="23" spans="1:8" x14ac:dyDescent="0.2">
      <c r="A23" s="22">
        <v>1991</v>
      </c>
      <c r="B23" s="17">
        <v>4773</v>
      </c>
      <c r="C23" s="52">
        <f t="shared" si="0"/>
        <v>83.211297071129707</v>
      </c>
      <c r="D23" s="17">
        <v>494</v>
      </c>
      <c r="E23" s="17">
        <v>36</v>
      </c>
      <c r="F23" s="17">
        <v>72</v>
      </c>
      <c r="G23" s="17">
        <f t="shared" si="1"/>
        <v>361</v>
      </c>
      <c r="H23" s="17">
        <v>5736</v>
      </c>
    </row>
    <row r="24" spans="1:8" x14ac:dyDescent="0.2">
      <c r="A24" s="22">
        <v>1992</v>
      </c>
      <c r="B24" s="17">
        <v>5156</v>
      </c>
      <c r="C24" s="52">
        <f t="shared" si="0"/>
        <v>81.38910812943962</v>
      </c>
      <c r="D24" s="17">
        <v>550</v>
      </c>
      <c r="E24" s="17">
        <v>54</v>
      </c>
      <c r="F24" s="17">
        <v>107</v>
      </c>
      <c r="G24" s="17">
        <f t="shared" si="1"/>
        <v>468</v>
      </c>
      <c r="H24" s="17">
        <v>6335</v>
      </c>
    </row>
    <row r="25" spans="1:8" x14ac:dyDescent="0.2">
      <c r="A25" s="22">
        <v>1993</v>
      </c>
      <c r="B25" s="17">
        <v>4784</v>
      </c>
      <c r="C25" s="52">
        <f t="shared" si="0"/>
        <v>80.457450386814671</v>
      </c>
      <c r="D25" s="17">
        <v>510</v>
      </c>
      <c r="E25" s="17">
        <v>53</v>
      </c>
      <c r="F25" s="17">
        <v>70</v>
      </c>
      <c r="G25" s="17">
        <f t="shared" si="1"/>
        <v>529</v>
      </c>
      <c r="H25" s="17">
        <v>5946</v>
      </c>
    </row>
    <row r="26" spans="1:8" s="62" customFormat="1" x14ac:dyDescent="0.2">
      <c r="A26" s="75">
        <v>1994</v>
      </c>
      <c r="B26" s="66">
        <v>5475</v>
      </c>
      <c r="C26" s="92">
        <f t="shared" si="0"/>
        <v>76.896067415730343</v>
      </c>
      <c r="D26" s="66">
        <v>787</v>
      </c>
      <c r="E26" s="66">
        <v>83</v>
      </c>
      <c r="F26" s="66">
        <v>111</v>
      </c>
      <c r="G26" s="66">
        <f t="shared" si="1"/>
        <v>664</v>
      </c>
      <c r="H26" s="66">
        <v>7120</v>
      </c>
    </row>
    <row r="27" spans="1:8" s="62" customFormat="1" x14ac:dyDescent="0.2">
      <c r="A27" s="75">
        <v>1995</v>
      </c>
      <c r="B27" s="66">
        <v>5574</v>
      </c>
      <c r="C27" s="92">
        <f t="shared" si="0"/>
        <v>71.169560776302347</v>
      </c>
      <c r="D27" s="66">
        <v>1078</v>
      </c>
      <c r="E27" s="66">
        <v>100</v>
      </c>
      <c r="F27" s="66">
        <v>107</v>
      </c>
      <c r="G27" s="66">
        <f t="shared" si="1"/>
        <v>973</v>
      </c>
      <c r="H27" s="66">
        <v>7832</v>
      </c>
    </row>
    <row r="28" spans="1:8" x14ac:dyDescent="0.2">
      <c r="A28" s="22" t="s">
        <v>20</v>
      </c>
      <c r="B28" s="66">
        <v>5567</v>
      </c>
      <c r="C28" s="92">
        <f t="shared" si="0"/>
        <v>67.642770352369382</v>
      </c>
      <c r="D28" s="66">
        <v>1156</v>
      </c>
      <c r="E28" s="66">
        <v>120</v>
      </c>
      <c r="F28" s="66">
        <v>153</v>
      </c>
      <c r="G28" s="66">
        <f t="shared" si="1"/>
        <v>1234</v>
      </c>
      <c r="H28" s="66">
        <v>8230</v>
      </c>
    </row>
    <row r="29" spans="1:8" x14ac:dyDescent="0.2">
      <c r="A29" s="22" t="s">
        <v>78</v>
      </c>
      <c r="B29" s="66">
        <v>6270</v>
      </c>
      <c r="C29" s="92">
        <f t="shared" si="0"/>
        <v>66.356228172293356</v>
      </c>
      <c r="D29" s="66">
        <v>1398</v>
      </c>
      <c r="E29" s="66">
        <v>109</v>
      </c>
      <c r="F29" s="66">
        <v>161</v>
      </c>
      <c r="G29" s="66">
        <f t="shared" si="1"/>
        <v>1511</v>
      </c>
      <c r="H29" s="66">
        <v>9449</v>
      </c>
    </row>
    <row r="30" spans="1:8" x14ac:dyDescent="0.2">
      <c r="A30" s="22">
        <v>1998</v>
      </c>
      <c r="B30" s="66">
        <v>6558</v>
      </c>
      <c r="C30" s="92">
        <f t="shared" si="0"/>
        <v>64.649053627760253</v>
      </c>
      <c r="D30" s="66">
        <v>1634</v>
      </c>
      <c r="E30" s="66">
        <v>113</v>
      </c>
      <c r="F30" s="66">
        <v>148</v>
      </c>
      <c r="G30" s="66">
        <f t="shared" si="1"/>
        <v>1691</v>
      </c>
      <c r="H30" s="66">
        <v>10144</v>
      </c>
    </row>
    <row r="31" spans="1:8" s="14" customFormat="1" x14ac:dyDescent="0.2">
      <c r="A31" s="7">
        <v>1999</v>
      </c>
      <c r="B31" s="66">
        <v>7086</v>
      </c>
      <c r="C31" s="92">
        <f t="shared" si="0"/>
        <v>65.787763438863607</v>
      </c>
      <c r="D31" s="66">
        <v>1656</v>
      </c>
      <c r="E31" s="66">
        <v>121</v>
      </c>
      <c r="F31" s="66">
        <v>170</v>
      </c>
      <c r="G31" s="66">
        <f t="shared" si="1"/>
        <v>1738</v>
      </c>
      <c r="H31" s="66">
        <v>10771</v>
      </c>
    </row>
    <row r="32" spans="1:8" s="14" customFormat="1" x14ac:dyDescent="0.2">
      <c r="A32" s="22">
        <v>2000</v>
      </c>
      <c r="B32" s="66">
        <v>7285</v>
      </c>
      <c r="C32" s="92">
        <f t="shared" si="0"/>
        <v>64.321031255518278</v>
      </c>
      <c r="D32" s="66">
        <v>1724</v>
      </c>
      <c r="E32" s="66">
        <v>109</v>
      </c>
      <c r="F32" s="66">
        <v>172</v>
      </c>
      <c r="G32" s="66">
        <f t="shared" si="1"/>
        <v>2036</v>
      </c>
      <c r="H32" s="66">
        <v>11326</v>
      </c>
    </row>
    <row r="33" spans="1:8" s="14" customFormat="1" x14ac:dyDescent="0.2">
      <c r="A33" s="61">
        <v>2001</v>
      </c>
      <c r="B33" s="66">
        <v>7687</v>
      </c>
      <c r="C33" s="92">
        <f>B33/H33*100</f>
        <v>62.394480519480524</v>
      </c>
      <c r="D33" s="66">
        <v>1662</v>
      </c>
      <c r="E33" s="66">
        <v>149</v>
      </c>
      <c r="F33" s="66">
        <v>169</v>
      </c>
      <c r="G33" s="66">
        <v>2653</v>
      </c>
      <c r="H33" s="66">
        <v>12320</v>
      </c>
    </row>
    <row r="34" spans="1:8" s="14" customFormat="1" x14ac:dyDescent="0.2">
      <c r="A34" s="61">
        <v>2002</v>
      </c>
      <c r="B34" s="66">
        <v>8779</v>
      </c>
      <c r="C34" s="92">
        <f>B34/H34*100</f>
        <v>63.19919372255417</v>
      </c>
      <c r="D34" s="66">
        <v>1852</v>
      </c>
      <c r="E34" s="66">
        <v>151</v>
      </c>
      <c r="F34" s="66">
        <v>174</v>
      </c>
      <c r="G34" s="66">
        <v>2935</v>
      </c>
      <c r="H34" s="66">
        <v>13891</v>
      </c>
    </row>
    <row r="35" spans="1:8" s="69" customFormat="1" x14ac:dyDescent="0.2">
      <c r="A35" s="61">
        <v>2003</v>
      </c>
      <c r="B35" s="66">
        <v>9043</v>
      </c>
      <c r="C35" s="92">
        <f>B35/H35*100</f>
        <v>62.404250914360638</v>
      </c>
      <c r="D35" s="66">
        <v>1836</v>
      </c>
      <c r="E35" s="66">
        <v>177</v>
      </c>
      <c r="F35" s="66">
        <v>151</v>
      </c>
      <c r="G35" s="66">
        <f>H35-(B35+D35+E35+F35)</f>
        <v>3284</v>
      </c>
      <c r="H35" s="66">
        <v>14491</v>
      </c>
    </row>
    <row r="36" spans="1:8" s="14" customFormat="1" x14ac:dyDescent="0.2">
      <c r="A36" s="7">
        <v>2004</v>
      </c>
      <c r="B36" s="17">
        <v>9318</v>
      </c>
      <c r="C36" s="52">
        <f>B36/H36*100</f>
        <v>63.070258562339241</v>
      </c>
      <c r="D36" s="17">
        <v>2081</v>
      </c>
      <c r="E36" s="17">
        <v>181</v>
      </c>
      <c r="F36" s="17">
        <v>191</v>
      </c>
      <c r="G36" s="66">
        <v>3003</v>
      </c>
      <c r="H36" s="17">
        <v>14774</v>
      </c>
    </row>
    <row r="37" spans="1:8" s="14" customFormat="1" x14ac:dyDescent="0.2">
      <c r="A37" s="7">
        <v>2005</v>
      </c>
      <c r="B37" s="17">
        <v>10282</v>
      </c>
      <c r="C37" s="52">
        <f t="shared" si="0"/>
        <v>64.760345153366501</v>
      </c>
      <c r="D37" s="17">
        <v>2028</v>
      </c>
      <c r="E37" s="17">
        <v>221</v>
      </c>
      <c r="F37" s="17">
        <v>196</v>
      </c>
      <c r="G37" s="66">
        <v>3150</v>
      </c>
      <c r="H37" s="17">
        <v>15877</v>
      </c>
    </row>
    <row r="38" spans="1:8" s="14" customFormat="1" x14ac:dyDescent="0.2">
      <c r="A38" s="7">
        <v>2006</v>
      </c>
      <c r="B38" s="17">
        <v>11743</v>
      </c>
      <c r="C38" s="52">
        <f>B38/H38*100</f>
        <v>66.64963959362052</v>
      </c>
      <c r="D38" s="17">
        <v>2102</v>
      </c>
      <c r="E38" s="17">
        <v>282</v>
      </c>
      <c r="F38" s="17">
        <v>235</v>
      </c>
      <c r="G38" s="66">
        <v>3257</v>
      </c>
      <c r="H38" s="17">
        <v>17619</v>
      </c>
    </row>
    <row r="39" spans="1:8" s="14" customFormat="1" x14ac:dyDescent="0.2">
      <c r="A39" s="7">
        <v>2007</v>
      </c>
      <c r="B39" s="18" t="s">
        <v>151</v>
      </c>
      <c r="C39" s="18" t="s">
        <v>151</v>
      </c>
      <c r="D39" s="18" t="s">
        <v>151</v>
      </c>
      <c r="E39" s="18" t="s">
        <v>151</v>
      </c>
      <c r="F39" s="18" t="s">
        <v>151</v>
      </c>
      <c r="G39" s="18" t="s">
        <v>151</v>
      </c>
      <c r="H39" s="18" t="s">
        <v>151</v>
      </c>
    </row>
    <row r="40" spans="1:8" s="14" customFormat="1" x14ac:dyDescent="0.2">
      <c r="A40" s="7">
        <v>2008</v>
      </c>
      <c r="B40" s="18" t="s">
        <v>151</v>
      </c>
      <c r="C40" s="18" t="s">
        <v>151</v>
      </c>
      <c r="D40" s="18" t="s">
        <v>151</v>
      </c>
      <c r="E40" s="18" t="s">
        <v>151</v>
      </c>
      <c r="F40" s="18" t="s">
        <v>151</v>
      </c>
      <c r="G40" s="18" t="s">
        <v>151</v>
      </c>
      <c r="H40" s="18" t="s">
        <v>151</v>
      </c>
    </row>
    <row r="41" spans="1:8" s="14" customFormat="1" x14ac:dyDescent="0.2">
      <c r="A41" s="7">
        <v>2009</v>
      </c>
      <c r="B41" s="17">
        <v>15273</v>
      </c>
      <c r="C41" s="52">
        <f>B41/H41*100</f>
        <v>71.862795840587211</v>
      </c>
      <c r="D41" s="17">
        <v>1965</v>
      </c>
      <c r="E41" s="17">
        <v>270</v>
      </c>
      <c r="F41" s="17">
        <v>282</v>
      </c>
      <c r="G41" s="66">
        <v>3463</v>
      </c>
      <c r="H41" s="17">
        <v>21253</v>
      </c>
    </row>
    <row r="42" spans="1:8" ht="6" customHeight="1" x14ac:dyDescent="0.2">
      <c r="A42" s="340"/>
      <c r="B42" s="326"/>
      <c r="C42" s="361"/>
      <c r="D42" s="326"/>
      <c r="E42" s="326"/>
      <c r="F42" s="326"/>
      <c r="G42" s="362"/>
      <c r="H42" s="344"/>
    </row>
    <row r="43" spans="1:8" ht="15" customHeight="1" x14ac:dyDescent="0.2">
      <c r="A43" s="1088" t="s">
        <v>49</v>
      </c>
      <c r="B43" s="1088"/>
      <c r="C43" s="1088"/>
      <c r="D43" s="1088"/>
      <c r="E43" s="1088"/>
      <c r="F43" s="1088"/>
      <c r="G43" s="1088"/>
      <c r="H43" s="1088"/>
    </row>
  </sheetData>
  <mergeCells count="10">
    <mergeCell ref="A43:H43"/>
    <mergeCell ref="B4:B5"/>
    <mergeCell ref="C4:C5"/>
    <mergeCell ref="D4:G4"/>
    <mergeCell ref="A1:B1"/>
    <mergeCell ref="A2:B2"/>
    <mergeCell ref="F1:H1"/>
    <mergeCell ref="A3:H3"/>
    <mergeCell ref="A4:A5"/>
    <mergeCell ref="H4:H5"/>
  </mergeCells>
  <phoneticPr fontId="0" type="noConversion"/>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1">
    <pageSetUpPr fitToPage="1"/>
  </sheetPr>
  <dimension ref="A1:M44"/>
  <sheetViews>
    <sheetView zoomScaleNormal="100" workbookViewId="0">
      <pane ySplit="5" topLeftCell="A6" activePane="bottomLeft" state="frozen"/>
      <selection sqref="A1:B86"/>
      <selection pane="bottomLeft" sqref="A1:M86"/>
    </sheetView>
  </sheetViews>
  <sheetFormatPr defaultColWidth="8.85546875" defaultRowHeight="12.75" x14ac:dyDescent="0.2"/>
  <cols>
    <col min="1" max="1" width="6.7109375" style="27" customWidth="1"/>
    <col min="2" max="2" width="8.7109375" style="5" customWidth="1"/>
    <col min="3" max="3" width="6.7109375" style="14" customWidth="1"/>
    <col min="4" max="4" width="8.7109375" style="5" customWidth="1"/>
    <col min="5" max="5" width="6.7109375" style="5" customWidth="1"/>
    <col min="6" max="6" width="8.7109375" style="5" customWidth="1"/>
    <col min="7" max="7" width="6.7109375" style="5" customWidth="1"/>
    <col min="8" max="8" width="8.7109375" style="5" customWidth="1"/>
    <col min="9" max="9" width="6.7109375" style="14" customWidth="1"/>
    <col min="10" max="10" width="8.7109375" style="5" customWidth="1"/>
    <col min="11" max="11" width="6.7109375" style="5" customWidth="1"/>
    <col min="12" max="12" width="8.7109375" style="5" customWidth="1"/>
    <col min="13" max="13" width="7.42578125" style="5" customWidth="1"/>
    <col min="14" max="16384" width="8.85546875" style="5"/>
  </cols>
  <sheetData>
    <row r="1" spans="1:13" s="800" customFormat="1" ht="30" customHeight="1" x14ac:dyDescent="0.25">
      <c r="A1" s="1127"/>
      <c r="B1" s="967"/>
      <c r="C1" s="799"/>
      <c r="F1" s="962" t="s">
        <v>590</v>
      </c>
      <c r="G1" s="963"/>
      <c r="H1" s="963"/>
      <c r="I1" s="887"/>
      <c r="J1" s="887"/>
      <c r="K1" s="887"/>
      <c r="L1" s="887"/>
      <c r="M1" s="887"/>
    </row>
    <row r="2" spans="1:13" s="800" customFormat="1" ht="6" customHeight="1" x14ac:dyDescent="0.2">
      <c r="A2" s="1127"/>
      <c r="B2" s="967"/>
      <c r="C2" s="799"/>
      <c r="I2" s="799"/>
    </row>
    <row r="3" spans="1:13" ht="15" customHeight="1" x14ac:dyDescent="0.2">
      <c r="A3" s="1089" t="s">
        <v>496</v>
      </c>
      <c r="B3" s="1089"/>
      <c r="C3" s="1089"/>
      <c r="D3" s="1089"/>
      <c r="E3" s="1089"/>
      <c r="F3" s="1089"/>
      <c r="G3" s="1089"/>
      <c r="H3" s="1089"/>
      <c r="I3" s="1089"/>
      <c r="J3" s="1089"/>
      <c r="K3" s="1089"/>
      <c r="L3" s="1089"/>
      <c r="M3" s="1089"/>
    </row>
    <row r="4" spans="1:13" ht="15" customHeight="1" x14ac:dyDescent="0.2">
      <c r="A4" s="1127" t="s">
        <v>127</v>
      </c>
      <c r="B4" s="1101" t="s">
        <v>497</v>
      </c>
      <c r="C4" s="1090"/>
      <c r="D4" s="1101" t="s">
        <v>498</v>
      </c>
      <c r="E4" s="1090"/>
      <c r="F4" s="1101" t="s">
        <v>499</v>
      </c>
      <c r="G4" s="1090"/>
      <c r="H4" s="1101" t="s">
        <v>500</v>
      </c>
      <c r="I4" s="1090"/>
      <c r="J4" s="1101" t="s">
        <v>501</v>
      </c>
      <c r="K4" s="1090"/>
      <c r="L4" s="1090" t="s">
        <v>132</v>
      </c>
      <c r="M4" s="1090"/>
    </row>
    <row r="5" spans="1:13" ht="15" customHeight="1" x14ac:dyDescent="0.2">
      <c r="A5" s="1127"/>
      <c r="B5" s="14" t="s">
        <v>89</v>
      </c>
      <c r="C5" s="14" t="s">
        <v>129</v>
      </c>
      <c r="D5" s="14" t="s">
        <v>89</v>
      </c>
      <c r="E5" s="14" t="s">
        <v>129</v>
      </c>
      <c r="F5" s="14" t="s">
        <v>89</v>
      </c>
      <c r="G5" s="14" t="s">
        <v>129</v>
      </c>
      <c r="H5" s="14" t="s">
        <v>89</v>
      </c>
      <c r="I5" s="14" t="s">
        <v>129</v>
      </c>
      <c r="J5" s="778" t="s">
        <v>89</v>
      </c>
      <c r="K5" s="14" t="s">
        <v>129</v>
      </c>
      <c r="L5" s="14" t="s">
        <v>89</v>
      </c>
      <c r="M5" s="14" t="s">
        <v>129</v>
      </c>
    </row>
    <row r="6" spans="1:13" ht="6" customHeight="1" x14ac:dyDescent="0.2">
      <c r="A6" s="668"/>
      <c r="B6" s="664"/>
      <c r="C6" s="669"/>
      <c r="D6" s="664"/>
      <c r="E6" s="664"/>
      <c r="F6" s="664"/>
      <c r="G6" s="664"/>
      <c r="H6" s="664"/>
      <c r="I6" s="669"/>
      <c r="J6" s="664"/>
      <c r="K6" s="664"/>
      <c r="L6" s="664"/>
      <c r="M6" s="664"/>
    </row>
    <row r="7" spans="1:13" x14ac:dyDescent="0.2">
      <c r="A7" s="27">
        <v>1975</v>
      </c>
      <c r="B7" s="17">
        <v>43</v>
      </c>
      <c r="C7" s="53">
        <f t="shared" ref="C7:C37" si="0">B7/L7*100</f>
        <v>3.2161555721765147</v>
      </c>
      <c r="D7" s="17">
        <v>457</v>
      </c>
      <c r="E7" s="53">
        <f t="shared" ref="E7:E37" si="1">D7/L7*100</f>
        <v>34.181002243829468</v>
      </c>
      <c r="F7" s="17">
        <v>520</v>
      </c>
      <c r="G7" s="53">
        <f t="shared" ref="G7:G37" si="2">F7/L7*100</f>
        <v>38.893044128646217</v>
      </c>
      <c r="H7" s="17">
        <v>308</v>
      </c>
      <c r="I7" s="53">
        <f t="shared" ref="I7:I38" si="3">H7/L7*100</f>
        <v>23.036649214659686</v>
      </c>
      <c r="J7" s="17">
        <v>9</v>
      </c>
      <c r="K7" s="53">
        <f t="shared" ref="K7:K37" si="4">J7/L7*100</f>
        <v>0.67314884068810776</v>
      </c>
      <c r="L7" s="17">
        <f t="shared" ref="L7:L32" si="5">B7+D7+F7+H7+J7</f>
        <v>1337</v>
      </c>
      <c r="M7" s="53">
        <f t="shared" ref="M7:M37" si="6">L7/L7*100</f>
        <v>100</v>
      </c>
    </row>
    <row r="8" spans="1:13" x14ac:dyDescent="0.2">
      <c r="A8" s="27">
        <v>1976</v>
      </c>
      <c r="B8" s="17">
        <v>38</v>
      </c>
      <c r="C8" s="53">
        <f t="shared" si="0"/>
        <v>3.3989266547406083</v>
      </c>
      <c r="D8" s="17">
        <v>327</v>
      </c>
      <c r="E8" s="53">
        <f t="shared" si="1"/>
        <v>29.248658318425758</v>
      </c>
      <c r="F8" s="17">
        <v>426</v>
      </c>
      <c r="G8" s="53">
        <f t="shared" si="2"/>
        <v>38.103756708407872</v>
      </c>
      <c r="H8" s="17">
        <v>317</v>
      </c>
      <c r="I8" s="53">
        <f t="shared" si="3"/>
        <v>28.354203935599287</v>
      </c>
      <c r="J8" s="17">
        <v>10</v>
      </c>
      <c r="K8" s="53">
        <f t="shared" si="4"/>
        <v>0.89445438282647582</v>
      </c>
      <c r="L8" s="17">
        <f t="shared" si="5"/>
        <v>1118</v>
      </c>
      <c r="M8" s="53">
        <f t="shared" si="6"/>
        <v>100</v>
      </c>
    </row>
    <row r="9" spans="1:13" x14ac:dyDescent="0.2">
      <c r="A9" s="27">
        <v>1977</v>
      </c>
      <c r="B9" s="17">
        <v>49</v>
      </c>
      <c r="C9" s="53">
        <f t="shared" si="0"/>
        <v>3.8522012578616351</v>
      </c>
      <c r="D9" s="17">
        <v>327</v>
      </c>
      <c r="E9" s="53">
        <f t="shared" si="1"/>
        <v>25.707547169811324</v>
      </c>
      <c r="F9" s="17">
        <v>505</v>
      </c>
      <c r="G9" s="53">
        <f t="shared" si="2"/>
        <v>39.70125786163522</v>
      </c>
      <c r="H9" s="17">
        <v>377</v>
      </c>
      <c r="I9" s="53">
        <f t="shared" si="3"/>
        <v>29.638364779874216</v>
      </c>
      <c r="J9" s="17">
        <v>14</v>
      </c>
      <c r="K9" s="53">
        <f t="shared" si="4"/>
        <v>1.10062893081761</v>
      </c>
      <c r="L9" s="17">
        <f t="shared" si="5"/>
        <v>1272</v>
      </c>
      <c r="M9" s="53">
        <f t="shared" si="6"/>
        <v>100</v>
      </c>
    </row>
    <row r="10" spans="1:13" x14ac:dyDescent="0.2">
      <c r="A10" s="27">
        <v>1978</v>
      </c>
      <c r="B10" s="17">
        <v>67</v>
      </c>
      <c r="C10" s="53">
        <f t="shared" si="0"/>
        <v>4.2485732403297405</v>
      </c>
      <c r="D10" s="17">
        <v>385</v>
      </c>
      <c r="E10" s="53">
        <f t="shared" si="1"/>
        <v>24.413443246670894</v>
      </c>
      <c r="F10" s="17">
        <v>586</v>
      </c>
      <c r="G10" s="53">
        <f t="shared" si="2"/>
        <v>37.159162967660116</v>
      </c>
      <c r="H10" s="17">
        <v>525</v>
      </c>
      <c r="I10" s="53">
        <f t="shared" si="3"/>
        <v>33.29105897273304</v>
      </c>
      <c r="J10" s="17">
        <v>14</v>
      </c>
      <c r="K10" s="53">
        <f t="shared" si="4"/>
        <v>0.88776157260621424</v>
      </c>
      <c r="L10" s="17">
        <f t="shared" si="5"/>
        <v>1577</v>
      </c>
      <c r="M10" s="53">
        <f t="shared" si="6"/>
        <v>100</v>
      </c>
    </row>
    <row r="11" spans="1:13" x14ac:dyDescent="0.2">
      <c r="A11" s="27">
        <v>1979</v>
      </c>
      <c r="B11" s="17">
        <v>58</v>
      </c>
      <c r="C11" s="53">
        <f t="shared" si="0"/>
        <v>3.5758323057953145</v>
      </c>
      <c r="D11" s="17">
        <v>388</v>
      </c>
      <c r="E11" s="53">
        <f t="shared" si="1"/>
        <v>23.921085080147968</v>
      </c>
      <c r="F11" s="17">
        <v>598</v>
      </c>
      <c r="G11" s="53">
        <f t="shared" si="2"/>
        <v>36.868064118372381</v>
      </c>
      <c r="H11" s="17">
        <v>558</v>
      </c>
      <c r="I11" s="53">
        <f t="shared" si="3"/>
        <v>34.401972872996303</v>
      </c>
      <c r="J11" s="17">
        <v>20</v>
      </c>
      <c r="K11" s="53">
        <f t="shared" si="4"/>
        <v>1.2330456226880395</v>
      </c>
      <c r="L11" s="17">
        <f t="shared" si="5"/>
        <v>1622</v>
      </c>
      <c r="M11" s="53">
        <f t="shared" si="6"/>
        <v>100</v>
      </c>
    </row>
    <row r="12" spans="1:13" x14ac:dyDescent="0.2">
      <c r="A12" s="27">
        <v>1980</v>
      </c>
      <c r="B12" s="17">
        <v>153</v>
      </c>
      <c r="C12" s="53">
        <f t="shared" si="0"/>
        <v>5.2325581395348841</v>
      </c>
      <c r="D12" s="17">
        <v>712</v>
      </c>
      <c r="E12" s="53">
        <f t="shared" si="1"/>
        <v>24.350205198358413</v>
      </c>
      <c r="F12" s="17">
        <v>1018</v>
      </c>
      <c r="G12" s="53">
        <f t="shared" si="2"/>
        <v>34.815321477428178</v>
      </c>
      <c r="H12" s="17">
        <v>997</v>
      </c>
      <c r="I12" s="53">
        <f t="shared" si="3"/>
        <v>34.097127222982216</v>
      </c>
      <c r="J12" s="17">
        <v>44</v>
      </c>
      <c r="K12" s="53">
        <f t="shared" si="4"/>
        <v>1.5047879616963065</v>
      </c>
      <c r="L12" s="17">
        <f t="shared" si="5"/>
        <v>2924</v>
      </c>
      <c r="M12" s="53">
        <f t="shared" si="6"/>
        <v>100</v>
      </c>
    </row>
    <row r="13" spans="1:13" x14ac:dyDescent="0.2">
      <c r="A13" s="27">
        <v>1981</v>
      </c>
      <c r="B13" s="17">
        <v>261</v>
      </c>
      <c r="C13" s="53">
        <f t="shared" si="0"/>
        <v>5.9711736444749492</v>
      </c>
      <c r="D13" s="17">
        <v>1018</v>
      </c>
      <c r="E13" s="53">
        <f t="shared" si="1"/>
        <v>23.289865019446353</v>
      </c>
      <c r="F13" s="17">
        <v>1393</v>
      </c>
      <c r="G13" s="53">
        <f t="shared" si="2"/>
        <v>31.869137497140244</v>
      </c>
      <c r="H13" s="17">
        <v>1665</v>
      </c>
      <c r="I13" s="53">
        <f t="shared" si="3"/>
        <v>38.091969800960882</v>
      </c>
      <c r="J13" s="17">
        <v>34</v>
      </c>
      <c r="K13" s="53">
        <f t="shared" si="4"/>
        <v>0.77785403797757946</v>
      </c>
      <c r="L13" s="17">
        <f t="shared" si="5"/>
        <v>4371</v>
      </c>
      <c r="M13" s="53">
        <f t="shared" si="6"/>
        <v>100</v>
      </c>
    </row>
    <row r="14" spans="1:13" x14ac:dyDescent="0.2">
      <c r="A14" s="27">
        <v>1982</v>
      </c>
      <c r="B14" s="17">
        <v>259</v>
      </c>
      <c r="C14" s="53">
        <f t="shared" si="0"/>
        <v>5.8123877917414726</v>
      </c>
      <c r="D14" s="17">
        <v>988</v>
      </c>
      <c r="E14" s="53">
        <f t="shared" si="1"/>
        <v>22.172351885098742</v>
      </c>
      <c r="F14" s="17">
        <v>1307</v>
      </c>
      <c r="G14" s="53">
        <f t="shared" si="2"/>
        <v>29.331238779174146</v>
      </c>
      <c r="H14" s="17">
        <v>1841</v>
      </c>
      <c r="I14" s="53">
        <f t="shared" si="3"/>
        <v>41.315080789946137</v>
      </c>
      <c r="J14" s="17">
        <v>61</v>
      </c>
      <c r="K14" s="53">
        <f t="shared" si="4"/>
        <v>1.3689407540394973</v>
      </c>
      <c r="L14" s="17">
        <f t="shared" si="5"/>
        <v>4456</v>
      </c>
      <c r="M14" s="53">
        <f t="shared" si="6"/>
        <v>100</v>
      </c>
    </row>
    <row r="15" spans="1:13" x14ac:dyDescent="0.2">
      <c r="A15" s="27">
        <v>1983</v>
      </c>
      <c r="B15" s="17">
        <v>151</v>
      </c>
      <c r="C15" s="53">
        <f t="shared" si="0"/>
        <v>4.2131696428571432</v>
      </c>
      <c r="D15" s="17">
        <v>699</v>
      </c>
      <c r="E15" s="53">
        <f t="shared" si="1"/>
        <v>19.503348214285715</v>
      </c>
      <c r="F15" s="17">
        <v>1043</v>
      </c>
      <c r="G15" s="53">
        <f t="shared" si="2"/>
        <v>29.1015625</v>
      </c>
      <c r="H15" s="17">
        <v>1622</v>
      </c>
      <c r="I15" s="53">
        <f t="shared" si="3"/>
        <v>45.256696428571431</v>
      </c>
      <c r="J15" s="17">
        <v>69</v>
      </c>
      <c r="K15" s="53">
        <f t="shared" si="4"/>
        <v>1.9252232142857144</v>
      </c>
      <c r="L15" s="17">
        <f t="shared" si="5"/>
        <v>3584</v>
      </c>
      <c r="M15" s="53">
        <f t="shared" si="6"/>
        <v>100</v>
      </c>
    </row>
    <row r="16" spans="1:13" x14ac:dyDescent="0.2">
      <c r="A16" s="27">
        <v>1984</v>
      </c>
      <c r="B16" s="17">
        <v>104</v>
      </c>
      <c r="C16" s="53">
        <f t="shared" si="0"/>
        <v>3.192142418661756</v>
      </c>
      <c r="D16" s="17">
        <v>591</v>
      </c>
      <c r="E16" s="53">
        <f t="shared" si="1"/>
        <v>18.139963167587478</v>
      </c>
      <c r="F16" s="17">
        <v>891</v>
      </c>
      <c r="G16" s="53">
        <f t="shared" si="2"/>
        <v>27.348066298342545</v>
      </c>
      <c r="H16" s="17">
        <v>1590</v>
      </c>
      <c r="I16" s="53">
        <f t="shared" si="3"/>
        <v>48.802946593001842</v>
      </c>
      <c r="J16" s="17">
        <v>82</v>
      </c>
      <c r="K16" s="53">
        <f t="shared" si="4"/>
        <v>2.5168815224063845</v>
      </c>
      <c r="L16" s="17">
        <f t="shared" si="5"/>
        <v>3258</v>
      </c>
      <c r="M16" s="53">
        <f t="shared" si="6"/>
        <v>100</v>
      </c>
    </row>
    <row r="17" spans="1:13" x14ac:dyDescent="0.2">
      <c r="A17" s="27">
        <v>1985</v>
      </c>
      <c r="B17" s="17">
        <v>65</v>
      </c>
      <c r="C17" s="53">
        <f t="shared" si="0"/>
        <v>2.3123443614372108</v>
      </c>
      <c r="D17" s="17">
        <v>437</v>
      </c>
      <c r="E17" s="53">
        <f t="shared" si="1"/>
        <v>15.546069014585557</v>
      </c>
      <c r="F17" s="17">
        <v>699</v>
      </c>
      <c r="G17" s="53">
        <f t="shared" si="2"/>
        <v>24.86659551760939</v>
      </c>
      <c r="H17" s="17">
        <v>1505</v>
      </c>
      <c r="I17" s="53">
        <f t="shared" si="3"/>
        <v>53.539665599430805</v>
      </c>
      <c r="J17" s="17">
        <v>105</v>
      </c>
      <c r="K17" s="53">
        <f t="shared" si="4"/>
        <v>3.7353255069370332</v>
      </c>
      <c r="L17" s="17">
        <f t="shared" si="5"/>
        <v>2811</v>
      </c>
      <c r="M17" s="53">
        <f t="shared" si="6"/>
        <v>100</v>
      </c>
    </row>
    <row r="18" spans="1:13" x14ac:dyDescent="0.2">
      <c r="A18" s="27">
        <v>1986</v>
      </c>
      <c r="B18" s="17">
        <v>84</v>
      </c>
      <c r="C18" s="53">
        <f t="shared" si="0"/>
        <v>2.5798525798525795</v>
      </c>
      <c r="D18" s="17">
        <v>474</v>
      </c>
      <c r="E18" s="53">
        <f t="shared" si="1"/>
        <v>14.557739557739557</v>
      </c>
      <c r="F18" s="17">
        <v>829</v>
      </c>
      <c r="G18" s="53">
        <f t="shared" si="2"/>
        <v>25.460687960687959</v>
      </c>
      <c r="H18" s="17">
        <v>1738</v>
      </c>
      <c r="I18" s="53">
        <f t="shared" si="3"/>
        <v>53.378378378378379</v>
      </c>
      <c r="J18" s="17">
        <v>131</v>
      </c>
      <c r="K18" s="53">
        <f t="shared" si="4"/>
        <v>4.0233415233415233</v>
      </c>
      <c r="L18" s="17">
        <f t="shared" si="5"/>
        <v>3256</v>
      </c>
      <c r="M18" s="53">
        <f t="shared" si="6"/>
        <v>100</v>
      </c>
    </row>
    <row r="19" spans="1:13" x14ac:dyDescent="0.2">
      <c r="A19" s="27">
        <v>1987</v>
      </c>
      <c r="B19" s="17">
        <v>68</v>
      </c>
      <c r="C19" s="53">
        <f t="shared" si="0"/>
        <v>2.1471424060625197</v>
      </c>
      <c r="D19" s="17">
        <v>395</v>
      </c>
      <c r="E19" s="53">
        <f t="shared" si="1"/>
        <v>12.472371329333756</v>
      </c>
      <c r="F19" s="17">
        <v>774</v>
      </c>
      <c r="G19" s="53">
        <f t="shared" si="2"/>
        <v>24.439532680770444</v>
      </c>
      <c r="H19" s="17">
        <v>1697</v>
      </c>
      <c r="I19" s="53">
        <f t="shared" si="3"/>
        <v>53.583833280707296</v>
      </c>
      <c r="J19" s="17">
        <v>233</v>
      </c>
      <c r="K19" s="53">
        <f t="shared" si="4"/>
        <v>7.3571203031259875</v>
      </c>
      <c r="L19" s="17">
        <f t="shared" si="5"/>
        <v>3167</v>
      </c>
      <c r="M19" s="53">
        <f t="shared" si="6"/>
        <v>100</v>
      </c>
    </row>
    <row r="20" spans="1:13" x14ac:dyDescent="0.2">
      <c r="A20" s="27">
        <v>1988</v>
      </c>
      <c r="B20" s="17">
        <v>77</v>
      </c>
      <c r="C20" s="53">
        <f t="shared" si="0"/>
        <v>2.570093457943925</v>
      </c>
      <c r="D20" s="17">
        <v>360</v>
      </c>
      <c r="E20" s="53">
        <f t="shared" si="1"/>
        <v>12.016021361815755</v>
      </c>
      <c r="F20" s="17">
        <v>665</v>
      </c>
      <c r="G20" s="53">
        <f t="shared" si="2"/>
        <v>22.196261682242991</v>
      </c>
      <c r="H20" s="17">
        <v>1701</v>
      </c>
      <c r="I20" s="53">
        <f t="shared" si="3"/>
        <v>56.77570093457944</v>
      </c>
      <c r="J20" s="17">
        <v>193</v>
      </c>
      <c r="K20" s="53">
        <f t="shared" si="4"/>
        <v>6.44192256341789</v>
      </c>
      <c r="L20" s="17">
        <f t="shared" si="5"/>
        <v>2996</v>
      </c>
      <c r="M20" s="53">
        <f t="shared" si="6"/>
        <v>100</v>
      </c>
    </row>
    <row r="21" spans="1:13" x14ac:dyDescent="0.2">
      <c r="A21" s="27">
        <v>1989</v>
      </c>
      <c r="B21" s="17">
        <v>100</v>
      </c>
      <c r="C21" s="53">
        <f t="shared" si="0"/>
        <v>2.8835063437139561</v>
      </c>
      <c r="D21" s="17">
        <v>356</v>
      </c>
      <c r="E21" s="53">
        <f t="shared" si="1"/>
        <v>10.265282583621683</v>
      </c>
      <c r="F21" s="17">
        <v>676</v>
      </c>
      <c r="G21" s="53">
        <f t="shared" si="2"/>
        <v>19.492502883506344</v>
      </c>
      <c r="H21" s="17">
        <v>1853</v>
      </c>
      <c r="I21" s="53">
        <f t="shared" si="3"/>
        <v>53.431372549019606</v>
      </c>
      <c r="J21" s="17">
        <v>483</v>
      </c>
      <c r="K21" s="53">
        <f t="shared" si="4"/>
        <v>13.927335640138407</v>
      </c>
      <c r="L21" s="17">
        <f t="shared" si="5"/>
        <v>3468</v>
      </c>
      <c r="M21" s="53">
        <f t="shared" si="6"/>
        <v>100</v>
      </c>
    </row>
    <row r="22" spans="1:13" x14ac:dyDescent="0.2">
      <c r="A22" s="27">
        <v>1990</v>
      </c>
      <c r="B22" s="17">
        <v>109</v>
      </c>
      <c r="C22" s="53">
        <f t="shared" si="0"/>
        <v>3.2229450029568305</v>
      </c>
      <c r="D22" s="17">
        <v>369</v>
      </c>
      <c r="E22" s="53">
        <f t="shared" si="1"/>
        <v>10.910703725606149</v>
      </c>
      <c r="F22" s="17">
        <v>653</v>
      </c>
      <c r="G22" s="53">
        <f t="shared" si="2"/>
        <v>19.308101714961563</v>
      </c>
      <c r="H22" s="17">
        <v>1987</v>
      </c>
      <c r="I22" s="53">
        <f t="shared" si="3"/>
        <v>58.752217622708457</v>
      </c>
      <c r="J22" s="17">
        <v>264</v>
      </c>
      <c r="K22" s="53">
        <f t="shared" si="4"/>
        <v>7.8060319337670023</v>
      </c>
      <c r="L22" s="17">
        <f t="shared" si="5"/>
        <v>3382</v>
      </c>
      <c r="M22" s="53">
        <f t="shared" si="6"/>
        <v>100</v>
      </c>
    </row>
    <row r="23" spans="1:13" x14ac:dyDescent="0.2">
      <c r="A23" s="27">
        <v>1991</v>
      </c>
      <c r="B23" s="17">
        <v>96</v>
      </c>
      <c r="C23" s="53">
        <f t="shared" si="0"/>
        <v>2.8605482717520858</v>
      </c>
      <c r="D23" s="17">
        <v>315</v>
      </c>
      <c r="E23" s="53">
        <f t="shared" si="1"/>
        <v>9.3861740166865317</v>
      </c>
      <c r="F23" s="17">
        <v>567</v>
      </c>
      <c r="G23" s="53">
        <f t="shared" si="2"/>
        <v>16.895113230035758</v>
      </c>
      <c r="H23" s="17">
        <v>2023</v>
      </c>
      <c r="I23" s="53">
        <f t="shared" si="3"/>
        <v>60.280095351609056</v>
      </c>
      <c r="J23" s="17">
        <v>355</v>
      </c>
      <c r="K23" s="53">
        <f t="shared" si="4"/>
        <v>10.578069129916567</v>
      </c>
      <c r="L23" s="17">
        <f t="shared" si="5"/>
        <v>3356</v>
      </c>
      <c r="M23" s="53">
        <f t="shared" si="6"/>
        <v>100</v>
      </c>
    </row>
    <row r="24" spans="1:13" x14ac:dyDescent="0.2">
      <c r="A24" s="27">
        <v>1992</v>
      </c>
      <c r="B24" s="17">
        <v>82</v>
      </c>
      <c r="C24" s="53">
        <f t="shared" si="0"/>
        <v>2.3295454545454546</v>
      </c>
      <c r="D24" s="17">
        <v>308</v>
      </c>
      <c r="E24" s="53">
        <f t="shared" si="1"/>
        <v>8.75</v>
      </c>
      <c r="F24" s="17">
        <v>578</v>
      </c>
      <c r="G24" s="53">
        <f t="shared" si="2"/>
        <v>16.420454545454547</v>
      </c>
      <c r="H24" s="17">
        <v>2118</v>
      </c>
      <c r="I24" s="53">
        <f t="shared" si="3"/>
        <v>60.170454545454547</v>
      </c>
      <c r="J24" s="17">
        <v>434</v>
      </c>
      <c r="K24" s="53">
        <f t="shared" si="4"/>
        <v>12.329545454545453</v>
      </c>
      <c r="L24" s="17">
        <f t="shared" si="5"/>
        <v>3520</v>
      </c>
      <c r="M24" s="53">
        <f t="shared" si="6"/>
        <v>100</v>
      </c>
    </row>
    <row r="25" spans="1:13" x14ac:dyDescent="0.2">
      <c r="A25" s="27">
        <v>1993</v>
      </c>
      <c r="B25" s="17">
        <v>68</v>
      </c>
      <c r="C25" s="53">
        <f t="shared" si="0"/>
        <v>2.543958099513655</v>
      </c>
      <c r="D25" s="17">
        <v>253</v>
      </c>
      <c r="E25" s="53">
        <f t="shared" si="1"/>
        <v>9.4650205761316872</v>
      </c>
      <c r="F25" s="17">
        <v>355</v>
      </c>
      <c r="G25" s="53">
        <f t="shared" si="2"/>
        <v>13.280957725402171</v>
      </c>
      <c r="H25" s="17">
        <v>1585</v>
      </c>
      <c r="I25" s="53">
        <f t="shared" si="3"/>
        <v>59.296670407781512</v>
      </c>
      <c r="J25" s="17">
        <v>412</v>
      </c>
      <c r="K25" s="53">
        <f t="shared" si="4"/>
        <v>15.413393191170968</v>
      </c>
      <c r="L25" s="17">
        <f t="shared" si="5"/>
        <v>2673</v>
      </c>
      <c r="M25" s="53">
        <f t="shared" si="6"/>
        <v>100</v>
      </c>
    </row>
    <row r="26" spans="1:13" x14ac:dyDescent="0.2">
      <c r="A26" s="27">
        <v>1994</v>
      </c>
      <c r="B26" s="17">
        <v>122</v>
      </c>
      <c r="C26" s="53">
        <f t="shared" si="0"/>
        <v>4.0131578947368425</v>
      </c>
      <c r="D26" s="17">
        <v>328</v>
      </c>
      <c r="E26" s="53">
        <f t="shared" si="1"/>
        <v>10.789473684210527</v>
      </c>
      <c r="F26" s="17">
        <v>399</v>
      </c>
      <c r="G26" s="53">
        <f t="shared" si="2"/>
        <v>13.125</v>
      </c>
      <c r="H26" s="17">
        <v>1663</v>
      </c>
      <c r="I26" s="53">
        <f t="shared" si="3"/>
        <v>54.703947368421055</v>
      </c>
      <c r="J26" s="17">
        <v>528</v>
      </c>
      <c r="K26" s="53">
        <f t="shared" si="4"/>
        <v>17.368421052631579</v>
      </c>
      <c r="L26" s="17">
        <f t="shared" si="5"/>
        <v>3040</v>
      </c>
      <c r="M26" s="53">
        <f t="shared" si="6"/>
        <v>100</v>
      </c>
    </row>
    <row r="27" spans="1:13" x14ac:dyDescent="0.2">
      <c r="A27" s="27">
        <v>1995</v>
      </c>
      <c r="B27" s="17">
        <v>167</v>
      </c>
      <c r="C27" s="53">
        <f t="shared" si="0"/>
        <v>5.0014974543276427</v>
      </c>
      <c r="D27" s="17">
        <v>336</v>
      </c>
      <c r="E27" s="53">
        <f t="shared" si="1"/>
        <v>10.062893081761008</v>
      </c>
      <c r="F27" s="17">
        <v>434</v>
      </c>
      <c r="G27" s="53">
        <f t="shared" si="2"/>
        <v>12.997903563941298</v>
      </c>
      <c r="H27" s="17">
        <v>1833</v>
      </c>
      <c r="I27" s="53">
        <f t="shared" si="3"/>
        <v>54.896675651392634</v>
      </c>
      <c r="J27" s="17">
        <v>569</v>
      </c>
      <c r="K27" s="53">
        <f t="shared" si="4"/>
        <v>17.041030248577417</v>
      </c>
      <c r="L27" s="17">
        <f t="shared" si="5"/>
        <v>3339</v>
      </c>
      <c r="M27" s="53">
        <f t="shared" si="6"/>
        <v>100</v>
      </c>
    </row>
    <row r="28" spans="1:13" x14ac:dyDescent="0.2">
      <c r="A28" s="27">
        <v>1996</v>
      </c>
      <c r="B28" s="17">
        <v>191</v>
      </c>
      <c r="C28" s="53">
        <f t="shared" si="0"/>
        <v>5.7443609022556394</v>
      </c>
      <c r="D28" s="17">
        <v>368</v>
      </c>
      <c r="E28" s="53">
        <f t="shared" si="1"/>
        <v>11.06766917293233</v>
      </c>
      <c r="F28" s="17">
        <v>485</v>
      </c>
      <c r="G28" s="53">
        <f t="shared" si="2"/>
        <v>14.586466165413533</v>
      </c>
      <c r="H28" s="17">
        <v>1657</v>
      </c>
      <c r="I28" s="53">
        <f t="shared" si="3"/>
        <v>49.834586466165412</v>
      </c>
      <c r="J28" s="17">
        <v>624</v>
      </c>
      <c r="K28" s="53">
        <f t="shared" si="4"/>
        <v>18.766917293233082</v>
      </c>
      <c r="L28" s="17">
        <f t="shared" si="5"/>
        <v>3325</v>
      </c>
      <c r="M28" s="53">
        <f t="shared" si="6"/>
        <v>100</v>
      </c>
    </row>
    <row r="29" spans="1:13" x14ac:dyDescent="0.2">
      <c r="A29" s="27">
        <v>1997</v>
      </c>
      <c r="B29" s="17">
        <v>275</v>
      </c>
      <c r="C29" s="53">
        <f t="shared" si="0"/>
        <v>6.8356947551578422</v>
      </c>
      <c r="D29" s="17">
        <v>569</v>
      </c>
      <c r="E29" s="53">
        <f t="shared" si="1"/>
        <v>14.1436738752175</v>
      </c>
      <c r="F29" s="17">
        <v>636</v>
      </c>
      <c r="G29" s="53">
        <f t="shared" si="2"/>
        <v>15.80909768829232</v>
      </c>
      <c r="H29" s="17">
        <v>1844</v>
      </c>
      <c r="I29" s="53">
        <f t="shared" si="3"/>
        <v>45.836440467312947</v>
      </c>
      <c r="J29" s="17">
        <v>699</v>
      </c>
      <c r="K29" s="53">
        <f t="shared" si="4"/>
        <v>17.375093214019387</v>
      </c>
      <c r="L29" s="17">
        <f t="shared" si="5"/>
        <v>4023</v>
      </c>
      <c r="M29" s="53">
        <f t="shared" si="6"/>
        <v>100</v>
      </c>
    </row>
    <row r="30" spans="1:13" x14ac:dyDescent="0.2">
      <c r="A30" s="27">
        <v>1998</v>
      </c>
      <c r="B30" s="17">
        <v>281</v>
      </c>
      <c r="C30" s="53">
        <f t="shared" si="0"/>
        <v>6.4272644098810616</v>
      </c>
      <c r="D30" s="17">
        <v>634</v>
      </c>
      <c r="E30" s="53">
        <f t="shared" si="1"/>
        <v>14.501372369624885</v>
      </c>
      <c r="F30" s="17">
        <v>721</v>
      </c>
      <c r="G30" s="53">
        <f t="shared" si="2"/>
        <v>16.49130832570906</v>
      </c>
      <c r="H30" s="17">
        <v>1920</v>
      </c>
      <c r="I30" s="53">
        <f t="shared" si="3"/>
        <v>43.915827996340347</v>
      </c>
      <c r="J30" s="17">
        <v>816</v>
      </c>
      <c r="K30" s="53">
        <f t="shared" si="4"/>
        <v>18.664226898444646</v>
      </c>
      <c r="L30" s="17">
        <f t="shared" si="5"/>
        <v>4372</v>
      </c>
      <c r="M30" s="53">
        <f t="shared" si="6"/>
        <v>100</v>
      </c>
    </row>
    <row r="31" spans="1:13" s="16" customFormat="1" x14ac:dyDescent="0.2">
      <c r="A31" s="27">
        <v>1999</v>
      </c>
      <c r="B31" s="17">
        <v>359</v>
      </c>
      <c r="C31" s="52">
        <f t="shared" si="0"/>
        <v>7.5642646439106622</v>
      </c>
      <c r="D31" s="17">
        <v>747</v>
      </c>
      <c r="E31" s="52">
        <f t="shared" si="1"/>
        <v>15.739570164348926</v>
      </c>
      <c r="F31" s="17">
        <v>806</v>
      </c>
      <c r="G31" s="52">
        <f t="shared" si="2"/>
        <v>16.982722292456806</v>
      </c>
      <c r="H31" s="17">
        <v>1901</v>
      </c>
      <c r="I31" s="52">
        <f t="shared" si="3"/>
        <v>40.054782975136959</v>
      </c>
      <c r="J31" s="17">
        <v>933</v>
      </c>
      <c r="K31" s="52">
        <f t="shared" si="4"/>
        <v>19.658659924146647</v>
      </c>
      <c r="L31" s="17">
        <f t="shared" si="5"/>
        <v>4746</v>
      </c>
      <c r="M31" s="52">
        <f t="shared" si="6"/>
        <v>100</v>
      </c>
    </row>
    <row r="32" spans="1:13" s="16" customFormat="1" x14ac:dyDescent="0.2">
      <c r="A32" s="27">
        <v>2000</v>
      </c>
      <c r="B32" s="17">
        <v>395</v>
      </c>
      <c r="C32" s="52">
        <f t="shared" si="0"/>
        <v>7.866958773152759</v>
      </c>
      <c r="D32" s="17">
        <v>817</v>
      </c>
      <c r="E32" s="52">
        <f t="shared" si="1"/>
        <v>16.271659032065326</v>
      </c>
      <c r="F32" s="17">
        <v>986</v>
      </c>
      <c r="G32" s="52">
        <f t="shared" si="2"/>
        <v>19.63752240589524</v>
      </c>
      <c r="H32" s="17">
        <v>1875</v>
      </c>
      <c r="I32" s="52">
        <f t="shared" si="3"/>
        <v>37.343158733320053</v>
      </c>
      <c r="J32" s="17">
        <v>948</v>
      </c>
      <c r="K32" s="52">
        <f t="shared" si="4"/>
        <v>18.880701055566622</v>
      </c>
      <c r="L32" s="17">
        <f t="shared" si="5"/>
        <v>5021</v>
      </c>
      <c r="M32" s="52">
        <f t="shared" si="6"/>
        <v>100</v>
      </c>
    </row>
    <row r="33" spans="1:13" s="16" customFormat="1" x14ac:dyDescent="0.2">
      <c r="A33" s="27" t="s">
        <v>60</v>
      </c>
      <c r="B33" s="17">
        <v>427</v>
      </c>
      <c r="C33" s="52">
        <f>B33/L33*100</f>
        <v>8.4487534626038787</v>
      </c>
      <c r="D33" s="17">
        <v>948</v>
      </c>
      <c r="E33" s="52">
        <f>D33/L33*100</f>
        <v>18.757419865453105</v>
      </c>
      <c r="F33" s="17">
        <v>1035</v>
      </c>
      <c r="G33" s="52">
        <f>F33/L33*100</f>
        <v>20.478828650573803</v>
      </c>
      <c r="H33" s="17">
        <v>1693</v>
      </c>
      <c r="I33" s="52">
        <f>H33/L33*100</f>
        <v>33.498219232291255</v>
      </c>
      <c r="J33" s="17">
        <v>951</v>
      </c>
      <c r="K33" s="52">
        <f>J33/L33*100</f>
        <v>18.816778789077958</v>
      </c>
      <c r="L33" s="17">
        <f>B33+D33+F33+H33+J33</f>
        <v>5054</v>
      </c>
      <c r="M33" s="52">
        <f t="shared" si="6"/>
        <v>100</v>
      </c>
    </row>
    <row r="34" spans="1:13" s="16" customFormat="1" x14ac:dyDescent="0.2">
      <c r="A34" s="27" t="s">
        <v>153</v>
      </c>
      <c r="B34" s="17">
        <v>449</v>
      </c>
      <c r="C34" s="52">
        <f>B34/L34*100</f>
        <v>7.7427142610794961</v>
      </c>
      <c r="D34" s="17">
        <v>1042</v>
      </c>
      <c r="E34" s="52">
        <f>D34/L34*100</f>
        <v>17.968615278496291</v>
      </c>
      <c r="F34" s="17">
        <v>1257</v>
      </c>
      <c r="G34" s="52">
        <f>F34/L34*100</f>
        <v>21.676151060527676</v>
      </c>
      <c r="H34" s="17">
        <v>1985</v>
      </c>
      <c r="I34" s="52">
        <f>H34/L34*100</f>
        <v>34.230039662010689</v>
      </c>
      <c r="J34" s="17">
        <v>1066</v>
      </c>
      <c r="K34" s="52">
        <f>J34/L34*100</f>
        <v>18.382479737885841</v>
      </c>
      <c r="L34" s="17">
        <f>B34+D34+F34+H34+J34</f>
        <v>5799</v>
      </c>
      <c r="M34" s="52">
        <f t="shared" si="6"/>
        <v>100</v>
      </c>
    </row>
    <row r="35" spans="1:13" s="16" customFormat="1" x14ac:dyDescent="0.2">
      <c r="A35" s="27" t="s">
        <v>94</v>
      </c>
      <c r="B35" s="17">
        <v>415</v>
      </c>
      <c r="C35" s="52">
        <f>B35/L35*100</f>
        <v>7.1403991741225052</v>
      </c>
      <c r="D35" s="17">
        <v>1042</v>
      </c>
      <c r="E35" s="52">
        <f>D35/L35*100</f>
        <v>17.92842395044735</v>
      </c>
      <c r="F35" s="17">
        <v>1284</v>
      </c>
      <c r="G35" s="52">
        <f>F35/L35*100</f>
        <v>22.092222986923606</v>
      </c>
      <c r="H35" s="17">
        <v>1849</v>
      </c>
      <c r="I35" s="52">
        <f>H35/L35*100</f>
        <v>31.813489332415688</v>
      </c>
      <c r="J35" s="17">
        <v>1222</v>
      </c>
      <c r="K35" s="52">
        <f>J35/L35*100</f>
        <v>21.025464556090849</v>
      </c>
      <c r="L35" s="17">
        <f>B35+D35+F35+H35+J35</f>
        <v>5812</v>
      </c>
      <c r="M35" s="52">
        <f t="shared" si="6"/>
        <v>100</v>
      </c>
    </row>
    <row r="36" spans="1:13" s="16" customFormat="1" x14ac:dyDescent="0.2">
      <c r="A36" s="27" t="s">
        <v>47</v>
      </c>
      <c r="B36" s="17">
        <v>488</v>
      </c>
      <c r="C36" s="52">
        <f>B36/L36*100</f>
        <v>7.7251860060155133</v>
      </c>
      <c r="D36" s="17">
        <v>1144</v>
      </c>
      <c r="E36" s="52">
        <f>D36/L36*100</f>
        <v>18.109862276397024</v>
      </c>
      <c r="F36" s="17">
        <v>1439</v>
      </c>
      <c r="G36" s="52">
        <f>F36/L36*100</f>
        <v>22.779800538230173</v>
      </c>
      <c r="H36" s="17">
        <v>1905</v>
      </c>
      <c r="I36" s="52">
        <f>H36/L36*100</f>
        <v>30.156719962007283</v>
      </c>
      <c r="J36" s="17">
        <v>1341</v>
      </c>
      <c r="K36" s="52">
        <f>J36/L36*100</f>
        <v>21.228431217350007</v>
      </c>
      <c r="L36" s="17">
        <v>6317</v>
      </c>
      <c r="M36" s="52">
        <f t="shared" si="6"/>
        <v>100</v>
      </c>
    </row>
    <row r="37" spans="1:13" s="16" customFormat="1" x14ac:dyDescent="0.2">
      <c r="A37" s="27" t="s">
        <v>51</v>
      </c>
      <c r="B37" s="17">
        <v>540</v>
      </c>
      <c r="C37" s="52">
        <f t="shared" si="0"/>
        <v>7.7742585660811976</v>
      </c>
      <c r="D37" s="17">
        <v>1453</v>
      </c>
      <c r="E37" s="52">
        <f t="shared" si="1"/>
        <v>20.91851425280737</v>
      </c>
      <c r="F37" s="17">
        <v>1568</v>
      </c>
      <c r="G37" s="52">
        <f t="shared" si="2"/>
        <v>22.57414339188022</v>
      </c>
      <c r="H37" s="17">
        <v>2005</v>
      </c>
      <c r="I37" s="52">
        <f t="shared" si="3"/>
        <v>28.86553412035704</v>
      </c>
      <c r="J37" s="17">
        <v>1380</v>
      </c>
      <c r="K37" s="52">
        <f t="shared" si="4"/>
        <v>19.867549668874172</v>
      </c>
      <c r="L37" s="17">
        <v>6946</v>
      </c>
      <c r="M37" s="52">
        <f t="shared" si="6"/>
        <v>100</v>
      </c>
    </row>
    <row r="38" spans="1:13" s="16" customFormat="1" x14ac:dyDescent="0.2">
      <c r="A38" s="27" t="s">
        <v>52</v>
      </c>
      <c r="B38" s="17">
        <v>487</v>
      </c>
      <c r="C38" s="52">
        <f>B38/L38*100</f>
        <v>6.4180284659989457</v>
      </c>
      <c r="D38" s="17">
        <v>1653</v>
      </c>
      <c r="E38" s="52">
        <f>D38/L38*100</f>
        <v>21.784396415392727</v>
      </c>
      <c r="F38" s="17">
        <v>1813</v>
      </c>
      <c r="G38" s="52">
        <f>F38/L38*100</f>
        <v>23.892988929889299</v>
      </c>
      <c r="H38" s="17">
        <v>2167</v>
      </c>
      <c r="I38" s="52">
        <f t="shared" si="3"/>
        <v>28.558249868212972</v>
      </c>
      <c r="J38" s="17">
        <v>1468</v>
      </c>
      <c r="K38" s="52">
        <f>J38/L38*100</f>
        <v>19.346336320506062</v>
      </c>
      <c r="L38" s="17">
        <v>7588</v>
      </c>
      <c r="M38" s="52">
        <f>L38/L38*100</f>
        <v>100</v>
      </c>
    </row>
    <row r="39" spans="1:13" s="16" customFormat="1" x14ac:dyDescent="0.2">
      <c r="A39" s="27" t="s">
        <v>179</v>
      </c>
      <c r="B39" s="18" t="s">
        <v>151</v>
      </c>
      <c r="C39" s="18" t="s">
        <v>151</v>
      </c>
      <c r="D39" s="18" t="s">
        <v>151</v>
      </c>
      <c r="E39" s="18" t="s">
        <v>151</v>
      </c>
      <c r="F39" s="18" t="s">
        <v>151</v>
      </c>
      <c r="G39" s="18" t="s">
        <v>151</v>
      </c>
      <c r="H39" s="18" t="s">
        <v>151</v>
      </c>
      <c r="I39" s="18" t="s">
        <v>151</v>
      </c>
      <c r="J39" s="18" t="s">
        <v>151</v>
      </c>
      <c r="K39" s="18" t="s">
        <v>151</v>
      </c>
      <c r="L39" s="18" t="s">
        <v>151</v>
      </c>
      <c r="M39" s="18" t="s">
        <v>151</v>
      </c>
    </row>
    <row r="40" spans="1:13" s="16" customFormat="1" x14ac:dyDescent="0.2">
      <c r="A40" s="27" t="s">
        <v>182</v>
      </c>
      <c r="B40" s="18" t="s">
        <v>151</v>
      </c>
      <c r="C40" s="18" t="s">
        <v>151</v>
      </c>
      <c r="D40" s="18" t="s">
        <v>151</v>
      </c>
      <c r="E40" s="18" t="s">
        <v>151</v>
      </c>
      <c r="F40" s="18" t="s">
        <v>151</v>
      </c>
      <c r="G40" s="18" t="s">
        <v>151</v>
      </c>
      <c r="H40" s="18" t="s">
        <v>151</v>
      </c>
      <c r="I40" s="18" t="s">
        <v>151</v>
      </c>
      <c r="J40" s="18" t="s">
        <v>151</v>
      </c>
      <c r="K40" s="18" t="s">
        <v>151</v>
      </c>
      <c r="L40" s="18" t="s">
        <v>151</v>
      </c>
      <c r="M40" s="18" t="s">
        <v>151</v>
      </c>
    </row>
    <row r="41" spans="1:13" s="16" customFormat="1" x14ac:dyDescent="0.2">
      <c r="A41" s="27" t="s">
        <v>195</v>
      </c>
      <c r="B41" s="17">
        <v>824</v>
      </c>
      <c r="C41" s="52">
        <f>B41/L41*100</f>
        <v>7.8618452437744484</v>
      </c>
      <c r="D41" s="17">
        <v>2437</v>
      </c>
      <c r="E41" s="52">
        <f>D41/L41*100</f>
        <v>23.251598129949432</v>
      </c>
      <c r="F41" s="17">
        <v>2661</v>
      </c>
      <c r="G41" s="52">
        <f>F41/L41*100</f>
        <v>25.388798778742487</v>
      </c>
      <c r="H41" s="17">
        <v>2994</v>
      </c>
      <c r="I41" s="52">
        <f>H41/L41*100</f>
        <v>28.565976528957158</v>
      </c>
      <c r="J41" s="17">
        <v>1564</v>
      </c>
      <c r="K41" s="52">
        <f>J41/L41*100</f>
        <v>14.922240244251503</v>
      </c>
      <c r="L41" s="17">
        <v>10481</v>
      </c>
      <c r="M41" s="52">
        <f>L41/L41*100</f>
        <v>100</v>
      </c>
    </row>
    <row r="42" spans="1:13" ht="6" customHeight="1" x14ac:dyDescent="0.2">
      <c r="A42" s="325"/>
      <c r="B42" s="344"/>
      <c r="C42" s="327"/>
      <c r="D42" s="326"/>
      <c r="E42" s="326"/>
      <c r="F42" s="326"/>
      <c r="G42" s="326"/>
      <c r="H42" s="326"/>
      <c r="I42" s="327"/>
      <c r="J42" s="326"/>
      <c r="K42" s="326"/>
      <c r="L42" s="326"/>
      <c r="M42" s="326"/>
    </row>
    <row r="43" spans="1:13" ht="15" customHeight="1" x14ac:dyDescent="0.2">
      <c r="A43" s="1138" t="s">
        <v>49</v>
      </c>
      <c r="B43" s="1088"/>
      <c r="C43" s="1088"/>
      <c r="D43" s="1088"/>
      <c r="E43" s="1088"/>
      <c r="F43" s="1088"/>
      <c r="G43" s="1088"/>
      <c r="H43" s="1088"/>
      <c r="I43" s="1088"/>
      <c r="J43" s="1088"/>
      <c r="K43" s="1088"/>
      <c r="L43" s="1088"/>
      <c r="M43" s="1088"/>
    </row>
    <row r="44" spans="1:13" x14ac:dyDescent="0.2">
      <c r="L44" s="16"/>
    </row>
  </sheetData>
  <mergeCells count="12">
    <mergeCell ref="A1:B1"/>
    <mergeCell ref="A2:B2"/>
    <mergeCell ref="F1:H1"/>
    <mergeCell ref="A43:M43"/>
    <mergeCell ref="A3:M3"/>
    <mergeCell ref="B4:C4"/>
    <mergeCell ref="D4:E4"/>
    <mergeCell ref="F4:G4"/>
    <mergeCell ref="H4:I4"/>
    <mergeCell ref="J4:K4"/>
    <mergeCell ref="L4:M4"/>
    <mergeCell ref="A4:A5"/>
  </mergeCells>
  <phoneticPr fontId="0" type="noConversion"/>
  <hyperlinks>
    <hyperlink ref="F1:H1" location="Tabellförteckning!A1" display="Tillbaka till innehållsföreckningen "/>
  </hyperlinks>
  <pageMargins left="0.75" right="0.75" top="1" bottom="1" header="0.5" footer="0.5"/>
  <pageSetup paperSize="9" scale="88" orientation="portrait" r:id="rId1"/>
  <headerFooter alignWithMargins="0"/>
  <ignoredErrors>
    <ignoredError sqref="A33:A38 A39:A41" numberStoredAsText="1"/>
  </ignoredErrors>
  <drawing r:id="rId2"/>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1">
    <pageSetUpPr fitToPage="1"/>
  </sheetPr>
  <dimension ref="A1:M45"/>
  <sheetViews>
    <sheetView zoomScaleNormal="100" workbookViewId="0">
      <pane ySplit="5" topLeftCell="A6" activePane="bottomLeft" state="frozen"/>
      <selection sqref="A1:B86"/>
      <selection pane="bottomLeft" sqref="A1:M86"/>
    </sheetView>
  </sheetViews>
  <sheetFormatPr defaultColWidth="8.85546875" defaultRowHeight="12.75" x14ac:dyDescent="0.2"/>
  <cols>
    <col min="1" max="1" width="6.7109375" style="7" customWidth="1"/>
    <col min="2" max="2" width="8.7109375" style="16" customWidth="1"/>
    <col min="3" max="3" width="6.7109375" style="5" customWidth="1"/>
    <col min="4" max="4" width="8.7109375" style="16" customWidth="1"/>
    <col min="5" max="5" width="6.7109375" style="5" customWidth="1"/>
    <col min="6" max="6" width="8.7109375" style="16" customWidth="1"/>
    <col min="7" max="7" width="6.7109375" style="5" customWidth="1"/>
    <col min="8" max="8" width="8.7109375" style="16" customWidth="1"/>
    <col min="9" max="9" width="6.7109375" style="5" customWidth="1"/>
    <col min="10" max="10" width="8.7109375" style="16" customWidth="1"/>
    <col min="11" max="11" width="6.7109375" style="5" customWidth="1"/>
    <col min="12" max="12" width="8.7109375" style="16" customWidth="1"/>
    <col min="13" max="13" width="6.7109375" style="5" customWidth="1"/>
    <col min="14" max="16384" width="8.85546875" style="5"/>
  </cols>
  <sheetData>
    <row r="1" spans="1:13" s="800" customFormat="1" ht="30" customHeight="1" x14ac:dyDescent="0.25">
      <c r="A1" s="1087"/>
      <c r="B1" s="967"/>
      <c r="D1" s="16"/>
      <c r="F1" s="962" t="s">
        <v>590</v>
      </c>
      <c r="G1" s="963"/>
      <c r="H1" s="963"/>
      <c r="J1" s="962"/>
      <c r="K1" s="963"/>
      <c r="L1" s="963"/>
    </row>
    <row r="2" spans="1:13" s="800" customFormat="1" ht="6" customHeight="1" x14ac:dyDescent="0.2">
      <c r="A2" s="1087"/>
      <c r="B2" s="967"/>
      <c r="D2" s="16"/>
      <c r="F2" s="16"/>
      <c r="H2" s="16"/>
      <c r="J2" s="16"/>
      <c r="L2" s="16"/>
    </row>
    <row r="3" spans="1:13" ht="15" customHeight="1" x14ac:dyDescent="0.2">
      <c r="A3" s="1089" t="s">
        <v>502</v>
      </c>
      <c r="B3" s="1089"/>
      <c r="C3" s="1089"/>
      <c r="D3" s="1089"/>
      <c r="E3" s="1089"/>
      <c r="F3" s="1089"/>
      <c r="G3" s="1089"/>
      <c r="H3" s="1089"/>
      <c r="I3" s="1089"/>
      <c r="J3" s="1089"/>
      <c r="K3" s="1089"/>
      <c r="L3" s="1089"/>
      <c r="M3" s="1089"/>
    </row>
    <row r="4" spans="1:13" ht="15.75" customHeight="1" x14ac:dyDescent="0.2">
      <c r="A4" s="1127" t="s">
        <v>127</v>
      </c>
      <c r="B4" s="1101" t="s">
        <v>497</v>
      </c>
      <c r="C4" s="1090"/>
      <c r="D4" s="1101" t="s">
        <v>498</v>
      </c>
      <c r="E4" s="1090"/>
      <c r="F4" s="1101" t="s">
        <v>499</v>
      </c>
      <c r="G4" s="1090"/>
      <c r="H4" s="1101" t="s">
        <v>500</v>
      </c>
      <c r="I4" s="1090"/>
      <c r="J4" s="1101" t="s">
        <v>501</v>
      </c>
      <c r="K4" s="1090"/>
      <c r="L4" s="1090" t="s">
        <v>132</v>
      </c>
      <c r="M4" s="1090"/>
    </row>
    <row r="5" spans="1:13" ht="15" customHeight="1" x14ac:dyDescent="0.2">
      <c r="A5" s="1127"/>
      <c r="B5" s="17" t="s">
        <v>89</v>
      </c>
      <c r="C5" s="14" t="s">
        <v>129</v>
      </c>
      <c r="D5" s="17" t="s">
        <v>89</v>
      </c>
      <c r="E5" s="14" t="s">
        <v>129</v>
      </c>
      <c r="F5" s="17" t="s">
        <v>89</v>
      </c>
      <c r="G5" s="14" t="s">
        <v>129</v>
      </c>
      <c r="H5" s="17" t="s">
        <v>89</v>
      </c>
      <c r="I5" s="14" t="s">
        <v>129</v>
      </c>
      <c r="J5" s="779" t="s">
        <v>89</v>
      </c>
      <c r="K5" s="14" t="s">
        <v>129</v>
      </c>
      <c r="L5" s="17" t="s">
        <v>89</v>
      </c>
      <c r="M5" s="14" t="s">
        <v>129</v>
      </c>
    </row>
    <row r="6" spans="1:13" ht="6" customHeight="1" x14ac:dyDescent="0.2">
      <c r="A6" s="670"/>
      <c r="B6" s="671"/>
      <c r="C6" s="670"/>
      <c r="D6" s="671"/>
      <c r="E6" s="670"/>
      <c r="F6" s="671"/>
      <c r="G6" s="670"/>
      <c r="H6" s="671"/>
      <c r="I6" s="670"/>
      <c r="J6" s="671"/>
      <c r="K6" s="670"/>
      <c r="L6" s="671"/>
      <c r="M6" s="670"/>
    </row>
    <row r="7" spans="1:13" x14ac:dyDescent="0.2">
      <c r="A7" s="7">
        <v>1975</v>
      </c>
      <c r="B7" s="17">
        <v>12</v>
      </c>
      <c r="C7" s="28">
        <f t="shared" ref="C7:C37" si="0">B7/L7*100</f>
        <v>1.153846153846154</v>
      </c>
      <c r="D7" s="17">
        <v>229</v>
      </c>
      <c r="E7" s="28">
        <f t="shared" ref="E7:E37" si="1">D7/L7*100</f>
        <v>22.01923076923077</v>
      </c>
      <c r="F7" s="17">
        <v>321</v>
      </c>
      <c r="G7" s="28">
        <f t="shared" ref="G7:G37" si="2">F7/L7*100</f>
        <v>30.865384615384617</v>
      </c>
      <c r="H7" s="17">
        <v>419</v>
      </c>
      <c r="I7" s="28">
        <f t="shared" ref="I7:I37" si="3">H7/L7*100</f>
        <v>40.28846153846154</v>
      </c>
      <c r="J7" s="17">
        <v>59</v>
      </c>
      <c r="K7" s="28">
        <f t="shared" ref="K7:K37" si="4">J7/L7*100</f>
        <v>5.6730769230769234</v>
      </c>
      <c r="L7" s="17">
        <f t="shared" ref="L7:L32" si="5">B7+D7+F7+H7+J7</f>
        <v>1040</v>
      </c>
      <c r="M7" s="28">
        <f t="shared" ref="M7:M37" si="6">L7/L7*100</f>
        <v>100</v>
      </c>
    </row>
    <row r="8" spans="1:13" x14ac:dyDescent="0.2">
      <c r="A8" s="7">
        <v>1976</v>
      </c>
      <c r="B8" s="17">
        <v>10</v>
      </c>
      <c r="C8" s="28">
        <f t="shared" si="0"/>
        <v>0.72780203784570596</v>
      </c>
      <c r="D8" s="17">
        <v>261</v>
      </c>
      <c r="E8" s="28">
        <f t="shared" si="1"/>
        <v>18.995633187772924</v>
      </c>
      <c r="F8" s="17">
        <v>443</v>
      </c>
      <c r="G8" s="28">
        <f t="shared" si="2"/>
        <v>32.241630276564777</v>
      </c>
      <c r="H8" s="17">
        <v>605</v>
      </c>
      <c r="I8" s="28">
        <f t="shared" si="3"/>
        <v>44.032023289665212</v>
      </c>
      <c r="J8" s="17">
        <v>55</v>
      </c>
      <c r="K8" s="28">
        <f t="shared" si="4"/>
        <v>4.0029112081513833</v>
      </c>
      <c r="L8" s="17">
        <f t="shared" si="5"/>
        <v>1374</v>
      </c>
      <c r="M8" s="28">
        <f t="shared" si="6"/>
        <v>100</v>
      </c>
    </row>
    <row r="9" spans="1:13" x14ac:dyDescent="0.2">
      <c r="A9" s="7">
        <v>1977</v>
      </c>
      <c r="B9" s="17">
        <v>5</v>
      </c>
      <c r="C9" s="28">
        <f t="shared" si="0"/>
        <v>0.35038542396636296</v>
      </c>
      <c r="D9" s="17">
        <v>324</v>
      </c>
      <c r="E9" s="28">
        <f t="shared" si="1"/>
        <v>22.704975473020323</v>
      </c>
      <c r="F9" s="17">
        <v>408</v>
      </c>
      <c r="G9" s="28">
        <f t="shared" si="2"/>
        <v>28.591450595655221</v>
      </c>
      <c r="H9" s="17">
        <v>615</v>
      </c>
      <c r="I9" s="28">
        <f t="shared" si="3"/>
        <v>43.097407147862647</v>
      </c>
      <c r="J9" s="17">
        <v>75</v>
      </c>
      <c r="K9" s="28">
        <f t="shared" si="4"/>
        <v>5.2557813594954448</v>
      </c>
      <c r="L9" s="17">
        <f t="shared" si="5"/>
        <v>1427</v>
      </c>
      <c r="M9" s="28">
        <f t="shared" si="6"/>
        <v>100</v>
      </c>
    </row>
    <row r="10" spans="1:13" x14ac:dyDescent="0.2">
      <c r="A10" s="7">
        <v>1978</v>
      </c>
      <c r="B10" s="17">
        <v>8</v>
      </c>
      <c r="C10" s="28">
        <f t="shared" si="0"/>
        <v>0.97205346294046169</v>
      </c>
      <c r="D10" s="17">
        <v>107</v>
      </c>
      <c r="E10" s="28">
        <f t="shared" si="1"/>
        <v>13.001215066828674</v>
      </c>
      <c r="F10" s="17">
        <v>195</v>
      </c>
      <c r="G10" s="28">
        <f t="shared" si="2"/>
        <v>23.693803159173754</v>
      </c>
      <c r="H10" s="17">
        <v>447</v>
      </c>
      <c r="I10" s="28">
        <f t="shared" si="3"/>
        <v>54.313487241798299</v>
      </c>
      <c r="J10" s="17">
        <v>66</v>
      </c>
      <c r="K10" s="28">
        <f t="shared" si="4"/>
        <v>8.019441069258809</v>
      </c>
      <c r="L10" s="17">
        <f t="shared" si="5"/>
        <v>823</v>
      </c>
      <c r="M10" s="28">
        <f t="shared" si="6"/>
        <v>100</v>
      </c>
    </row>
    <row r="11" spans="1:13" x14ac:dyDescent="0.2">
      <c r="A11" s="7">
        <v>1979</v>
      </c>
      <c r="B11" s="17">
        <v>9</v>
      </c>
      <c r="C11" s="28">
        <f t="shared" si="0"/>
        <v>1.0135135135135136</v>
      </c>
      <c r="D11" s="17">
        <v>120</v>
      </c>
      <c r="E11" s="28">
        <f t="shared" si="1"/>
        <v>13.513513513513514</v>
      </c>
      <c r="F11" s="17">
        <v>208</v>
      </c>
      <c r="G11" s="28">
        <f t="shared" si="2"/>
        <v>23.423423423423422</v>
      </c>
      <c r="H11" s="17">
        <v>473</v>
      </c>
      <c r="I11" s="28">
        <f t="shared" si="3"/>
        <v>53.265765765765771</v>
      </c>
      <c r="J11" s="17">
        <v>78</v>
      </c>
      <c r="K11" s="28">
        <f t="shared" si="4"/>
        <v>8.7837837837837842</v>
      </c>
      <c r="L11" s="17">
        <f t="shared" si="5"/>
        <v>888</v>
      </c>
      <c r="M11" s="28">
        <f t="shared" si="6"/>
        <v>100</v>
      </c>
    </row>
    <row r="12" spans="1:13" x14ac:dyDescent="0.2">
      <c r="A12" s="7">
        <v>1980</v>
      </c>
      <c r="B12" s="17">
        <v>11</v>
      </c>
      <c r="C12" s="28">
        <f t="shared" si="0"/>
        <v>0.9874326750448833</v>
      </c>
      <c r="D12" s="17">
        <v>165</v>
      </c>
      <c r="E12" s="28">
        <f t="shared" si="1"/>
        <v>14.811490125673249</v>
      </c>
      <c r="F12" s="17">
        <v>304</v>
      </c>
      <c r="G12" s="28">
        <f t="shared" si="2"/>
        <v>27.289048473967686</v>
      </c>
      <c r="H12" s="17">
        <v>558</v>
      </c>
      <c r="I12" s="28">
        <f t="shared" si="3"/>
        <v>50.089766606822259</v>
      </c>
      <c r="J12" s="17">
        <v>76</v>
      </c>
      <c r="K12" s="28">
        <f t="shared" si="4"/>
        <v>6.8222621184919214</v>
      </c>
      <c r="L12" s="17">
        <f t="shared" si="5"/>
        <v>1114</v>
      </c>
      <c r="M12" s="28">
        <f t="shared" si="6"/>
        <v>100</v>
      </c>
    </row>
    <row r="13" spans="1:13" x14ac:dyDescent="0.2">
      <c r="A13" s="7">
        <v>1981</v>
      </c>
      <c r="B13" s="17">
        <v>18</v>
      </c>
      <c r="C13" s="28">
        <f t="shared" si="0"/>
        <v>1.2667135819845179</v>
      </c>
      <c r="D13" s="17">
        <v>151</v>
      </c>
      <c r="E13" s="28">
        <f t="shared" si="1"/>
        <v>10.626319493314568</v>
      </c>
      <c r="F13" s="17">
        <v>323</v>
      </c>
      <c r="G13" s="28">
        <f t="shared" si="2"/>
        <v>22.730471498944404</v>
      </c>
      <c r="H13" s="17">
        <v>797</v>
      </c>
      <c r="I13" s="28">
        <f t="shared" si="3"/>
        <v>56.087262491203383</v>
      </c>
      <c r="J13" s="17">
        <v>132</v>
      </c>
      <c r="K13" s="28">
        <f t="shared" si="4"/>
        <v>9.2892329345531319</v>
      </c>
      <c r="L13" s="17">
        <f t="shared" si="5"/>
        <v>1421</v>
      </c>
      <c r="M13" s="28">
        <f t="shared" si="6"/>
        <v>100</v>
      </c>
    </row>
    <row r="14" spans="1:13" x14ac:dyDescent="0.2">
      <c r="A14" s="7">
        <v>1982</v>
      </c>
      <c r="B14" s="17">
        <v>19</v>
      </c>
      <c r="C14" s="28">
        <f t="shared" si="0"/>
        <v>1.0656197420078519</v>
      </c>
      <c r="D14" s="17">
        <v>183</v>
      </c>
      <c r="E14" s="28">
        <f t="shared" si="1"/>
        <v>10.263600673022994</v>
      </c>
      <c r="F14" s="17">
        <v>388</v>
      </c>
      <c r="G14" s="28">
        <f t="shared" si="2"/>
        <v>21.761076836791922</v>
      </c>
      <c r="H14" s="17">
        <v>1017</v>
      </c>
      <c r="I14" s="28">
        <f t="shared" si="3"/>
        <v>57.038698822209753</v>
      </c>
      <c r="J14" s="17">
        <v>176</v>
      </c>
      <c r="K14" s="28">
        <f t="shared" si="4"/>
        <v>9.8710039259674716</v>
      </c>
      <c r="L14" s="17">
        <f t="shared" si="5"/>
        <v>1783</v>
      </c>
      <c r="M14" s="28">
        <f t="shared" si="6"/>
        <v>100</v>
      </c>
    </row>
    <row r="15" spans="1:13" x14ac:dyDescent="0.2">
      <c r="A15" s="7">
        <v>1983</v>
      </c>
      <c r="B15" s="17">
        <v>11</v>
      </c>
      <c r="C15" s="28">
        <f t="shared" si="0"/>
        <v>0.69974554707379133</v>
      </c>
      <c r="D15" s="17">
        <v>156</v>
      </c>
      <c r="E15" s="28">
        <f t="shared" si="1"/>
        <v>9.9236641221374047</v>
      </c>
      <c r="F15" s="17">
        <v>353</v>
      </c>
      <c r="G15" s="28">
        <f t="shared" si="2"/>
        <v>22.455470737913487</v>
      </c>
      <c r="H15" s="17">
        <v>916</v>
      </c>
      <c r="I15" s="28">
        <f t="shared" si="3"/>
        <v>58.269720101781175</v>
      </c>
      <c r="J15" s="17">
        <v>136</v>
      </c>
      <c r="K15" s="28">
        <f t="shared" si="4"/>
        <v>8.6513994910941463</v>
      </c>
      <c r="L15" s="17">
        <f t="shared" si="5"/>
        <v>1572</v>
      </c>
      <c r="M15" s="28">
        <f t="shared" si="6"/>
        <v>100</v>
      </c>
    </row>
    <row r="16" spans="1:13" ht="13.5" customHeight="1" x14ac:dyDescent="0.2">
      <c r="A16" s="7">
        <v>1984</v>
      </c>
      <c r="B16" s="17">
        <v>6</v>
      </c>
      <c r="C16" s="28">
        <f t="shared" si="0"/>
        <v>0.40187541862022769</v>
      </c>
      <c r="D16" s="17">
        <v>120</v>
      </c>
      <c r="E16" s="28">
        <f t="shared" si="1"/>
        <v>8.0375083724045542</v>
      </c>
      <c r="F16" s="17">
        <v>294</v>
      </c>
      <c r="G16" s="28">
        <f t="shared" si="2"/>
        <v>19.691895512391159</v>
      </c>
      <c r="H16" s="17">
        <v>881</v>
      </c>
      <c r="I16" s="28">
        <f t="shared" si="3"/>
        <v>59.008707300736774</v>
      </c>
      <c r="J16" s="17">
        <v>192</v>
      </c>
      <c r="K16" s="28">
        <f t="shared" si="4"/>
        <v>12.860013395847286</v>
      </c>
      <c r="L16" s="17">
        <f t="shared" si="5"/>
        <v>1493</v>
      </c>
      <c r="M16" s="28">
        <f t="shared" si="6"/>
        <v>100</v>
      </c>
    </row>
    <row r="17" spans="1:13" x14ac:dyDescent="0.2">
      <c r="A17" s="7">
        <v>1985</v>
      </c>
      <c r="B17" s="17">
        <v>5</v>
      </c>
      <c r="C17" s="28">
        <f t="shared" si="0"/>
        <v>0.2932551319648094</v>
      </c>
      <c r="D17" s="17">
        <v>113</v>
      </c>
      <c r="E17" s="28">
        <f t="shared" si="1"/>
        <v>6.6275659824046915</v>
      </c>
      <c r="F17" s="17">
        <v>295</v>
      </c>
      <c r="G17" s="28">
        <f t="shared" si="2"/>
        <v>17.302052785923756</v>
      </c>
      <c r="H17" s="17">
        <v>1072</v>
      </c>
      <c r="I17" s="28">
        <f t="shared" si="3"/>
        <v>62.873900293255133</v>
      </c>
      <c r="J17" s="17">
        <v>220</v>
      </c>
      <c r="K17" s="28">
        <f t="shared" si="4"/>
        <v>12.903225806451612</v>
      </c>
      <c r="L17" s="17">
        <f t="shared" si="5"/>
        <v>1705</v>
      </c>
      <c r="M17" s="28">
        <f t="shared" si="6"/>
        <v>100</v>
      </c>
    </row>
    <row r="18" spans="1:13" x14ac:dyDescent="0.2">
      <c r="A18" s="7">
        <v>1986</v>
      </c>
      <c r="B18" s="17">
        <v>2</v>
      </c>
      <c r="C18" s="28">
        <f t="shared" si="0"/>
        <v>0.11702750146284377</v>
      </c>
      <c r="D18" s="17">
        <v>84</v>
      </c>
      <c r="E18" s="28">
        <f t="shared" si="1"/>
        <v>4.9151550614394388</v>
      </c>
      <c r="F18" s="17">
        <v>322</v>
      </c>
      <c r="G18" s="28">
        <f t="shared" si="2"/>
        <v>18.841427735517847</v>
      </c>
      <c r="H18" s="17">
        <v>1076</v>
      </c>
      <c r="I18" s="28">
        <f t="shared" si="3"/>
        <v>62.96079578700995</v>
      </c>
      <c r="J18" s="17">
        <v>225</v>
      </c>
      <c r="K18" s="28">
        <f t="shared" si="4"/>
        <v>13.165593914569923</v>
      </c>
      <c r="L18" s="17">
        <f t="shared" si="5"/>
        <v>1709</v>
      </c>
      <c r="M18" s="28">
        <f t="shared" si="6"/>
        <v>100</v>
      </c>
    </row>
    <row r="19" spans="1:13" x14ac:dyDescent="0.2">
      <c r="A19" s="7">
        <v>1987</v>
      </c>
      <c r="B19" s="17">
        <v>11</v>
      </c>
      <c r="C19" s="28">
        <f t="shared" si="0"/>
        <v>0.62893081761006298</v>
      </c>
      <c r="D19" s="17">
        <v>93</v>
      </c>
      <c r="E19" s="28">
        <f t="shared" si="1"/>
        <v>5.3173241852487134</v>
      </c>
      <c r="F19" s="17">
        <v>281</v>
      </c>
      <c r="G19" s="28">
        <f t="shared" si="2"/>
        <v>16.066323613493424</v>
      </c>
      <c r="H19" s="17">
        <v>1129</v>
      </c>
      <c r="I19" s="28">
        <f t="shared" si="3"/>
        <v>64.551172098341908</v>
      </c>
      <c r="J19" s="17">
        <v>235</v>
      </c>
      <c r="K19" s="28">
        <f t="shared" si="4"/>
        <v>13.436249285305891</v>
      </c>
      <c r="L19" s="17">
        <f t="shared" si="5"/>
        <v>1749</v>
      </c>
      <c r="M19" s="28">
        <f t="shared" si="6"/>
        <v>100</v>
      </c>
    </row>
    <row r="20" spans="1:13" x14ac:dyDescent="0.2">
      <c r="A20" s="7">
        <v>1988</v>
      </c>
      <c r="B20" s="17">
        <v>8</v>
      </c>
      <c r="C20" s="28">
        <f t="shared" si="0"/>
        <v>0.42083114150447132</v>
      </c>
      <c r="D20" s="17">
        <v>91</v>
      </c>
      <c r="E20" s="28">
        <f t="shared" si="1"/>
        <v>4.7869542346133613</v>
      </c>
      <c r="F20" s="17">
        <v>256</v>
      </c>
      <c r="G20" s="28">
        <f t="shared" si="2"/>
        <v>13.466596528143082</v>
      </c>
      <c r="H20" s="17">
        <v>1239</v>
      </c>
      <c r="I20" s="28">
        <f t="shared" si="3"/>
        <v>65.176223040504993</v>
      </c>
      <c r="J20" s="17">
        <v>307</v>
      </c>
      <c r="K20" s="28">
        <f t="shared" si="4"/>
        <v>16.149395055234088</v>
      </c>
      <c r="L20" s="17">
        <f t="shared" si="5"/>
        <v>1901</v>
      </c>
      <c r="M20" s="28">
        <f t="shared" si="6"/>
        <v>100</v>
      </c>
    </row>
    <row r="21" spans="1:13" x14ac:dyDescent="0.2">
      <c r="A21" s="7">
        <v>1989</v>
      </c>
      <c r="B21" s="17">
        <v>5</v>
      </c>
      <c r="C21" s="28">
        <f t="shared" si="0"/>
        <v>0.28901734104046239</v>
      </c>
      <c r="D21" s="17">
        <v>82</v>
      </c>
      <c r="E21" s="28">
        <f t="shared" si="1"/>
        <v>4.7398843930635834</v>
      </c>
      <c r="F21" s="17">
        <v>235</v>
      </c>
      <c r="G21" s="28">
        <f t="shared" si="2"/>
        <v>13.583815028901732</v>
      </c>
      <c r="H21" s="17">
        <v>1088</v>
      </c>
      <c r="I21" s="28">
        <f t="shared" si="3"/>
        <v>62.890173410404628</v>
      </c>
      <c r="J21" s="17">
        <v>320</v>
      </c>
      <c r="K21" s="28">
        <f t="shared" si="4"/>
        <v>18.497109826589593</v>
      </c>
      <c r="L21" s="17">
        <f t="shared" si="5"/>
        <v>1730</v>
      </c>
      <c r="M21" s="28">
        <f t="shared" si="6"/>
        <v>100</v>
      </c>
    </row>
    <row r="22" spans="1:13" s="34" customFormat="1" x14ac:dyDescent="0.2">
      <c r="A22" s="39">
        <v>1990</v>
      </c>
      <c r="B22" s="17">
        <v>3</v>
      </c>
      <c r="C22" s="28">
        <f t="shared" si="0"/>
        <v>0.16242555495397942</v>
      </c>
      <c r="D22" s="17">
        <v>57</v>
      </c>
      <c r="E22" s="28">
        <f t="shared" si="1"/>
        <v>3.0860855441256092</v>
      </c>
      <c r="F22" s="17">
        <v>218</v>
      </c>
      <c r="G22" s="28">
        <f t="shared" si="2"/>
        <v>11.802923659989171</v>
      </c>
      <c r="H22" s="17">
        <v>1223</v>
      </c>
      <c r="I22" s="28">
        <f t="shared" si="3"/>
        <v>66.215484569572283</v>
      </c>
      <c r="J22" s="17">
        <v>346</v>
      </c>
      <c r="K22" s="28">
        <f t="shared" si="4"/>
        <v>18.733080671358959</v>
      </c>
      <c r="L22" s="17">
        <f t="shared" si="5"/>
        <v>1847</v>
      </c>
      <c r="M22" s="28">
        <f t="shared" si="6"/>
        <v>100</v>
      </c>
    </row>
    <row r="23" spans="1:13" x14ac:dyDescent="0.2">
      <c r="A23" s="7">
        <v>1991</v>
      </c>
      <c r="B23" s="17">
        <v>8</v>
      </c>
      <c r="C23" s="28">
        <f t="shared" si="0"/>
        <v>0.41580041580041582</v>
      </c>
      <c r="D23" s="17">
        <v>65</v>
      </c>
      <c r="E23" s="28">
        <f t="shared" si="1"/>
        <v>3.3783783783783785</v>
      </c>
      <c r="F23" s="17">
        <v>206</v>
      </c>
      <c r="G23" s="28">
        <f t="shared" si="2"/>
        <v>10.706860706860708</v>
      </c>
      <c r="H23" s="17">
        <v>1226</v>
      </c>
      <c r="I23" s="28">
        <f t="shared" si="3"/>
        <v>63.721413721413725</v>
      </c>
      <c r="J23" s="17">
        <v>419</v>
      </c>
      <c r="K23" s="28">
        <f t="shared" si="4"/>
        <v>21.777546777546778</v>
      </c>
      <c r="L23" s="17">
        <f t="shared" si="5"/>
        <v>1924</v>
      </c>
      <c r="M23" s="28">
        <f t="shared" si="6"/>
        <v>100</v>
      </c>
    </row>
    <row r="24" spans="1:13" x14ac:dyDescent="0.2">
      <c r="A24" s="7">
        <v>1992</v>
      </c>
      <c r="B24" s="17">
        <v>10</v>
      </c>
      <c r="C24" s="28">
        <f t="shared" si="0"/>
        <v>0.4589261128958238</v>
      </c>
      <c r="D24" s="17">
        <v>81</v>
      </c>
      <c r="E24" s="28">
        <f t="shared" si="1"/>
        <v>3.7173015144561727</v>
      </c>
      <c r="F24" s="17">
        <v>226</v>
      </c>
      <c r="G24" s="28">
        <f t="shared" si="2"/>
        <v>10.371730151445616</v>
      </c>
      <c r="H24" s="17">
        <v>1404</v>
      </c>
      <c r="I24" s="28">
        <f t="shared" si="3"/>
        <v>64.433226250573654</v>
      </c>
      <c r="J24" s="17">
        <v>458</v>
      </c>
      <c r="K24" s="28">
        <f t="shared" si="4"/>
        <v>21.018815970628729</v>
      </c>
      <c r="L24" s="17">
        <f t="shared" si="5"/>
        <v>2179</v>
      </c>
      <c r="M24" s="28">
        <f t="shared" si="6"/>
        <v>100</v>
      </c>
    </row>
    <row r="25" spans="1:13" x14ac:dyDescent="0.2">
      <c r="A25" s="7">
        <v>1993</v>
      </c>
      <c r="B25" s="17">
        <v>14</v>
      </c>
      <c r="C25" s="28">
        <f t="shared" si="0"/>
        <v>0.55710306406685239</v>
      </c>
      <c r="D25" s="17">
        <v>101</v>
      </c>
      <c r="E25" s="28">
        <f t="shared" si="1"/>
        <v>4.0191006764822923</v>
      </c>
      <c r="F25" s="17">
        <v>257</v>
      </c>
      <c r="G25" s="28">
        <f t="shared" si="2"/>
        <v>10.226820533227219</v>
      </c>
      <c r="H25" s="17">
        <v>1566</v>
      </c>
      <c r="I25" s="28">
        <f t="shared" si="3"/>
        <v>62.315957023477921</v>
      </c>
      <c r="J25" s="17">
        <v>575</v>
      </c>
      <c r="K25" s="28">
        <f t="shared" si="4"/>
        <v>22.881018702745724</v>
      </c>
      <c r="L25" s="17">
        <f t="shared" si="5"/>
        <v>2513</v>
      </c>
      <c r="M25" s="28">
        <f t="shared" si="6"/>
        <v>100</v>
      </c>
    </row>
    <row r="26" spans="1:13" ht="13.5" customHeight="1" x14ac:dyDescent="0.2">
      <c r="A26" s="7">
        <v>1994</v>
      </c>
      <c r="B26" s="17">
        <v>23</v>
      </c>
      <c r="C26" s="28">
        <f t="shared" si="0"/>
        <v>0.69465418302627602</v>
      </c>
      <c r="D26" s="17">
        <v>132</v>
      </c>
      <c r="E26" s="28">
        <f t="shared" si="1"/>
        <v>3.9867109634551494</v>
      </c>
      <c r="F26" s="17">
        <v>342</v>
      </c>
      <c r="G26" s="28">
        <f t="shared" si="2"/>
        <v>10.329205678042888</v>
      </c>
      <c r="H26" s="17">
        <v>2017</v>
      </c>
      <c r="I26" s="28">
        <f t="shared" si="3"/>
        <v>60.918151615826034</v>
      </c>
      <c r="J26" s="17">
        <v>797</v>
      </c>
      <c r="K26" s="28">
        <f t="shared" si="4"/>
        <v>24.071277559649655</v>
      </c>
      <c r="L26" s="17">
        <f t="shared" si="5"/>
        <v>3311</v>
      </c>
      <c r="M26" s="28">
        <f t="shared" si="6"/>
        <v>100</v>
      </c>
    </row>
    <row r="27" spans="1:13" x14ac:dyDescent="0.2">
      <c r="A27" s="7">
        <v>1995</v>
      </c>
      <c r="B27" s="17">
        <v>43</v>
      </c>
      <c r="C27" s="28">
        <f t="shared" si="0"/>
        <v>1.1659436008676789</v>
      </c>
      <c r="D27" s="17">
        <v>163</v>
      </c>
      <c r="E27" s="28">
        <f t="shared" si="1"/>
        <v>4.4197396963123641</v>
      </c>
      <c r="F27" s="17">
        <v>372</v>
      </c>
      <c r="G27" s="28">
        <f t="shared" si="2"/>
        <v>10.086767895878525</v>
      </c>
      <c r="H27" s="17">
        <v>2230</v>
      </c>
      <c r="I27" s="28">
        <f t="shared" si="3"/>
        <v>60.466377440347074</v>
      </c>
      <c r="J27" s="17">
        <v>880</v>
      </c>
      <c r="K27" s="28">
        <f t="shared" si="4"/>
        <v>23.861171366594363</v>
      </c>
      <c r="L27" s="17">
        <f t="shared" si="5"/>
        <v>3688</v>
      </c>
      <c r="M27" s="28">
        <f t="shared" si="6"/>
        <v>100</v>
      </c>
    </row>
    <row r="28" spans="1:13" x14ac:dyDescent="0.2">
      <c r="A28" s="7">
        <v>1996</v>
      </c>
      <c r="B28" s="17">
        <v>69</v>
      </c>
      <c r="C28" s="28">
        <f t="shared" si="0"/>
        <v>1.7402269861286255</v>
      </c>
      <c r="D28" s="17">
        <v>216</v>
      </c>
      <c r="E28" s="28">
        <f t="shared" si="1"/>
        <v>5.4476670870113493</v>
      </c>
      <c r="F28" s="17">
        <v>402</v>
      </c>
      <c r="G28" s="28">
        <f t="shared" si="2"/>
        <v>10.138713745271122</v>
      </c>
      <c r="H28" s="17">
        <v>2230</v>
      </c>
      <c r="I28" s="28">
        <f t="shared" si="3"/>
        <v>56.242118537200504</v>
      </c>
      <c r="J28" s="17">
        <v>1048</v>
      </c>
      <c r="K28" s="28">
        <f t="shared" si="4"/>
        <v>26.431273644388398</v>
      </c>
      <c r="L28" s="17">
        <f t="shared" si="5"/>
        <v>3965</v>
      </c>
      <c r="M28" s="28">
        <f t="shared" si="6"/>
        <v>100</v>
      </c>
    </row>
    <row r="29" spans="1:13" x14ac:dyDescent="0.2">
      <c r="A29" s="7">
        <v>1997</v>
      </c>
      <c r="B29" s="17">
        <v>98</v>
      </c>
      <c r="C29" s="28">
        <f t="shared" si="0"/>
        <v>2.2425629290617848</v>
      </c>
      <c r="D29" s="17">
        <v>362</v>
      </c>
      <c r="E29" s="28">
        <f t="shared" si="1"/>
        <v>8.2837528604118997</v>
      </c>
      <c r="F29" s="17">
        <v>593</v>
      </c>
      <c r="G29" s="28">
        <f t="shared" si="2"/>
        <v>13.569794050343251</v>
      </c>
      <c r="H29" s="17">
        <v>2296</v>
      </c>
      <c r="I29" s="28">
        <f t="shared" si="3"/>
        <v>52.540045766590396</v>
      </c>
      <c r="J29" s="17">
        <v>1021</v>
      </c>
      <c r="K29" s="28">
        <f t="shared" si="4"/>
        <v>23.363844393592679</v>
      </c>
      <c r="L29" s="17">
        <f t="shared" si="5"/>
        <v>4370</v>
      </c>
      <c r="M29" s="28">
        <f t="shared" si="6"/>
        <v>100</v>
      </c>
    </row>
    <row r="30" spans="1:13" x14ac:dyDescent="0.2">
      <c r="A30" s="7">
        <v>1998</v>
      </c>
      <c r="B30" s="17">
        <v>90</v>
      </c>
      <c r="C30" s="28">
        <f t="shared" si="0"/>
        <v>1.9222554463904313</v>
      </c>
      <c r="D30" s="17">
        <v>382</v>
      </c>
      <c r="E30" s="28">
        <f t="shared" si="1"/>
        <v>8.1589064502349427</v>
      </c>
      <c r="F30" s="17">
        <v>661</v>
      </c>
      <c r="G30" s="28">
        <f t="shared" si="2"/>
        <v>14.117898334045279</v>
      </c>
      <c r="H30" s="17">
        <v>2341</v>
      </c>
      <c r="I30" s="28">
        <f t="shared" si="3"/>
        <v>50</v>
      </c>
      <c r="J30" s="17">
        <v>1208</v>
      </c>
      <c r="K30" s="28">
        <f t="shared" si="4"/>
        <v>25.800939769329347</v>
      </c>
      <c r="L30" s="17">
        <f t="shared" si="5"/>
        <v>4682</v>
      </c>
      <c r="M30" s="28">
        <f t="shared" si="6"/>
        <v>100</v>
      </c>
    </row>
    <row r="31" spans="1:13" s="34" customFormat="1" x14ac:dyDescent="0.2">
      <c r="A31" s="39">
        <v>1999</v>
      </c>
      <c r="B31" s="17">
        <v>106</v>
      </c>
      <c r="C31" s="28">
        <f t="shared" si="0"/>
        <v>2.1681325424422173</v>
      </c>
      <c r="D31" s="17">
        <v>377</v>
      </c>
      <c r="E31" s="28">
        <f t="shared" si="1"/>
        <v>7.7111883820822253</v>
      </c>
      <c r="F31" s="17">
        <v>634</v>
      </c>
      <c r="G31" s="28">
        <f t="shared" si="2"/>
        <v>12.967887093475147</v>
      </c>
      <c r="H31" s="17">
        <v>2402</v>
      </c>
      <c r="I31" s="28">
        <f t="shared" si="3"/>
        <v>49.130701574964206</v>
      </c>
      <c r="J31" s="17">
        <v>1370</v>
      </c>
      <c r="K31" s="28">
        <f t="shared" si="4"/>
        <v>28.022090407036202</v>
      </c>
      <c r="L31" s="17">
        <f t="shared" si="5"/>
        <v>4889</v>
      </c>
      <c r="M31" s="28">
        <f t="shared" si="6"/>
        <v>100</v>
      </c>
    </row>
    <row r="32" spans="1:13" s="34" customFormat="1" x14ac:dyDescent="0.2">
      <c r="A32" s="7">
        <v>2000</v>
      </c>
      <c r="B32" s="17">
        <v>125</v>
      </c>
      <c r="C32" s="28">
        <f t="shared" si="0"/>
        <v>2.5890637945318975</v>
      </c>
      <c r="D32" s="17">
        <v>431</v>
      </c>
      <c r="E32" s="28">
        <f t="shared" si="1"/>
        <v>8.9270919635459816</v>
      </c>
      <c r="F32" s="17">
        <v>713</v>
      </c>
      <c r="G32" s="28">
        <f t="shared" si="2"/>
        <v>14.768019884009941</v>
      </c>
      <c r="H32" s="17">
        <v>2290</v>
      </c>
      <c r="I32" s="28">
        <f t="shared" si="3"/>
        <v>47.431648715824359</v>
      </c>
      <c r="J32" s="17">
        <v>1269</v>
      </c>
      <c r="K32" s="28">
        <f t="shared" si="4"/>
        <v>26.284175642087821</v>
      </c>
      <c r="L32" s="17">
        <f t="shared" si="5"/>
        <v>4828</v>
      </c>
      <c r="M32" s="28">
        <f t="shared" si="6"/>
        <v>100</v>
      </c>
    </row>
    <row r="33" spans="1:13" s="34" customFormat="1" x14ac:dyDescent="0.2">
      <c r="A33" s="39">
        <v>2001</v>
      </c>
      <c r="B33" s="17">
        <v>138</v>
      </c>
      <c r="C33" s="28">
        <f>B33/L33*100</f>
        <v>2.72189349112426</v>
      </c>
      <c r="D33" s="17">
        <v>527</v>
      </c>
      <c r="E33" s="28">
        <f>D33/L33*100</f>
        <v>10.394477317554241</v>
      </c>
      <c r="F33" s="17">
        <v>747</v>
      </c>
      <c r="G33" s="28">
        <f>F33/L33*100</f>
        <v>14.733727810650887</v>
      </c>
      <c r="H33" s="17">
        <v>2217</v>
      </c>
      <c r="I33" s="28">
        <f>H33/L33*100</f>
        <v>43.727810650887569</v>
      </c>
      <c r="J33" s="17">
        <v>1441</v>
      </c>
      <c r="K33" s="28">
        <f>J33/L33*100</f>
        <v>28.42209072978304</v>
      </c>
      <c r="L33" s="17">
        <f>B33+D33+F33+H33+J33</f>
        <v>5070</v>
      </c>
      <c r="M33" s="28">
        <f t="shared" si="6"/>
        <v>100</v>
      </c>
    </row>
    <row r="34" spans="1:13" s="34" customFormat="1" x14ac:dyDescent="0.2">
      <c r="A34" s="39">
        <v>2002</v>
      </c>
      <c r="B34" s="17">
        <v>162</v>
      </c>
      <c r="C34" s="28">
        <f>B34/L34*100</f>
        <v>2.8591599011648428</v>
      </c>
      <c r="D34" s="17">
        <v>554</v>
      </c>
      <c r="E34" s="28">
        <f>D34/L34*100</f>
        <v>9.7776208965760691</v>
      </c>
      <c r="F34" s="17">
        <v>874</v>
      </c>
      <c r="G34" s="28">
        <f>F34/L34*100</f>
        <v>15.42534415813625</v>
      </c>
      <c r="H34" s="17">
        <v>2505</v>
      </c>
      <c r="I34" s="28">
        <f>H34/L34*100</f>
        <v>44.211083656900811</v>
      </c>
      <c r="J34" s="17">
        <v>1571</v>
      </c>
      <c r="K34" s="28">
        <f>J34/L34*100</f>
        <v>27.726791387222029</v>
      </c>
      <c r="L34" s="17">
        <f>B34+D34+F34+H34+J34</f>
        <v>5666</v>
      </c>
      <c r="M34" s="28">
        <f t="shared" si="6"/>
        <v>100</v>
      </c>
    </row>
    <row r="35" spans="1:13" s="34" customFormat="1" x14ac:dyDescent="0.2">
      <c r="A35" s="39">
        <v>2003</v>
      </c>
      <c r="B35" s="17">
        <v>142</v>
      </c>
      <c r="C35" s="28">
        <f>B35/L35*100</f>
        <v>2.4092297251442143</v>
      </c>
      <c r="D35" s="17">
        <v>549</v>
      </c>
      <c r="E35" s="28">
        <f>D35/L35*100</f>
        <v>9.3145571767899558</v>
      </c>
      <c r="F35" s="17">
        <v>833</v>
      </c>
      <c r="G35" s="28">
        <f>F35/L35*100</f>
        <v>14.133016627078385</v>
      </c>
      <c r="H35" s="17">
        <v>2565</v>
      </c>
      <c r="I35" s="28">
        <f>H35/L35*100</f>
        <v>43.518832711231759</v>
      </c>
      <c r="J35" s="17">
        <v>1805</v>
      </c>
      <c r="K35" s="28">
        <f>J35/L35*100</f>
        <v>30.624363759755685</v>
      </c>
      <c r="L35" s="17">
        <f>B35+D35+F35+H35+J35</f>
        <v>5894</v>
      </c>
      <c r="M35" s="28">
        <f t="shared" si="6"/>
        <v>100</v>
      </c>
    </row>
    <row r="36" spans="1:13" s="34" customFormat="1" x14ac:dyDescent="0.2">
      <c r="A36" s="39">
        <v>2004</v>
      </c>
      <c r="B36" s="17">
        <v>174</v>
      </c>
      <c r="C36" s="28">
        <f>B36/L36*100</f>
        <v>2.7081712062256806</v>
      </c>
      <c r="D36" s="17">
        <v>579</v>
      </c>
      <c r="E36" s="28">
        <f>D36/L36*100</f>
        <v>9.0116731517509727</v>
      </c>
      <c r="F36" s="17">
        <v>978</v>
      </c>
      <c r="G36" s="28">
        <f>F36/L36*100</f>
        <v>15.221789883268483</v>
      </c>
      <c r="H36" s="17">
        <v>2688</v>
      </c>
      <c r="I36" s="28">
        <f>H36/L36*100</f>
        <v>41.836575875486382</v>
      </c>
      <c r="J36" s="17">
        <v>2006</v>
      </c>
      <c r="K36" s="28">
        <f>J36/L36*100</f>
        <v>31.221789883268482</v>
      </c>
      <c r="L36" s="17">
        <f>B36+D36+F36+H36+J36</f>
        <v>6425</v>
      </c>
      <c r="M36" s="28">
        <f t="shared" si="6"/>
        <v>100</v>
      </c>
    </row>
    <row r="37" spans="1:13" s="34" customFormat="1" x14ac:dyDescent="0.2">
      <c r="A37" s="39">
        <v>2005</v>
      </c>
      <c r="B37" s="17">
        <v>138</v>
      </c>
      <c r="C37" s="28">
        <f t="shared" si="0"/>
        <v>2.0776874435411021</v>
      </c>
      <c r="D37" s="17">
        <v>661</v>
      </c>
      <c r="E37" s="28">
        <f t="shared" si="1"/>
        <v>9.9518217404396268</v>
      </c>
      <c r="F37" s="17">
        <v>1039</v>
      </c>
      <c r="G37" s="28">
        <f t="shared" si="2"/>
        <v>15.642878651008733</v>
      </c>
      <c r="H37" s="17">
        <v>2693</v>
      </c>
      <c r="I37" s="28">
        <f t="shared" si="3"/>
        <v>40.545016561276725</v>
      </c>
      <c r="J37" s="17">
        <v>2111</v>
      </c>
      <c r="K37" s="28">
        <f t="shared" si="4"/>
        <v>31.782595603733814</v>
      </c>
      <c r="L37" s="17">
        <v>6642</v>
      </c>
      <c r="M37" s="28">
        <f t="shared" si="6"/>
        <v>100</v>
      </c>
    </row>
    <row r="38" spans="1:13" s="34" customFormat="1" x14ac:dyDescent="0.2">
      <c r="A38" s="39">
        <v>2006</v>
      </c>
      <c r="B38" s="17">
        <v>119</v>
      </c>
      <c r="C38" s="28">
        <f>B38/L38*100</f>
        <v>1.5701279852223249</v>
      </c>
      <c r="D38" s="17">
        <v>706</v>
      </c>
      <c r="E38" s="28">
        <f>D38/L38*100</f>
        <v>9.3152130887979947</v>
      </c>
      <c r="F38" s="17">
        <v>1116</v>
      </c>
      <c r="G38" s="28">
        <f>F38/L38*100</f>
        <v>14.72489774376567</v>
      </c>
      <c r="H38" s="17">
        <v>3042</v>
      </c>
      <c r="I38" s="28">
        <f>H38/L38*100</f>
        <v>40.137221269296738</v>
      </c>
      <c r="J38" s="17">
        <v>2596</v>
      </c>
      <c r="K38" s="28">
        <f>J38/L38*100</f>
        <v>34.252539912917271</v>
      </c>
      <c r="L38" s="17">
        <v>7579</v>
      </c>
      <c r="M38" s="28">
        <f>L38/L38*100</f>
        <v>100</v>
      </c>
    </row>
    <row r="39" spans="1:13" s="16" customFormat="1" x14ac:dyDescent="0.2">
      <c r="A39" s="39">
        <v>2007</v>
      </c>
      <c r="B39" s="18" t="s">
        <v>151</v>
      </c>
      <c r="C39" s="18" t="s">
        <v>151</v>
      </c>
      <c r="D39" s="18" t="s">
        <v>151</v>
      </c>
      <c r="E39" s="18" t="s">
        <v>151</v>
      </c>
      <c r="F39" s="18" t="s">
        <v>151</v>
      </c>
      <c r="G39" s="18" t="s">
        <v>151</v>
      </c>
      <c r="H39" s="18" t="s">
        <v>151</v>
      </c>
      <c r="I39" s="18" t="s">
        <v>151</v>
      </c>
      <c r="J39" s="18" t="s">
        <v>151</v>
      </c>
      <c r="K39" s="18" t="s">
        <v>151</v>
      </c>
      <c r="L39" s="18" t="s">
        <v>151</v>
      </c>
      <c r="M39" s="18" t="s">
        <v>151</v>
      </c>
    </row>
    <row r="40" spans="1:13" s="16" customFormat="1" x14ac:dyDescent="0.2">
      <c r="A40" s="39">
        <v>2008</v>
      </c>
      <c r="B40" s="18" t="s">
        <v>151</v>
      </c>
      <c r="C40" s="18" t="s">
        <v>151</v>
      </c>
      <c r="D40" s="18" t="s">
        <v>151</v>
      </c>
      <c r="E40" s="18" t="s">
        <v>151</v>
      </c>
      <c r="F40" s="18" t="s">
        <v>151</v>
      </c>
      <c r="G40" s="18" t="s">
        <v>151</v>
      </c>
      <c r="H40" s="18" t="s">
        <v>151</v>
      </c>
      <c r="I40" s="18" t="s">
        <v>151</v>
      </c>
      <c r="J40" s="18" t="s">
        <v>151</v>
      </c>
      <c r="K40" s="18" t="s">
        <v>151</v>
      </c>
      <c r="L40" s="18" t="s">
        <v>151</v>
      </c>
      <c r="M40" s="18" t="s">
        <v>151</v>
      </c>
    </row>
    <row r="41" spans="1:13" s="34" customFormat="1" x14ac:dyDescent="0.2">
      <c r="A41" s="39">
        <v>2009</v>
      </c>
      <c r="B41" s="17">
        <v>80</v>
      </c>
      <c r="C41" s="28">
        <f>B41/L41*100</f>
        <v>1.0636883393165801</v>
      </c>
      <c r="D41" s="17">
        <v>572</v>
      </c>
      <c r="E41" s="28">
        <f>D41/L41*100</f>
        <v>7.6053716261135484</v>
      </c>
      <c r="F41" s="17">
        <v>1164</v>
      </c>
      <c r="G41" s="28">
        <f>F41/L41*100</f>
        <v>15.476665337056241</v>
      </c>
      <c r="H41" s="17">
        <v>3093</v>
      </c>
      <c r="I41" s="28">
        <f>H41/L41*100</f>
        <v>41.124850418827286</v>
      </c>
      <c r="J41" s="17">
        <v>2612</v>
      </c>
      <c r="K41" s="28">
        <f>J41/L41*100</f>
        <v>34.729424278686345</v>
      </c>
      <c r="L41" s="17">
        <v>7521</v>
      </c>
      <c r="M41" s="28">
        <f>L41/L41*100</f>
        <v>100</v>
      </c>
    </row>
    <row r="42" spans="1:13" ht="6" customHeight="1" x14ac:dyDescent="0.2">
      <c r="A42" s="340"/>
      <c r="B42" s="362"/>
      <c r="C42" s="326"/>
      <c r="D42" s="362"/>
      <c r="E42" s="326"/>
      <c r="F42" s="362"/>
      <c r="G42" s="326"/>
      <c r="H42" s="362"/>
      <c r="I42" s="363"/>
      <c r="J42" s="362"/>
      <c r="K42" s="326"/>
      <c r="L42" s="362"/>
      <c r="M42" s="326"/>
    </row>
    <row r="43" spans="1:13" ht="15" customHeight="1" x14ac:dyDescent="0.2">
      <c r="A43" s="1138" t="s">
        <v>49</v>
      </c>
      <c r="B43" s="1088"/>
      <c r="C43" s="1088"/>
      <c r="D43" s="1088"/>
      <c r="E43" s="1088"/>
      <c r="F43" s="1088"/>
      <c r="G43" s="1088"/>
      <c r="H43" s="1088"/>
      <c r="I43" s="1088"/>
      <c r="J43" s="1088"/>
      <c r="K43" s="1088"/>
      <c r="L43" s="1088"/>
      <c r="M43" s="1088"/>
    </row>
    <row r="44" spans="1:13" x14ac:dyDescent="0.2">
      <c r="A44" s="27"/>
    </row>
    <row r="45" spans="1:13" x14ac:dyDescent="0.2">
      <c r="A45" s="27"/>
    </row>
  </sheetData>
  <mergeCells count="13">
    <mergeCell ref="A1:B1"/>
    <mergeCell ref="A2:B2"/>
    <mergeCell ref="J1:L1"/>
    <mergeCell ref="F1:H1"/>
    <mergeCell ref="A43:M43"/>
    <mergeCell ref="A3:M3"/>
    <mergeCell ref="B4:C4"/>
    <mergeCell ref="D4:E4"/>
    <mergeCell ref="F4:G4"/>
    <mergeCell ref="H4:I4"/>
    <mergeCell ref="J4:K4"/>
    <mergeCell ref="L4:M4"/>
    <mergeCell ref="A4:A5"/>
  </mergeCells>
  <phoneticPr fontId="0" type="noConversion"/>
  <hyperlinks>
    <hyperlink ref="F1:H1" location="Tabellförteckning!A1" display="Tillbaka till innehållsföreckningen "/>
  </hyperlinks>
  <pageMargins left="0.75" right="0.75" top="1" bottom="1" header="0.5" footer="0.5"/>
  <pageSetup paperSize="9" scale="88" orientation="portrait" r:id="rId1"/>
  <headerFooter alignWithMargins="0"/>
  <drawing r:id="rId2"/>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1">
    <pageSetUpPr fitToPage="1"/>
  </sheetPr>
  <dimension ref="A1:M47"/>
  <sheetViews>
    <sheetView zoomScaleNormal="100" workbookViewId="0">
      <pane ySplit="5" topLeftCell="A6" activePane="bottomLeft" state="frozen"/>
      <selection sqref="A1:B86"/>
      <selection pane="bottomLeft" sqref="A1:M86"/>
    </sheetView>
  </sheetViews>
  <sheetFormatPr defaultColWidth="8.85546875" defaultRowHeight="12.75" x14ac:dyDescent="0.2"/>
  <cols>
    <col min="1" max="1" width="6.7109375" style="7" customWidth="1"/>
    <col min="2" max="2" width="8.7109375" style="5" customWidth="1"/>
    <col min="3" max="3" width="6.7109375" style="5" customWidth="1"/>
    <col min="4" max="4" width="8.7109375" style="5" customWidth="1"/>
    <col min="5" max="5" width="6.7109375" style="5" customWidth="1"/>
    <col min="6" max="6" width="8.7109375" style="5" customWidth="1"/>
    <col min="7" max="7" width="6.7109375" style="5" customWidth="1"/>
    <col min="8" max="8" width="8.7109375" style="5" customWidth="1"/>
    <col min="9" max="9" width="6.7109375" style="5" customWidth="1"/>
    <col min="10" max="10" width="8.7109375" style="5" customWidth="1"/>
    <col min="11" max="11" width="6.7109375" style="5" customWidth="1"/>
    <col min="12" max="12" width="8.7109375" style="5" customWidth="1"/>
    <col min="13" max="13" width="6.7109375" style="5" customWidth="1"/>
    <col min="14" max="16384" width="8.85546875" style="5"/>
  </cols>
  <sheetData>
    <row r="1" spans="1:13" s="800" customFormat="1" ht="30" customHeight="1" x14ac:dyDescent="0.25">
      <c r="A1" s="1087"/>
      <c r="B1" s="967"/>
      <c r="F1" s="962" t="s">
        <v>590</v>
      </c>
      <c r="G1" s="963"/>
      <c r="H1" s="963"/>
      <c r="I1" s="887"/>
      <c r="J1" s="887"/>
      <c r="K1" s="887"/>
      <c r="L1" s="887"/>
      <c r="M1" s="887"/>
    </row>
    <row r="2" spans="1:13" s="800" customFormat="1" ht="6" customHeight="1" x14ac:dyDescent="0.2">
      <c r="A2" s="1087"/>
      <c r="B2" s="967"/>
    </row>
    <row r="3" spans="1:13" ht="15" customHeight="1" x14ac:dyDescent="0.2">
      <c r="A3" s="1089" t="s">
        <v>503</v>
      </c>
      <c r="B3" s="1089"/>
      <c r="C3" s="1089"/>
      <c r="D3" s="1089"/>
      <c r="E3" s="1089"/>
      <c r="F3" s="1089"/>
      <c r="G3" s="1089"/>
      <c r="H3" s="1089"/>
      <c r="I3" s="1089"/>
      <c r="J3" s="1089"/>
      <c r="K3" s="1089"/>
      <c r="L3" s="1089"/>
      <c r="M3" s="1089"/>
    </row>
    <row r="4" spans="1:13" ht="15" customHeight="1" x14ac:dyDescent="0.2">
      <c r="A4" s="1127" t="s">
        <v>127</v>
      </c>
      <c r="B4" s="1101" t="s">
        <v>497</v>
      </c>
      <c r="C4" s="1090"/>
      <c r="D4" s="1101" t="s">
        <v>498</v>
      </c>
      <c r="E4" s="1090"/>
      <c r="F4" s="1101" t="s">
        <v>499</v>
      </c>
      <c r="G4" s="1090"/>
      <c r="H4" s="1101" t="s">
        <v>500</v>
      </c>
      <c r="I4" s="1090"/>
      <c r="J4" s="1101" t="s">
        <v>501</v>
      </c>
      <c r="K4" s="1090"/>
      <c r="L4" s="1090" t="s">
        <v>132</v>
      </c>
      <c r="M4" s="1090"/>
    </row>
    <row r="5" spans="1:13" ht="15" customHeight="1" x14ac:dyDescent="0.2">
      <c r="A5" s="1127"/>
      <c r="B5" s="14" t="s">
        <v>89</v>
      </c>
      <c r="C5" s="91" t="s">
        <v>129</v>
      </c>
      <c r="D5" s="14" t="s">
        <v>89</v>
      </c>
      <c r="E5" s="14" t="s">
        <v>129</v>
      </c>
      <c r="F5" s="14" t="s">
        <v>89</v>
      </c>
      <c r="G5" s="14" t="s">
        <v>129</v>
      </c>
      <c r="H5" s="14" t="s">
        <v>89</v>
      </c>
      <c r="I5" s="14" t="s">
        <v>129</v>
      </c>
      <c r="J5" s="778" t="s">
        <v>89</v>
      </c>
      <c r="K5" s="14" t="s">
        <v>129</v>
      </c>
      <c r="L5" s="14" t="s">
        <v>89</v>
      </c>
      <c r="M5" s="14" t="s">
        <v>129</v>
      </c>
    </row>
    <row r="6" spans="1:13" ht="6" customHeight="1" x14ac:dyDescent="0.2">
      <c r="A6" s="340"/>
      <c r="B6" s="326"/>
      <c r="C6" s="326"/>
      <c r="D6" s="326"/>
      <c r="E6" s="326"/>
      <c r="F6" s="326"/>
      <c r="G6" s="326"/>
      <c r="H6" s="326"/>
      <c r="I6" s="326"/>
      <c r="J6" s="326"/>
      <c r="K6" s="326"/>
      <c r="L6" s="326"/>
      <c r="M6" s="326"/>
    </row>
    <row r="7" spans="1:13" x14ac:dyDescent="0.2">
      <c r="A7" s="7">
        <v>1975</v>
      </c>
      <c r="B7" s="21">
        <v>1</v>
      </c>
      <c r="C7" s="28">
        <f t="shared" ref="C7:C37" si="0">B7/L7*100</f>
        <v>1.2987012987012987</v>
      </c>
      <c r="D7" s="21">
        <v>13</v>
      </c>
      <c r="E7" s="28">
        <f t="shared" ref="E7:E37" si="1">D7/L7*100</f>
        <v>16.883116883116884</v>
      </c>
      <c r="F7" s="21">
        <v>34</v>
      </c>
      <c r="G7" s="28">
        <f t="shared" ref="G7:G37" si="2">F7/L7*100</f>
        <v>44.155844155844157</v>
      </c>
      <c r="H7" s="21">
        <v>28</v>
      </c>
      <c r="I7" s="28">
        <f t="shared" ref="I7:I37" si="3">H7/L7*100</f>
        <v>36.363636363636367</v>
      </c>
      <c r="J7" s="21">
        <v>1</v>
      </c>
      <c r="K7" s="28">
        <f t="shared" ref="K7:K37" si="4">J7/L7*100</f>
        <v>1.2987012987012987</v>
      </c>
      <c r="L7" s="17">
        <f t="shared" ref="L7:L32" si="5">B7+D7+F7+H7+J7</f>
        <v>77</v>
      </c>
      <c r="M7" s="28">
        <f t="shared" ref="M7:M37" si="6">L7/L7*100</f>
        <v>100</v>
      </c>
    </row>
    <row r="8" spans="1:13" x14ac:dyDescent="0.2">
      <c r="A8" s="7">
        <v>1976</v>
      </c>
      <c r="B8" s="21">
        <v>1</v>
      </c>
      <c r="C8" s="28">
        <f t="shared" si="0"/>
        <v>0.71942446043165476</v>
      </c>
      <c r="D8" s="21">
        <v>23</v>
      </c>
      <c r="E8" s="28">
        <f t="shared" si="1"/>
        <v>16.546762589928058</v>
      </c>
      <c r="F8" s="21">
        <v>72</v>
      </c>
      <c r="G8" s="28">
        <f t="shared" si="2"/>
        <v>51.798561151079134</v>
      </c>
      <c r="H8" s="21">
        <v>42</v>
      </c>
      <c r="I8" s="28">
        <f t="shared" si="3"/>
        <v>30.215827338129497</v>
      </c>
      <c r="J8" s="21">
        <v>1</v>
      </c>
      <c r="K8" s="28">
        <f t="shared" si="4"/>
        <v>0.71942446043165476</v>
      </c>
      <c r="L8" s="17">
        <f t="shared" si="5"/>
        <v>139</v>
      </c>
      <c r="M8" s="28">
        <f t="shared" si="6"/>
        <v>100</v>
      </c>
    </row>
    <row r="9" spans="1:13" x14ac:dyDescent="0.2">
      <c r="A9" s="7">
        <v>1977</v>
      </c>
      <c r="B9" s="21">
        <v>3</v>
      </c>
      <c r="C9" s="28">
        <f t="shared" si="0"/>
        <v>1.9230769230769231</v>
      </c>
      <c r="D9" s="21">
        <v>19</v>
      </c>
      <c r="E9" s="28">
        <f t="shared" si="1"/>
        <v>12.179487179487179</v>
      </c>
      <c r="F9" s="21">
        <v>67</v>
      </c>
      <c r="G9" s="28">
        <f t="shared" si="2"/>
        <v>42.948717948717949</v>
      </c>
      <c r="H9" s="21">
        <v>65</v>
      </c>
      <c r="I9" s="28">
        <f t="shared" si="3"/>
        <v>41.666666666666671</v>
      </c>
      <c r="J9" s="21">
        <v>2</v>
      </c>
      <c r="K9" s="28">
        <f t="shared" si="4"/>
        <v>1.2820512820512819</v>
      </c>
      <c r="L9" s="17">
        <f t="shared" si="5"/>
        <v>156</v>
      </c>
      <c r="M9" s="28">
        <f t="shared" si="6"/>
        <v>100</v>
      </c>
    </row>
    <row r="10" spans="1:13" x14ac:dyDescent="0.2">
      <c r="A10" s="7">
        <v>1978</v>
      </c>
      <c r="B10" s="21">
        <v>4</v>
      </c>
      <c r="C10" s="28">
        <f t="shared" si="0"/>
        <v>1.8264840182648401</v>
      </c>
      <c r="D10" s="21">
        <v>21</v>
      </c>
      <c r="E10" s="28">
        <f t="shared" si="1"/>
        <v>9.5890410958904102</v>
      </c>
      <c r="F10" s="21">
        <v>73</v>
      </c>
      <c r="G10" s="28">
        <f t="shared" si="2"/>
        <v>33.333333333333329</v>
      </c>
      <c r="H10" s="21">
        <v>120</v>
      </c>
      <c r="I10" s="28">
        <f t="shared" si="3"/>
        <v>54.794520547945204</v>
      </c>
      <c r="J10" s="21">
        <v>1</v>
      </c>
      <c r="K10" s="28">
        <f t="shared" si="4"/>
        <v>0.45662100456621002</v>
      </c>
      <c r="L10" s="17">
        <f t="shared" si="5"/>
        <v>219</v>
      </c>
      <c r="M10" s="28">
        <f t="shared" si="6"/>
        <v>100</v>
      </c>
    </row>
    <row r="11" spans="1:13" x14ac:dyDescent="0.2">
      <c r="A11" s="7">
        <v>1979</v>
      </c>
      <c r="B11" s="21">
        <v>0</v>
      </c>
      <c r="C11" s="28">
        <f t="shared" si="0"/>
        <v>0</v>
      </c>
      <c r="D11" s="21">
        <v>13</v>
      </c>
      <c r="E11" s="28">
        <f t="shared" si="1"/>
        <v>7.5144508670520231</v>
      </c>
      <c r="F11" s="21">
        <v>53</v>
      </c>
      <c r="G11" s="28">
        <f t="shared" si="2"/>
        <v>30.635838150289018</v>
      </c>
      <c r="H11" s="21">
        <v>104</v>
      </c>
      <c r="I11" s="28">
        <f t="shared" si="3"/>
        <v>60.115606936416185</v>
      </c>
      <c r="J11" s="21">
        <v>3</v>
      </c>
      <c r="K11" s="28">
        <f t="shared" si="4"/>
        <v>1.7341040462427744</v>
      </c>
      <c r="L11" s="17">
        <f t="shared" si="5"/>
        <v>173</v>
      </c>
      <c r="M11" s="28">
        <f t="shared" si="6"/>
        <v>100</v>
      </c>
    </row>
    <row r="12" spans="1:13" x14ac:dyDescent="0.2">
      <c r="A12" s="7">
        <v>1980</v>
      </c>
      <c r="B12" s="21">
        <v>1</v>
      </c>
      <c r="C12" s="28">
        <f t="shared" si="0"/>
        <v>0.26809651474530832</v>
      </c>
      <c r="D12" s="21">
        <v>33</v>
      </c>
      <c r="E12" s="28">
        <f t="shared" si="1"/>
        <v>8.8471849865951739</v>
      </c>
      <c r="F12" s="21">
        <v>103</v>
      </c>
      <c r="G12" s="28">
        <f t="shared" si="2"/>
        <v>27.613941018766759</v>
      </c>
      <c r="H12" s="21">
        <v>224</v>
      </c>
      <c r="I12" s="28">
        <f t="shared" si="3"/>
        <v>60.053619302949059</v>
      </c>
      <c r="J12" s="21">
        <v>12</v>
      </c>
      <c r="K12" s="28">
        <f t="shared" si="4"/>
        <v>3.2171581769436997</v>
      </c>
      <c r="L12" s="17">
        <f t="shared" si="5"/>
        <v>373</v>
      </c>
      <c r="M12" s="28">
        <f t="shared" si="6"/>
        <v>100</v>
      </c>
    </row>
    <row r="13" spans="1:13" x14ac:dyDescent="0.2">
      <c r="A13" s="7">
        <v>1981</v>
      </c>
      <c r="B13" s="21">
        <v>2</v>
      </c>
      <c r="C13" s="28">
        <f t="shared" si="0"/>
        <v>0.54200542005420049</v>
      </c>
      <c r="D13" s="21">
        <v>14</v>
      </c>
      <c r="E13" s="28">
        <f t="shared" si="1"/>
        <v>3.7940379403794036</v>
      </c>
      <c r="F13" s="21">
        <v>72</v>
      </c>
      <c r="G13" s="28">
        <f t="shared" si="2"/>
        <v>19.512195121951219</v>
      </c>
      <c r="H13" s="21">
        <v>267</v>
      </c>
      <c r="I13" s="28">
        <f t="shared" si="3"/>
        <v>72.357723577235774</v>
      </c>
      <c r="J13" s="21">
        <v>14</v>
      </c>
      <c r="K13" s="28">
        <f t="shared" si="4"/>
        <v>3.7940379403794036</v>
      </c>
      <c r="L13" s="17">
        <f t="shared" si="5"/>
        <v>369</v>
      </c>
      <c r="M13" s="28">
        <f t="shared" si="6"/>
        <v>100</v>
      </c>
    </row>
    <row r="14" spans="1:13" x14ac:dyDescent="0.2">
      <c r="A14" s="7">
        <v>1982</v>
      </c>
      <c r="B14" s="21">
        <v>0</v>
      </c>
      <c r="C14" s="28">
        <f t="shared" si="0"/>
        <v>0</v>
      </c>
      <c r="D14" s="21">
        <v>14</v>
      </c>
      <c r="E14" s="28">
        <f t="shared" si="1"/>
        <v>4.946996466431095</v>
      </c>
      <c r="F14" s="21">
        <v>62</v>
      </c>
      <c r="G14" s="28">
        <f t="shared" si="2"/>
        <v>21.908127208480565</v>
      </c>
      <c r="H14" s="21">
        <v>195</v>
      </c>
      <c r="I14" s="28">
        <f t="shared" si="3"/>
        <v>68.904593639575978</v>
      </c>
      <c r="J14" s="21">
        <v>12</v>
      </c>
      <c r="K14" s="28">
        <f t="shared" si="4"/>
        <v>4.2402826855123674</v>
      </c>
      <c r="L14" s="17">
        <f t="shared" si="5"/>
        <v>283</v>
      </c>
      <c r="M14" s="28">
        <f t="shared" si="6"/>
        <v>100</v>
      </c>
    </row>
    <row r="15" spans="1:13" x14ac:dyDescent="0.2">
      <c r="A15" s="7">
        <v>1983</v>
      </c>
      <c r="B15" s="21">
        <v>4</v>
      </c>
      <c r="C15" s="28">
        <f t="shared" si="0"/>
        <v>1.6528925619834711</v>
      </c>
      <c r="D15" s="21">
        <v>9</v>
      </c>
      <c r="E15" s="28">
        <f t="shared" si="1"/>
        <v>3.71900826446281</v>
      </c>
      <c r="F15" s="21">
        <v>53</v>
      </c>
      <c r="G15" s="28">
        <f t="shared" si="2"/>
        <v>21.900826446280991</v>
      </c>
      <c r="H15" s="21">
        <v>170</v>
      </c>
      <c r="I15" s="28">
        <f t="shared" si="3"/>
        <v>70.247933884297524</v>
      </c>
      <c r="J15" s="21">
        <v>6</v>
      </c>
      <c r="K15" s="28">
        <f t="shared" si="4"/>
        <v>2.4793388429752068</v>
      </c>
      <c r="L15" s="17">
        <f t="shared" si="5"/>
        <v>242</v>
      </c>
      <c r="M15" s="28">
        <f t="shared" si="6"/>
        <v>100</v>
      </c>
    </row>
    <row r="16" spans="1:13" x14ac:dyDescent="0.2">
      <c r="A16" s="7">
        <v>1984</v>
      </c>
      <c r="B16" s="21">
        <v>0</v>
      </c>
      <c r="C16" s="28">
        <f t="shared" si="0"/>
        <v>0</v>
      </c>
      <c r="D16" s="21">
        <v>8</v>
      </c>
      <c r="E16" s="28">
        <f t="shared" si="1"/>
        <v>5</v>
      </c>
      <c r="F16" s="21">
        <v>32</v>
      </c>
      <c r="G16" s="28">
        <f t="shared" si="2"/>
        <v>20</v>
      </c>
      <c r="H16" s="21">
        <v>118</v>
      </c>
      <c r="I16" s="28">
        <f t="shared" si="3"/>
        <v>73.75</v>
      </c>
      <c r="J16" s="21">
        <v>2</v>
      </c>
      <c r="K16" s="28">
        <f t="shared" si="4"/>
        <v>1.25</v>
      </c>
      <c r="L16" s="17">
        <f t="shared" si="5"/>
        <v>160</v>
      </c>
      <c r="M16" s="28">
        <f t="shared" si="6"/>
        <v>100</v>
      </c>
    </row>
    <row r="17" spans="1:13" x14ac:dyDescent="0.2">
      <c r="A17" s="7">
        <v>1985</v>
      </c>
      <c r="B17" s="21">
        <v>2</v>
      </c>
      <c r="C17" s="28">
        <f t="shared" si="0"/>
        <v>0.94786729857819907</v>
      </c>
      <c r="D17" s="21">
        <v>2</v>
      </c>
      <c r="E17" s="28">
        <f t="shared" si="1"/>
        <v>0.94786729857819907</v>
      </c>
      <c r="F17" s="21">
        <v>23</v>
      </c>
      <c r="G17" s="28">
        <f t="shared" si="2"/>
        <v>10.900473933649289</v>
      </c>
      <c r="H17" s="21">
        <v>174</v>
      </c>
      <c r="I17" s="28">
        <f t="shared" si="3"/>
        <v>82.464454976303315</v>
      </c>
      <c r="J17" s="21">
        <v>10</v>
      </c>
      <c r="K17" s="28">
        <f t="shared" si="4"/>
        <v>4.7393364928909953</v>
      </c>
      <c r="L17" s="17">
        <f t="shared" si="5"/>
        <v>211</v>
      </c>
      <c r="M17" s="28">
        <f t="shared" si="6"/>
        <v>100</v>
      </c>
    </row>
    <row r="18" spans="1:13" x14ac:dyDescent="0.2">
      <c r="A18" s="7">
        <v>1986</v>
      </c>
      <c r="B18" s="21">
        <v>0</v>
      </c>
      <c r="C18" s="28">
        <f t="shared" si="0"/>
        <v>0</v>
      </c>
      <c r="D18" s="21">
        <v>5</v>
      </c>
      <c r="E18" s="28">
        <f t="shared" si="1"/>
        <v>2.9069767441860463</v>
      </c>
      <c r="F18" s="21">
        <v>22</v>
      </c>
      <c r="G18" s="28">
        <f t="shared" si="2"/>
        <v>12.790697674418606</v>
      </c>
      <c r="H18" s="21">
        <v>136</v>
      </c>
      <c r="I18" s="28">
        <f t="shared" si="3"/>
        <v>79.069767441860463</v>
      </c>
      <c r="J18" s="21">
        <v>9</v>
      </c>
      <c r="K18" s="28">
        <f t="shared" si="4"/>
        <v>5.2325581395348841</v>
      </c>
      <c r="L18" s="17">
        <f t="shared" si="5"/>
        <v>172</v>
      </c>
      <c r="M18" s="28">
        <f t="shared" si="6"/>
        <v>100</v>
      </c>
    </row>
    <row r="19" spans="1:13" x14ac:dyDescent="0.2">
      <c r="A19" s="7">
        <v>1987</v>
      </c>
      <c r="B19" s="21">
        <v>0</v>
      </c>
      <c r="C19" s="28">
        <f t="shared" si="0"/>
        <v>0</v>
      </c>
      <c r="D19" s="21">
        <v>13</v>
      </c>
      <c r="E19" s="28">
        <f t="shared" si="1"/>
        <v>5.0980392156862742</v>
      </c>
      <c r="F19" s="21">
        <v>34</v>
      </c>
      <c r="G19" s="28">
        <f t="shared" si="2"/>
        <v>13.333333333333334</v>
      </c>
      <c r="H19" s="21">
        <v>192</v>
      </c>
      <c r="I19" s="28">
        <f t="shared" si="3"/>
        <v>75.294117647058826</v>
      </c>
      <c r="J19" s="21">
        <v>16</v>
      </c>
      <c r="K19" s="28">
        <f t="shared" si="4"/>
        <v>6.2745098039215685</v>
      </c>
      <c r="L19" s="17">
        <f t="shared" si="5"/>
        <v>255</v>
      </c>
      <c r="M19" s="28">
        <f t="shared" si="6"/>
        <v>100</v>
      </c>
    </row>
    <row r="20" spans="1:13" x14ac:dyDescent="0.2">
      <c r="A20" s="7">
        <v>1988</v>
      </c>
      <c r="B20" s="21">
        <v>0</v>
      </c>
      <c r="C20" s="28">
        <f t="shared" si="0"/>
        <v>0</v>
      </c>
      <c r="D20" s="21">
        <v>6</v>
      </c>
      <c r="E20" s="28">
        <f t="shared" si="1"/>
        <v>2.2304832713754648</v>
      </c>
      <c r="F20" s="21">
        <v>45</v>
      </c>
      <c r="G20" s="28">
        <f t="shared" si="2"/>
        <v>16.728624535315987</v>
      </c>
      <c r="H20" s="21">
        <v>197</v>
      </c>
      <c r="I20" s="28">
        <f t="shared" si="3"/>
        <v>73.234200743494426</v>
      </c>
      <c r="J20" s="21">
        <v>21</v>
      </c>
      <c r="K20" s="28">
        <f t="shared" si="4"/>
        <v>7.8066914498141262</v>
      </c>
      <c r="L20" s="17">
        <f t="shared" si="5"/>
        <v>269</v>
      </c>
      <c r="M20" s="28">
        <f t="shared" si="6"/>
        <v>100</v>
      </c>
    </row>
    <row r="21" spans="1:13" x14ac:dyDescent="0.2">
      <c r="A21" s="7">
        <v>1989</v>
      </c>
      <c r="B21" s="21">
        <v>0</v>
      </c>
      <c r="C21" s="28">
        <f t="shared" si="0"/>
        <v>0</v>
      </c>
      <c r="D21" s="21">
        <v>5</v>
      </c>
      <c r="E21" s="28">
        <f t="shared" si="1"/>
        <v>1.5060240963855422</v>
      </c>
      <c r="F21" s="21">
        <v>51</v>
      </c>
      <c r="G21" s="28">
        <f t="shared" si="2"/>
        <v>15.361445783132529</v>
      </c>
      <c r="H21" s="21">
        <v>261</v>
      </c>
      <c r="I21" s="28">
        <f t="shared" si="3"/>
        <v>78.614457831325296</v>
      </c>
      <c r="J21" s="21">
        <v>15</v>
      </c>
      <c r="K21" s="28">
        <f t="shared" si="4"/>
        <v>4.5180722891566267</v>
      </c>
      <c r="L21" s="17">
        <f t="shared" si="5"/>
        <v>332</v>
      </c>
      <c r="M21" s="28">
        <f t="shared" si="6"/>
        <v>100</v>
      </c>
    </row>
    <row r="22" spans="1:13" x14ac:dyDescent="0.2">
      <c r="A22" s="7">
        <v>1990</v>
      </c>
      <c r="B22" s="21">
        <v>2</v>
      </c>
      <c r="C22" s="28">
        <f t="shared" si="0"/>
        <v>0.625</v>
      </c>
      <c r="D22" s="21">
        <v>10</v>
      </c>
      <c r="E22" s="28">
        <f t="shared" si="1"/>
        <v>3.125</v>
      </c>
      <c r="F22" s="21">
        <v>37</v>
      </c>
      <c r="G22" s="28">
        <f t="shared" si="2"/>
        <v>11.5625</v>
      </c>
      <c r="H22" s="21">
        <v>244</v>
      </c>
      <c r="I22" s="28">
        <f t="shared" si="3"/>
        <v>76.25</v>
      </c>
      <c r="J22" s="21">
        <v>27</v>
      </c>
      <c r="K22" s="28">
        <f t="shared" si="4"/>
        <v>8.4375</v>
      </c>
      <c r="L22" s="17">
        <f t="shared" si="5"/>
        <v>320</v>
      </c>
      <c r="M22" s="28">
        <f t="shared" si="6"/>
        <v>100</v>
      </c>
    </row>
    <row r="23" spans="1:13" x14ac:dyDescent="0.2">
      <c r="A23" s="7">
        <v>1991</v>
      </c>
      <c r="B23" s="21">
        <v>3</v>
      </c>
      <c r="C23" s="28">
        <f t="shared" si="0"/>
        <v>0.64794816414686829</v>
      </c>
      <c r="D23" s="21">
        <v>18</v>
      </c>
      <c r="E23" s="28">
        <f t="shared" si="1"/>
        <v>3.8876889848812093</v>
      </c>
      <c r="F23" s="21">
        <v>73</v>
      </c>
      <c r="G23" s="28">
        <f t="shared" si="2"/>
        <v>15.766738660907128</v>
      </c>
      <c r="H23" s="21">
        <v>329</v>
      </c>
      <c r="I23" s="28">
        <f t="shared" si="3"/>
        <v>71.058315334773212</v>
      </c>
      <c r="J23" s="21">
        <v>40</v>
      </c>
      <c r="K23" s="28">
        <f t="shared" si="4"/>
        <v>8.639308855291576</v>
      </c>
      <c r="L23" s="17">
        <f t="shared" si="5"/>
        <v>463</v>
      </c>
      <c r="M23" s="28">
        <f t="shared" si="6"/>
        <v>100</v>
      </c>
    </row>
    <row r="24" spans="1:13" x14ac:dyDescent="0.2">
      <c r="A24" s="7">
        <v>1992</v>
      </c>
      <c r="B24" s="21">
        <v>6</v>
      </c>
      <c r="C24" s="28">
        <f t="shared" si="0"/>
        <v>1.001669449081803</v>
      </c>
      <c r="D24" s="21">
        <v>16</v>
      </c>
      <c r="E24" s="28">
        <f t="shared" si="1"/>
        <v>2.671118530884808</v>
      </c>
      <c r="F24" s="21">
        <v>79</v>
      </c>
      <c r="G24" s="28">
        <f t="shared" si="2"/>
        <v>13.18864774624374</v>
      </c>
      <c r="H24" s="21">
        <v>447</v>
      </c>
      <c r="I24" s="28">
        <f t="shared" si="3"/>
        <v>74.624373956594326</v>
      </c>
      <c r="J24" s="21">
        <v>51</v>
      </c>
      <c r="K24" s="28">
        <f t="shared" si="4"/>
        <v>8.514190317195327</v>
      </c>
      <c r="L24" s="17">
        <f t="shared" si="5"/>
        <v>599</v>
      </c>
      <c r="M24" s="28">
        <f t="shared" si="6"/>
        <v>100</v>
      </c>
    </row>
    <row r="25" spans="1:13" x14ac:dyDescent="0.2">
      <c r="A25" s="7">
        <v>1993</v>
      </c>
      <c r="B25" s="21">
        <v>2</v>
      </c>
      <c r="C25" s="28">
        <f t="shared" si="0"/>
        <v>0.33670033670033667</v>
      </c>
      <c r="D25" s="21">
        <v>24</v>
      </c>
      <c r="E25" s="28">
        <f t="shared" si="1"/>
        <v>4.0404040404040407</v>
      </c>
      <c r="F25" s="21">
        <v>60</v>
      </c>
      <c r="G25" s="28">
        <f t="shared" si="2"/>
        <v>10.1010101010101</v>
      </c>
      <c r="H25" s="21">
        <v>420</v>
      </c>
      <c r="I25" s="28">
        <f t="shared" si="3"/>
        <v>70.707070707070713</v>
      </c>
      <c r="J25" s="21">
        <v>88</v>
      </c>
      <c r="K25" s="28">
        <f t="shared" si="4"/>
        <v>14.814814814814813</v>
      </c>
      <c r="L25" s="17">
        <f t="shared" si="5"/>
        <v>594</v>
      </c>
      <c r="M25" s="28">
        <f t="shared" si="6"/>
        <v>100</v>
      </c>
    </row>
    <row r="26" spans="1:13" x14ac:dyDescent="0.2">
      <c r="A26" s="7">
        <v>1994</v>
      </c>
      <c r="B26" s="21">
        <v>5</v>
      </c>
      <c r="C26" s="28">
        <f t="shared" si="0"/>
        <v>0.63613231552162841</v>
      </c>
      <c r="D26" s="21">
        <v>26</v>
      </c>
      <c r="E26" s="28">
        <f t="shared" si="1"/>
        <v>3.3078880407124678</v>
      </c>
      <c r="F26" s="21">
        <v>92</v>
      </c>
      <c r="G26" s="28">
        <f t="shared" si="2"/>
        <v>11.704834605597965</v>
      </c>
      <c r="H26" s="21">
        <v>550</v>
      </c>
      <c r="I26" s="28">
        <f t="shared" si="3"/>
        <v>69.974554707379127</v>
      </c>
      <c r="J26" s="21">
        <v>113</v>
      </c>
      <c r="K26" s="28">
        <f t="shared" si="4"/>
        <v>14.376590330788805</v>
      </c>
      <c r="L26" s="17">
        <f t="shared" si="5"/>
        <v>786</v>
      </c>
      <c r="M26" s="28">
        <f t="shared" si="6"/>
        <v>100</v>
      </c>
    </row>
    <row r="27" spans="1:13" x14ac:dyDescent="0.2">
      <c r="A27" s="7">
        <v>1995</v>
      </c>
      <c r="B27" s="21">
        <v>8</v>
      </c>
      <c r="C27" s="28">
        <f t="shared" si="0"/>
        <v>1.07095046854083</v>
      </c>
      <c r="D27" s="21">
        <v>30</v>
      </c>
      <c r="E27" s="28">
        <f t="shared" si="1"/>
        <v>4.0160642570281126</v>
      </c>
      <c r="F27" s="21">
        <v>86</v>
      </c>
      <c r="G27" s="28">
        <f t="shared" si="2"/>
        <v>11.512717536813923</v>
      </c>
      <c r="H27" s="21">
        <v>508</v>
      </c>
      <c r="I27" s="28">
        <f t="shared" si="3"/>
        <v>68.005354752342711</v>
      </c>
      <c r="J27" s="21">
        <v>115</v>
      </c>
      <c r="K27" s="28">
        <f t="shared" si="4"/>
        <v>15.394912985274431</v>
      </c>
      <c r="L27" s="17">
        <f t="shared" si="5"/>
        <v>747</v>
      </c>
      <c r="M27" s="28">
        <f t="shared" si="6"/>
        <v>100</v>
      </c>
    </row>
    <row r="28" spans="1:13" x14ac:dyDescent="0.2">
      <c r="A28" s="7">
        <v>1996</v>
      </c>
      <c r="B28" s="21">
        <v>3</v>
      </c>
      <c r="C28" s="28">
        <f t="shared" si="0"/>
        <v>0.35046728971962615</v>
      </c>
      <c r="D28" s="21">
        <v>50</v>
      </c>
      <c r="E28" s="28">
        <f t="shared" si="1"/>
        <v>5.8411214953271031</v>
      </c>
      <c r="F28" s="21">
        <v>88</v>
      </c>
      <c r="G28" s="28">
        <f t="shared" si="2"/>
        <v>10.2803738317757</v>
      </c>
      <c r="H28" s="21">
        <v>557</v>
      </c>
      <c r="I28" s="28">
        <f t="shared" si="3"/>
        <v>65.070093457943926</v>
      </c>
      <c r="J28" s="21">
        <v>158</v>
      </c>
      <c r="K28" s="28">
        <f t="shared" si="4"/>
        <v>18.457943925233643</v>
      </c>
      <c r="L28" s="17">
        <f t="shared" si="5"/>
        <v>856</v>
      </c>
      <c r="M28" s="28">
        <f t="shared" si="6"/>
        <v>100</v>
      </c>
    </row>
    <row r="29" spans="1:13" x14ac:dyDescent="0.2">
      <c r="A29" s="7">
        <v>1997</v>
      </c>
      <c r="B29" s="21">
        <v>20</v>
      </c>
      <c r="C29" s="28">
        <f t="shared" si="0"/>
        <v>2.3866348448687349</v>
      </c>
      <c r="D29" s="21">
        <v>55</v>
      </c>
      <c r="E29" s="28">
        <f t="shared" si="1"/>
        <v>6.5632458233890221</v>
      </c>
      <c r="F29" s="21">
        <v>134</v>
      </c>
      <c r="G29" s="28">
        <f t="shared" si="2"/>
        <v>15.990453460620524</v>
      </c>
      <c r="H29" s="21">
        <v>510</v>
      </c>
      <c r="I29" s="28">
        <f t="shared" si="3"/>
        <v>60.859188544152744</v>
      </c>
      <c r="J29" s="21">
        <v>119</v>
      </c>
      <c r="K29" s="28">
        <f t="shared" si="4"/>
        <v>14.200477326968974</v>
      </c>
      <c r="L29" s="17">
        <f t="shared" si="5"/>
        <v>838</v>
      </c>
      <c r="M29" s="28">
        <f t="shared" si="6"/>
        <v>100</v>
      </c>
    </row>
    <row r="30" spans="1:13" x14ac:dyDescent="0.2">
      <c r="A30" s="7">
        <v>1998</v>
      </c>
      <c r="B30" s="21">
        <v>11</v>
      </c>
      <c r="C30" s="28">
        <f t="shared" si="0"/>
        <v>1.2290502793296088</v>
      </c>
      <c r="D30" s="21">
        <v>56</v>
      </c>
      <c r="E30" s="28">
        <f t="shared" si="1"/>
        <v>6.2569832402234642</v>
      </c>
      <c r="F30" s="21">
        <v>137</v>
      </c>
      <c r="G30" s="28">
        <f t="shared" si="2"/>
        <v>15.307262569832403</v>
      </c>
      <c r="H30" s="21">
        <v>531</v>
      </c>
      <c r="I30" s="28">
        <f t="shared" si="3"/>
        <v>59.329608938547487</v>
      </c>
      <c r="J30" s="21">
        <v>160</v>
      </c>
      <c r="K30" s="28">
        <f t="shared" si="4"/>
        <v>17.877094972067038</v>
      </c>
      <c r="L30" s="17">
        <f t="shared" si="5"/>
        <v>895</v>
      </c>
      <c r="M30" s="28">
        <f t="shared" si="6"/>
        <v>100</v>
      </c>
    </row>
    <row r="31" spans="1:13" x14ac:dyDescent="0.2">
      <c r="A31" s="7">
        <v>1999</v>
      </c>
      <c r="B31" s="21">
        <v>2</v>
      </c>
      <c r="C31" s="28">
        <f t="shared" si="0"/>
        <v>0.21008403361344538</v>
      </c>
      <c r="D31" s="21">
        <v>63</v>
      </c>
      <c r="E31" s="28">
        <f t="shared" si="1"/>
        <v>6.6176470588235299</v>
      </c>
      <c r="F31" s="21">
        <v>171</v>
      </c>
      <c r="G31" s="28">
        <f t="shared" si="2"/>
        <v>17.962184873949578</v>
      </c>
      <c r="H31" s="21">
        <v>526</v>
      </c>
      <c r="I31" s="28">
        <f t="shared" si="3"/>
        <v>55.252100840336141</v>
      </c>
      <c r="J31" s="21">
        <v>190</v>
      </c>
      <c r="K31" s="28">
        <f t="shared" si="4"/>
        <v>19.957983193277311</v>
      </c>
      <c r="L31" s="17">
        <f t="shared" si="5"/>
        <v>952</v>
      </c>
      <c r="M31" s="28">
        <f t="shared" si="6"/>
        <v>100</v>
      </c>
    </row>
    <row r="32" spans="1:13" x14ac:dyDescent="0.2">
      <c r="A32" s="7">
        <v>2000</v>
      </c>
      <c r="B32" s="21">
        <v>10</v>
      </c>
      <c r="C32" s="28">
        <f t="shared" si="0"/>
        <v>1.0493179433368309</v>
      </c>
      <c r="D32" s="21">
        <v>63</v>
      </c>
      <c r="E32" s="28">
        <f t="shared" si="1"/>
        <v>6.6107030430220357</v>
      </c>
      <c r="F32" s="21">
        <v>142</v>
      </c>
      <c r="G32" s="28">
        <f t="shared" si="2"/>
        <v>14.900314795383002</v>
      </c>
      <c r="H32" s="21">
        <v>530</v>
      </c>
      <c r="I32" s="28">
        <f t="shared" si="3"/>
        <v>55.613850996852044</v>
      </c>
      <c r="J32" s="21">
        <v>208</v>
      </c>
      <c r="K32" s="28">
        <f t="shared" si="4"/>
        <v>21.825813221406086</v>
      </c>
      <c r="L32" s="17">
        <f t="shared" si="5"/>
        <v>953</v>
      </c>
      <c r="M32" s="28">
        <f t="shared" si="6"/>
        <v>100</v>
      </c>
    </row>
    <row r="33" spans="1:13" x14ac:dyDescent="0.2">
      <c r="A33" s="7">
        <v>2001</v>
      </c>
      <c r="B33" s="21">
        <v>13</v>
      </c>
      <c r="C33" s="28">
        <f>B33/L33*100</f>
        <v>1.3238289205702647</v>
      </c>
      <c r="D33" s="21">
        <v>70</v>
      </c>
      <c r="E33" s="28">
        <f>D33/L33*100</f>
        <v>7.1283095723014247</v>
      </c>
      <c r="F33" s="21">
        <v>162</v>
      </c>
      <c r="G33" s="28">
        <f>F33/L33*100</f>
        <v>16.4969450101833</v>
      </c>
      <c r="H33" s="21">
        <v>534</v>
      </c>
      <c r="I33" s="28">
        <f>H33/L33*100</f>
        <v>54.378818737270876</v>
      </c>
      <c r="J33" s="21">
        <v>203</v>
      </c>
      <c r="K33" s="28">
        <f>J33/L33*100</f>
        <v>20.672097759674134</v>
      </c>
      <c r="L33" s="17">
        <f>B33+D33+F33+H33+J33</f>
        <v>982</v>
      </c>
      <c r="M33" s="28">
        <f t="shared" si="6"/>
        <v>100</v>
      </c>
    </row>
    <row r="34" spans="1:13" x14ac:dyDescent="0.2">
      <c r="A34" s="7">
        <v>2002</v>
      </c>
      <c r="B34" s="21">
        <v>3</v>
      </c>
      <c r="C34" s="28">
        <f>B34/L34*100</f>
        <v>0.31545741324921134</v>
      </c>
      <c r="D34" s="21">
        <v>49</v>
      </c>
      <c r="E34" s="28">
        <f>D34/L34*100</f>
        <v>5.1524710830704521</v>
      </c>
      <c r="F34" s="21">
        <v>186</v>
      </c>
      <c r="G34" s="28">
        <f>F34/L34*100</f>
        <v>19.558359621451103</v>
      </c>
      <c r="H34" s="21">
        <v>507</v>
      </c>
      <c r="I34" s="28">
        <f>H34/L34*100</f>
        <v>53.312302839116718</v>
      </c>
      <c r="J34" s="21">
        <v>206</v>
      </c>
      <c r="K34" s="28">
        <f>J34/L34*100</f>
        <v>21.661409043112513</v>
      </c>
      <c r="L34" s="17">
        <f>B34+D34+F34+H34+J34</f>
        <v>951</v>
      </c>
      <c r="M34" s="28">
        <f t="shared" si="6"/>
        <v>100</v>
      </c>
    </row>
    <row r="35" spans="1:13" x14ac:dyDescent="0.2">
      <c r="A35" s="7">
        <v>2003</v>
      </c>
      <c r="B35" s="21">
        <v>3</v>
      </c>
      <c r="C35" s="28">
        <f>B35/L35*100</f>
        <v>0.32188841201716739</v>
      </c>
      <c r="D35" s="21">
        <v>51</v>
      </c>
      <c r="E35" s="28">
        <f>D35/L35*100</f>
        <v>5.4721030042918457</v>
      </c>
      <c r="F35" s="21">
        <v>150</v>
      </c>
      <c r="G35" s="28">
        <f>F35/L35*100</f>
        <v>16.094420600858371</v>
      </c>
      <c r="H35" s="21">
        <v>503</v>
      </c>
      <c r="I35" s="28">
        <f>H35/L35*100</f>
        <v>53.969957081545061</v>
      </c>
      <c r="J35" s="21">
        <v>225</v>
      </c>
      <c r="K35" s="28">
        <f>J35/L35*100</f>
        <v>24.141630901287552</v>
      </c>
      <c r="L35" s="17">
        <f>B35+D35+F35+H35+J35</f>
        <v>932</v>
      </c>
      <c r="M35" s="28">
        <f t="shared" si="6"/>
        <v>100</v>
      </c>
    </row>
    <row r="36" spans="1:13" s="21" customFormat="1" x14ac:dyDescent="0.2">
      <c r="A36" s="39">
        <v>2004</v>
      </c>
      <c r="B36" s="21">
        <v>11</v>
      </c>
      <c r="C36" s="21">
        <f>B36/L36*100</f>
        <v>1.1702127659574468</v>
      </c>
      <c r="D36" s="21">
        <v>48</v>
      </c>
      <c r="E36" s="21">
        <f>D36/L36*100</f>
        <v>5.1063829787234036</v>
      </c>
      <c r="F36" s="21">
        <v>182</v>
      </c>
      <c r="G36" s="21">
        <f>F36/L36*100</f>
        <v>19.361702127659576</v>
      </c>
      <c r="H36" s="21">
        <v>483</v>
      </c>
      <c r="I36" s="21">
        <f>H36/L36*100</f>
        <v>51.382978723404257</v>
      </c>
      <c r="J36" s="21">
        <v>216</v>
      </c>
      <c r="K36" s="21">
        <f>J36/L36*100</f>
        <v>22.978723404255319</v>
      </c>
      <c r="L36" s="17">
        <f>B36+D36+F36+H36+J36</f>
        <v>940</v>
      </c>
      <c r="M36" s="21">
        <f t="shared" si="6"/>
        <v>100</v>
      </c>
    </row>
    <row r="37" spans="1:13" s="21" customFormat="1" x14ac:dyDescent="0.2">
      <c r="A37" s="39">
        <v>2005</v>
      </c>
      <c r="B37" s="21">
        <v>4</v>
      </c>
      <c r="C37" s="21">
        <f t="shared" si="0"/>
        <v>0.42598509052183176</v>
      </c>
      <c r="D37" s="21">
        <v>53</v>
      </c>
      <c r="E37" s="21">
        <f t="shared" si="1"/>
        <v>5.6443024494142708</v>
      </c>
      <c r="F37" s="21">
        <v>159</v>
      </c>
      <c r="G37" s="21">
        <f t="shared" si="2"/>
        <v>16.932907348242811</v>
      </c>
      <c r="H37" s="21">
        <v>473</v>
      </c>
      <c r="I37" s="21">
        <f t="shared" si="3"/>
        <v>50.372736954206601</v>
      </c>
      <c r="J37" s="21">
        <v>250</v>
      </c>
      <c r="K37" s="21">
        <f t="shared" si="4"/>
        <v>26.624068157614484</v>
      </c>
      <c r="L37" s="17">
        <v>939</v>
      </c>
      <c r="M37" s="21">
        <f t="shared" si="6"/>
        <v>100</v>
      </c>
    </row>
    <row r="38" spans="1:13" s="21" customFormat="1" x14ac:dyDescent="0.2">
      <c r="A38" s="39">
        <v>2006</v>
      </c>
      <c r="B38" s="21">
        <v>7</v>
      </c>
      <c r="C38" s="21">
        <f>B38/L38*100</f>
        <v>0.61457418788410889</v>
      </c>
      <c r="D38" s="21">
        <v>55</v>
      </c>
      <c r="E38" s="21">
        <f>D38/L38*100</f>
        <v>4.8287971905179985</v>
      </c>
      <c r="F38" s="21">
        <v>195</v>
      </c>
      <c r="G38" s="21">
        <f>F38/L38*100</f>
        <v>17.120280948200175</v>
      </c>
      <c r="H38" s="21">
        <v>608</v>
      </c>
      <c r="I38" s="21">
        <f>H38/L38*100</f>
        <v>53.380158033362605</v>
      </c>
      <c r="J38" s="21">
        <v>274</v>
      </c>
      <c r="K38" s="21">
        <f>J38/L38*100</f>
        <v>24.056189640035118</v>
      </c>
      <c r="L38" s="17">
        <v>1139</v>
      </c>
      <c r="M38" s="21">
        <f>L38/L38*100</f>
        <v>100</v>
      </c>
    </row>
    <row r="39" spans="1:13" s="16" customFormat="1" x14ac:dyDescent="0.2">
      <c r="A39" s="39">
        <v>2007</v>
      </c>
      <c r="B39" s="18" t="s">
        <v>151</v>
      </c>
      <c r="C39" s="18" t="s">
        <v>151</v>
      </c>
      <c r="D39" s="18" t="s">
        <v>151</v>
      </c>
      <c r="E39" s="18" t="s">
        <v>151</v>
      </c>
      <c r="F39" s="18" t="s">
        <v>151</v>
      </c>
      <c r="G39" s="18" t="s">
        <v>151</v>
      </c>
      <c r="H39" s="18" t="s">
        <v>151</v>
      </c>
      <c r="I39" s="18" t="s">
        <v>151</v>
      </c>
      <c r="J39" s="18" t="s">
        <v>151</v>
      </c>
      <c r="K39" s="18" t="s">
        <v>151</v>
      </c>
      <c r="L39" s="18" t="s">
        <v>151</v>
      </c>
      <c r="M39" s="18" t="s">
        <v>151</v>
      </c>
    </row>
    <row r="40" spans="1:13" s="16" customFormat="1" x14ac:dyDescent="0.2">
      <c r="A40" s="39">
        <v>2008</v>
      </c>
      <c r="B40" s="18" t="s">
        <v>151</v>
      </c>
      <c r="C40" s="18" t="s">
        <v>151</v>
      </c>
      <c r="D40" s="18" t="s">
        <v>151</v>
      </c>
      <c r="E40" s="18" t="s">
        <v>151</v>
      </c>
      <c r="F40" s="18" t="s">
        <v>151</v>
      </c>
      <c r="G40" s="18" t="s">
        <v>151</v>
      </c>
      <c r="H40" s="18" t="s">
        <v>151</v>
      </c>
      <c r="I40" s="18" t="s">
        <v>151</v>
      </c>
      <c r="J40" s="18" t="s">
        <v>151</v>
      </c>
      <c r="K40" s="18" t="s">
        <v>151</v>
      </c>
      <c r="L40" s="18" t="s">
        <v>151</v>
      </c>
      <c r="M40" s="18" t="s">
        <v>151</v>
      </c>
    </row>
    <row r="41" spans="1:13" s="21" customFormat="1" x14ac:dyDescent="0.2">
      <c r="A41" s="39">
        <v>2009</v>
      </c>
      <c r="B41" s="21">
        <v>16</v>
      </c>
      <c r="C41" s="21">
        <f>B41/L41*100</f>
        <v>1.2913640032284099</v>
      </c>
      <c r="D41" s="21">
        <v>87</v>
      </c>
      <c r="E41" s="21">
        <f>D41/L41*100</f>
        <v>7.021791767554479</v>
      </c>
      <c r="F41" s="21">
        <v>219</v>
      </c>
      <c r="G41" s="21">
        <f>F41/L41*100</f>
        <v>17.675544794188863</v>
      </c>
      <c r="H41" s="21">
        <v>617</v>
      </c>
      <c r="I41" s="21">
        <f>H41/L41*100</f>
        <v>49.798224374495561</v>
      </c>
      <c r="J41" s="21">
        <v>300</v>
      </c>
      <c r="K41" s="21">
        <f>J41/L41*100</f>
        <v>24.213075060532688</v>
      </c>
      <c r="L41" s="17">
        <v>1239</v>
      </c>
      <c r="M41" s="21">
        <f>L41/L41*100</f>
        <v>100</v>
      </c>
    </row>
    <row r="42" spans="1:13" ht="6" customHeight="1" x14ac:dyDescent="0.2">
      <c r="A42" s="340"/>
      <c r="B42" s="326"/>
      <c r="C42" s="326"/>
      <c r="D42" s="326"/>
      <c r="E42" s="326"/>
      <c r="F42" s="326"/>
      <c r="G42" s="326"/>
      <c r="H42" s="326"/>
      <c r="I42" s="326"/>
      <c r="J42" s="326"/>
      <c r="K42" s="326"/>
      <c r="L42" s="326"/>
      <c r="M42" s="326"/>
    </row>
    <row r="43" spans="1:13" ht="15" customHeight="1" x14ac:dyDescent="0.2">
      <c r="A43" s="1138" t="s">
        <v>49</v>
      </c>
      <c r="B43" s="1088"/>
      <c r="C43" s="1088"/>
      <c r="D43" s="1088"/>
      <c r="E43" s="1088"/>
      <c r="F43" s="1088"/>
      <c r="G43" s="1088"/>
      <c r="H43" s="1088"/>
      <c r="I43" s="1088"/>
      <c r="J43" s="1088"/>
      <c r="K43" s="1088"/>
      <c r="L43" s="1088"/>
      <c r="M43" s="1088"/>
    </row>
    <row r="44" spans="1:13" x14ac:dyDescent="0.2">
      <c r="A44" s="27"/>
      <c r="L44" s="34"/>
    </row>
    <row r="45" spans="1:13" x14ac:dyDescent="0.2">
      <c r="A45" s="27"/>
    </row>
    <row r="46" spans="1:13" x14ac:dyDescent="0.2">
      <c r="A46" s="27"/>
    </row>
    <row r="47" spans="1:13" x14ac:dyDescent="0.2">
      <c r="A47" s="27"/>
    </row>
  </sheetData>
  <mergeCells count="12">
    <mergeCell ref="A1:B1"/>
    <mergeCell ref="A2:B2"/>
    <mergeCell ref="F1:H1"/>
    <mergeCell ref="A3:M3"/>
    <mergeCell ref="A43:M43"/>
    <mergeCell ref="J4:K4"/>
    <mergeCell ref="L4:M4"/>
    <mergeCell ref="B4:C4"/>
    <mergeCell ref="D4:E4"/>
    <mergeCell ref="F4:G4"/>
    <mergeCell ref="H4:I4"/>
    <mergeCell ref="A4:A5"/>
  </mergeCells>
  <phoneticPr fontId="0" type="noConversion"/>
  <hyperlinks>
    <hyperlink ref="F1:H1" location="Tabellförteckning!A1" display="Tillbaka till innehållsföreckningen "/>
  </hyperlinks>
  <pageMargins left="0.75" right="0.75" top="1" bottom="1" header="0.5" footer="0.5"/>
  <pageSetup paperSize="9" scale="88" orientation="portrait"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3"/>
  <sheetViews>
    <sheetView zoomScaleNormal="100" workbookViewId="0">
      <pane ySplit="5" topLeftCell="A147" activePane="bottomLeft" state="frozen"/>
      <selection sqref="A1:B86"/>
      <selection pane="bottomLeft" sqref="A1:B86"/>
    </sheetView>
  </sheetViews>
  <sheetFormatPr defaultColWidth="8.85546875" defaultRowHeight="12.75" x14ac:dyDescent="0.2"/>
  <cols>
    <col min="1" max="1" width="6.7109375" style="534" customWidth="1"/>
    <col min="2" max="12" width="6.7109375" style="533" customWidth="1"/>
    <col min="13" max="14" width="6.7109375" style="529" customWidth="1"/>
    <col min="15" max="16384" width="8.85546875" style="533"/>
  </cols>
  <sheetData>
    <row r="1" spans="1:21" s="693" customFormat="1" ht="30" customHeight="1" x14ac:dyDescent="0.25">
      <c r="A1" s="972"/>
      <c r="B1" s="967"/>
      <c r="C1" s="967"/>
      <c r="F1" s="962" t="s">
        <v>590</v>
      </c>
      <c r="G1" s="963"/>
      <c r="H1" s="963"/>
      <c r="I1" s="967"/>
    </row>
    <row r="2" spans="1:21" s="693" customFormat="1" ht="6" customHeight="1" x14ac:dyDescent="0.2">
      <c r="A2" s="972"/>
      <c r="B2" s="967"/>
      <c r="M2" s="803"/>
      <c r="N2" s="803"/>
    </row>
    <row r="3" spans="1:21" s="3" customFormat="1" ht="30" customHeight="1" x14ac:dyDescent="0.2">
      <c r="A3" s="973" t="s">
        <v>373</v>
      </c>
      <c r="B3" s="973"/>
      <c r="C3" s="973"/>
      <c r="D3" s="973"/>
      <c r="E3" s="973"/>
      <c r="F3" s="973"/>
      <c r="G3" s="973"/>
      <c r="H3" s="973"/>
      <c r="I3" s="973"/>
      <c r="J3" s="973"/>
      <c r="K3" s="973"/>
      <c r="L3" s="973"/>
      <c r="M3" s="973"/>
      <c r="N3" s="973"/>
    </row>
    <row r="4" spans="1:21" ht="30" customHeight="1" x14ac:dyDescent="0.2">
      <c r="A4" s="974" t="s">
        <v>127</v>
      </c>
      <c r="B4" s="975" t="s">
        <v>87</v>
      </c>
      <c r="C4" s="975"/>
      <c r="D4" s="975" t="s">
        <v>131</v>
      </c>
      <c r="E4" s="975"/>
      <c r="F4" s="975" t="s">
        <v>101</v>
      </c>
      <c r="G4" s="975"/>
      <c r="H4" s="975" t="s">
        <v>145</v>
      </c>
      <c r="I4" s="975"/>
      <c r="J4" s="976" t="s">
        <v>144</v>
      </c>
      <c r="K4" s="976"/>
      <c r="L4" s="976" t="s">
        <v>132</v>
      </c>
      <c r="M4" s="976"/>
      <c r="N4" s="976" t="s">
        <v>146</v>
      </c>
    </row>
    <row r="5" spans="1:21" ht="15" customHeight="1" x14ac:dyDescent="0.2">
      <c r="A5" s="974"/>
      <c r="B5" s="526" t="s">
        <v>128</v>
      </c>
      <c r="C5" s="526" t="s">
        <v>129</v>
      </c>
      <c r="D5" s="526" t="s">
        <v>128</v>
      </c>
      <c r="E5" s="526" t="s">
        <v>129</v>
      </c>
      <c r="F5" s="526" t="s">
        <v>128</v>
      </c>
      <c r="G5" s="526" t="s">
        <v>129</v>
      </c>
      <c r="H5" s="526" t="s">
        <v>128</v>
      </c>
      <c r="I5" s="526" t="s">
        <v>129</v>
      </c>
      <c r="J5" s="529" t="s">
        <v>128</v>
      </c>
      <c r="K5" s="529" t="s">
        <v>129</v>
      </c>
      <c r="L5" s="529" t="s">
        <v>128</v>
      </c>
      <c r="M5" s="529" t="s">
        <v>129</v>
      </c>
      <c r="N5" s="976"/>
      <c r="O5" s="408"/>
      <c r="P5" s="408"/>
      <c r="Q5" s="408"/>
      <c r="R5" s="408"/>
      <c r="S5" s="408"/>
      <c r="T5" s="408"/>
      <c r="U5" s="408"/>
    </row>
    <row r="6" spans="1:21" s="693" customFormat="1" ht="6" customHeight="1" x14ac:dyDescent="0.2">
      <c r="A6" s="841"/>
      <c r="B6" s="818"/>
      <c r="C6" s="818"/>
      <c r="D6" s="818"/>
      <c r="E6" s="818"/>
      <c r="F6" s="818"/>
      <c r="G6" s="818"/>
      <c r="H6" s="818"/>
      <c r="I6" s="818"/>
      <c r="J6" s="829"/>
      <c r="K6" s="829"/>
      <c r="L6" s="829"/>
      <c r="M6" s="829"/>
      <c r="N6" s="853"/>
    </row>
    <row r="7" spans="1:21" x14ac:dyDescent="0.2">
      <c r="A7" s="528">
        <v>1861</v>
      </c>
      <c r="B7" s="205">
        <v>7.6</v>
      </c>
      <c r="C7" s="206">
        <f t="shared" ref="C7:C70" si="0">B7/L7*100</f>
        <v>93.827160493827151</v>
      </c>
      <c r="D7" s="205">
        <v>0.1</v>
      </c>
      <c r="E7" s="206">
        <f t="shared" ref="E7:E70" si="1">D7/L7*100</f>
        <v>1.2345679012345681</v>
      </c>
      <c r="F7" s="780" t="s">
        <v>67</v>
      </c>
      <c r="G7" s="205"/>
      <c r="H7" s="780" t="s">
        <v>67</v>
      </c>
      <c r="I7" s="205"/>
      <c r="J7" s="8">
        <v>0.4</v>
      </c>
      <c r="K7" s="10">
        <f>J7/L7*100</f>
        <v>4.9382716049382722</v>
      </c>
      <c r="L7" s="8">
        <v>8.1</v>
      </c>
      <c r="M7" s="529">
        <v>100</v>
      </c>
      <c r="N7" s="10">
        <f t="shared" ref="N7:N70" si="2">L7/$L$131*100</f>
        <v>132.78688524590163</v>
      </c>
    </row>
    <row r="8" spans="1:21" x14ac:dyDescent="0.2">
      <c r="A8" s="528">
        <v>1862</v>
      </c>
      <c r="B8" s="205">
        <v>7.6</v>
      </c>
      <c r="C8" s="206">
        <f t="shared" si="0"/>
        <v>90.476190476190467</v>
      </c>
      <c r="D8" s="205">
        <v>0.1</v>
      </c>
      <c r="E8" s="206">
        <f t="shared" si="1"/>
        <v>1.1904761904761905</v>
      </c>
      <c r="F8" s="780" t="s">
        <v>67</v>
      </c>
      <c r="G8" s="205"/>
      <c r="H8" s="780" t="s">
        <v>67</v>
      </c>
      <c r="I8" s="205"/>
      <c r="J8" s="8">
        <v>0.7</v>
      </c>
      <c r="K8" s="10">
        <f t="shared" ref="K8:K71" si="3">J8/L8*100</f>
        <v>8.3333333333333321</v>
      </c>
      <c r="L8" s="8">
        <v>8.4</v>
      </c>
      <c r="M8" s="529">
        <v>100</v>
      </c>
      <c r="N8" s="10">
        <f t="shared" si="2"/>
        <v>137.70491803278691</v>
      </c>
    </row>
    <row r="9" spans="1:21" x14ac:dyDescent="0.2">
      <c r="A9" s="528">
        <v>1863</v>
      </c>
      <c r="B9" s="205">
        <v>8.6999999999999993</v>
      </c>
      <c r="C9" s="206">
        <f t="shared" si="0"/>
        <v>90.625</v>
      </c>
      <c r="D9" s="205">
        <v>0.1</v>
      </c>
      <c r="E9" s="206">
        <f t="shared" si="1"/>
        <v>1.0416666666666667</v>
      </c>
      <c r="F9" s="780" t="s">
        <v>67</v>
      </c>
      <c r="G9" s="205"/>
      <c r="H9" s="780" t="s">
        <v>67</v>
      </c>
      <c r="I9" s="205"/>
      <c r="J9" s="8">
        <v>0.8</v>
      </c>
      <c r="K9" s="10">
        <f t="shared" si="3"/>
        <v>8.3333333333333339</v>
      </c>
      <c r="L9" s="8">
        <v>9.6</v>
      </c>
      <c r="M9" s="529">
        <v>100</v>
      </c>
      <c r="N9" s="10">
        <f t="shared" si="2"/>
        <v>157.37704918032787</v>
      </c>
    </row>
    <row r="10" spans="1:21" x14ac:dyDescent="0.2">
      <c r="A10" s="528">
        <v>1864</v>
      </c>
      <c r="B10" s="205">
        <v>7.7</v>
      </c>
      <c r="C10" s="206">
        <f t="shared" si="0"/>
        <v>90.588235294117652</v>
      </c>
      <c r="D10" s="205">
        <v>0.1</v>
      </c>
      <c r="E10" s="206">
        <f t="shared" si="1"/>
        <v>1.1764705882352942</v>
      </c>
      <c r="F10" s="780" t="s">
        <v>67</v>
      </c>
      <c r="G10" s="205"/>
      <c r="H10" s="780" t="s">
        <v>67</v>
      </c>
      <c r="I10" s="205"/>
      <c r="J10" s="8">
        <v>0.8</v>
      </c>
      <c r="K10" s="10">
        <f t="shared" si="3"/>
        <v>9.4117647058823533</v>
      </c>
      <c r="L10" s="8">
        <v>8.5</v>
      </c>
      <c r="M10" s="529">
        <v>100</v>
      </c>
      <c r="N10" s="10">
        <f t="shared" si="2"/>
        <v>139.34426229508196</v>
      </c>
    </row>
    <row r="11" spans="1:21" x14ac:dyDescent="0.2">
      <c r="A11" s="528">
        <v>1865</v>
      </c>
      <c r="B11" s="205">
        <v>8.5</v>
      </c>
      <c r="C11" s="206">
        <f t="shared" si="0"/>
        <v>91.397849462365585</v>
      </c>
      <c r="D11" s="205">
        <v>0.1</v>
      </c>
      <c r="E11" s="206">
        <f t="shared" si="1"/>
        <v>1.075268817204301</v>
      </c>
      <c r="F11" s="780" t="s">
        <v>67</v>
      </c>
      <c r="G11" s="205"/>
      <c r="H11" s="780" t="s">
        <v>67</v>
      </c>
      <c r="I11" s="205"/>
      <c r="J11" s="8">
        <v>0.7</v>
      </c>
      <c r="K11" s="10">
        <f t="shared" si="3"/>
        <v>7.5268817204301062</v>
      </c>
      <c r="L11" s="8">
        <v>9.3000000000000007</v>
      </c>
      <c r="M11" s="529">
        <v>100</v>
      </c>
      <c r="N11" s="10">
        <f t="shared" si="2"/>
        <v>152.45901639344262</v>
      </c>
    </row>
    <row r="12" spans="1:21" x14ac:dyDescent="0.2">
      <c r="A12" s="528">
        <v>1866</v>
      </c>
      <c r="B12" s="205">
        <v>7.8</v>
      </c>
      <c r="C12" s="206">
        <f t="shared" si="0"/>
        <v>90.697674418604663</v>
      </c>
      <c r="D12" s="205">
        <v>0.1</v>
      </c>
      <c r="E12" s="206">
        <f t="shared" si="1"/>
        <v>1.1627906976744187</v>
      </c>
      <c r="F12" s="780" t="s">
        <v>67</v>
      </c>
      <c r="G12" s="205"/>
      <c r="H12" s="780" t="s">
        <v>67</v>
      </c>
      <c r="I12" s="205"/>
      <c r="J12" s="8">
        <v>0.7</v>
      </c>
      <c r="K12" s="10">
        <f t="shared" si="3"/>
        <v>8.1395348837209287</v>
      </c>
      <c r="L12" s="8">
        <v>8.6</v>
      </c>
      <c r="M12" s="529">
        <v>100</v>
      </c>
      <c r="N12" s="10">
        <f t="shared" si="2"/>
        <v>140.98360655737704</v>
      </c>
    </row>
    <row r="13" spans="1:21" x14ac:dyDescent="0.2">
      <c r="A13" s="528">
        <v>1867</v>
      </c>
      <c r="B13" s="205">
        <v>6.2</v>
      </c>
      <c r="C13" s="206">
        <f t="shared" si="0"/>
        <v>89.85507246376811</v>
      </c>
      <c r="D13" s="205">
        <v>0.1</v>
      </c>
      <c r="E13" s="206">
        <f t="shared" si="1"/>
        <v>1.4492753623188406</v>
      </c>
      <c r="F13" s="780" t="s">
        <v>67</v>
      </c>
      <c r="G13" s="205"/>
      <c r="H13" s="780" t="s">
        <v>67</v>
      </c>
      <c r="I13" s="205"/>
      <c r="J13" s="8">
        <v>0.6</v>
      </c>
      <c r="K13" s="10">
        <f t="shared" si="3"/>
        <v>8.695652173913043</v>
      </c>
      <c r="L13" s="8">
        <v>6.9</v>
      </c>
      <c r="M13" s="529">
        <v>100</v>
      </c>
      <c r="N13" s="10">
        <f t="shared" si="2"/>
        <v>113.11475409836066</v>
      </c>
    </row>
    <row r="14" spans="1:21" x14ac:dyDescent="0.2">
      <c r="A14" s="528">
        <v>1868</v>
      </c>
      <c r="B14" s="205">
        <v>4.9000000000000004</v>
      </c>
      <c r="C14" s="206">
        <f t="shared" si="0"/>
        <v>89.090909090909093</v>
      </c>
      <c r="D14" s="205">
        <v>0.1</v>
      </c>
      <c r="E14" s="206">
        <f t="shared" si="1"/>
        <v>1.8181818181818183</v>
      </c>
      <c r="F14" s="780" t="s">
        <v>67</v>
      </c>
      <c r="G14" s="205"/>
      <c r="H14" s="780" t="s">
        <v>67</v>
      </c>
      <c r="I14" s="205"/>
      <c r="J14" s="8">
        <v>0.6</v>
      </c>
      <c r="K14" s="10">
        <f t="shared" si="3"/>
        <v>10.909090909090908</v>
      </c>
      <c r="L14" s="8">
        <v>5.5</v>
      </c>
      <c r="M14" s="529">
        <v>100</v>
      </c>
      <c r="N14" s="10">
        <f t="shared" si="2"/>
        <v>90.163934426229503</v>
      </c>
    </row>
    <row r="15" spans="1:21" x14ac:dyDescent="0.2">
      <c r="A15" s="528">
        <v>1869</v>
      </c>
      <c r="B15" s="205">
        <v>6.3</v>
      </c>
      <c r="C15" s="206">
        <f t="shared" si="0"/>
        <v>90</v>
      </c>
      <c r="D15" s="205">
        <v>0.1</v>
      </c>
      <c r="E15" s="206">
        <f t="shared" si="1"/>
        <v>1.4285714285714286</v>
      </c>
      <c r="F15" s="780" t="s">
        <v>67</v>
      </c>
      <c r="G15" s="205"/>
      <c r="H15" s="780" t="s">
        <v>67</v>
      </c>
      <c r="I15" s="205"/>
      <c r="J15" s="8">
        <v>0.6</v>
      </c>
      <c r="K15" s="10">
        <f t="shared" si="3"/>
        <v>8.5714285714285712</v>
      </c>
      <c r="L15" s="8">
        <v>7</v>
      </c>
      <c r="M15" s="529">
        <v>100</v>
      </c>
      <c r="N15" s="10">
        <f t="shared" si="2"/>
        <v>114.75409836065576</v>
      </c>
    </row>
    <row r="16" spans="1:21" x14ac:dyDescent="0.2">
      <c r="A16" s="528">
        <v>1870</v>
      </c>
      <c r="B16" s="205">
        <v>7.8</v>
      </c>
      <c r="C16" s="206">
        <f t="shared" si="0"/>
        <v>90.697674418604663</v>
      </c>
      <c r="D16" s="205">
        <v>0.1</v>
      </c>
      <c r="E16" s="206">
        <f t="shared" si="1"/>
        <v>1.1627906976744187</v>
      </c>
      <c r="F16" s="780" t="s">
        <v>67</v>
      </c>
      <c r="G16" s="205"/>
      <c r="H16" s="780" t="s">
        <v>67</v>
      </c>
      <c r="I16" s="205"/>
      <c r="J16" s="8">
        <v>0.7</v>
      </c>
      <c r="K16" s="10">
        <f t="shared" si="3"/>
        <v>8.1395348837209287</v>
      </c>
      <c r="L16" s="8">
        <v>8.6</v>
      </c>
      <c r="M16" s="529">
        <v>100</v>
      </c>
      <c r="N16" s="10">
        <f t="shared" si="2"/>
        <v>140.98360655737704</v>
      </c>
    </row>
    <row r="17" spans="1:14" x14ac:dyDescent="0.2">
      <c r="A17" s="528">
        <v>1871</v>
      </c>
      <c r="B17" s="205">
        <v>7.9</v>
      </c>
      <c r="C17" s="206">
        <f t="shared" si="0"/>
        <v>89.772727272727266</v>
      </c>
      <c r="D17" s="205">
        <v>0.1</v>
      </c>
      <c r="E17" s="206">
        <f t="shared" si="1"/>
        <v>1.1363636363636365</v>
      </c>
      <c r="F17" s="780" t="s">
        <v>67</v>
      </c>
      <c r="G17" s="205"/>
      <c r="H17" s="780" t="s">
        <v>67</v>
      </c>
      <c r="I17" s="205"/>
      <c r="J17" s="8">
        <v>0.7</v>
      </c>
      <c r="K17" s="10">
        <f t="shared" si="3"/>
        <v>7.9545454545454533</v>
      </c>
      <c r="L17" s="8">
        <v>8.8000000000000007</v>
      </c>
      <c r="M17" s="529">
        <v>100</v>
      </c>
      <c r="N17" s="10">
        <f t="shared" si="2"/>
        <v>144.26229508196724</v>
      </c>
    </row>
    <row r="18" spans="1:14" x14ac:dyDescent="0.2">
      <c r="A18" s="528">
        <v>1872</v>
      </c>
      <c r="B18" s="205">
        <v>8.1999999999999993</v>
      </c>
      <c r="C18" s="206">
        <f t="shared" si="0"/>
        <v>88.172043010752674</v>
      </c>
      <c r="D18" s="205">
        <v>0.1</v>
      </c>
      <c r="E18" s="206">
        <f t="shared" si="1"/>
        <v>1.075268817204301</v>
      </c>
      <c r="F18" s="780" t="s">
        <v>67</v>
      </c>
      <c r="G18" s="205"/>
      <c r="H18" s="780" t="s">
        <v>67</v>
      </c>
      <c r="I18" s="205"/>
      <c r="J18" s="8">
        <v>0.9</v>
      </c>
      <c r="K18" s="10">
        <f t="shared" si="3"/>
        <v>9.67741935483871</v>
      </c>
      <c r="L18" s="8">
        <v>9.3000000000000007</v>
      </c>
      <c r="M18" s="529">
        <v>100</v>
      </c>
      <c r="N18" s="10">
        <f t="shared" si="2"/>
        <v>152.45901639344262</v>
      </c>
    </row>
    <row r="19" spans="1:14" x14ac:dyDescent="0.2">
      <c r="A19" s="528">
        <v>1873</v>
      </c>
      <c r="B19" s="205">
        <v>8.9</v>
      </c>
      <c r="C19" s="206">
        <f t="shared" si="0"/>
        <v>89</v>
      </c>
      <c r="D19" s="205">
        <v>0.2</v>
      </c>
      <c r="E19" s="206">
        <f t="shared" si="1"/>
        <v>2</v>
      </c>
      <c r="F19" s="780" t="s">
        <v>67</v>
      </c>
      <c r="G19" s="205"/>
      <c r="H19" s="780" t="s">
        <v>67</v>
      </c>
      <c r="I19" s="205"/>
      <c r="J19" s="8">
        <v>1</v>
      </c>
      <c r="K19" s="10">
        <f t="shared" si="3"/>
        <v>10</v>
      </c>
      <c r="L19" s="8">
        <v>10</v>
      </c>
      <c r="M19" s="529">
        <v>100</v>
      </c>
      <c r="N19" s="10">
        <f t="shared" si="2"/>
        <v>163.9344262295082</v>
      </c>
    </row>
    <row r="20" spans="1:14" x14ac:dyDescent="0.2">
      <c r="A20" s="528">
        <v>1874</v>
      </c>
      <c r="B20" s="205">
        <v>10.199999999999999</v>
      </c>
      <c r="C20" s="206">
        <f t="shared" si="0"/>
        <v>90.265486725663706</v>
      </c>
      <c r="D20" s="205">
        <v>0.2</v>
      </c>
      <c r="E20" s="206">
        <f t="shared" si="1"/>
        <v>1.7699115044247788</v>
      </c>
      <c r="F20" s="780" t="s">
        <v>67</v>
      </c>
      <c r="G20" s="205"/>
      <c r="H20" s="780" t="s">
        <v>67</v>
      </c>
      <c r="I20" s="205"/>
      <c r="J20" s="8">
        <v>0.9</v>
      </c>
      <c r="K20" s="10">
        <f t="shared" si="3"/>
        <v>7.9646017699115044</v>
      </c>
      <c r="L20" s="8">
        <v>11.3</v>
      </c>
      <c r="M20" s="529">
        <v>100</v>
      </c>
      <c r="N20" s="10">
        <f t="shared" si="2"/>
        <v>185.24590163934428</v>
      </c>
    </row>
    <row r="21" spans="1:14" x14ac:dyDescent="0.2">
      <c r="A21" s="528">
        <v>1875</v>
      </c>
      <c r="B21" s="205">
        <v>9.3000000000000007</v>
      </c>
      <c r="C21" s="206">
        <f t="shared" si="0"/>
        <v>89.423076923076934</v>
      </c>
      <c r="D21" s="205">
        <v>0.2</v>
      </c>
      <c r="E21" s="206">
        <f t="shared" si="1"/>
        <v>1.9230769230769231</v>
      </c>
      <c r="F21" s="780" t="s">
        <v>67</v>
      </c>
      <c r="G21" s="205"/>
      <c r="H21" s="780" t="s">
        <v>67</v>
      </c>
      <c r="I21" s="205"/>
      <c r="J21" s="8">
        <v>1</v>
      </c>
      <c r="K21" s="10">
        <f t="shared" si="3"/>
        <v>9.615384615384615</v>
      </c>
      <c r="L21" s="8">
        <v>10.4</v>
      </c>
      <c r="M21" s="529">
        <v>100</v>
      </c>
      <c r="N21" s="10">
        <f t="shared" si="2"/>
        <v>170.49180327868854</v>
      </c>
    </row>
    <row r="22" spans="1:14" x14ac:dyDescent="0.2">
      <c r="A22" s="528">
        <v>1876</v>
      </c>
      <c r="B22" s="205">
        <v>9.3000000000000007</v>
      </c>
      <c r="C22" s="206">
        <f t="shared" si="0"/>
        <v>89.423076923076934</v>
      </c>
      <c r="D22" s="205">
        <v>0.1</v>
      </c>
      <c r="E22" s="206">
        <f t="shared" si="1"/>
        <v>0.96153846153846156</v>
      </c>
      <c r="F22" s="780" t="s">
        <v>67</v>
      </c>
      <c r="G22" s="205"/>
      <c r="H22" s="780" t="s">
        <v>67</v>
      </c>
      <c r="I22" s="205"/>
      <c r="J22" s="8">
        <v>1</v>
      </c>
      <c r="K22" s="10">
        <f t="shared" si="3"/>
        <v>9.615384615384615</v>
      </c>
      <c r="L22" s="8">
        <v>10.4</v>
      </c>
      <c r="M22" s="529">
        <v>100</v>
      </c>
      <c r="N22" s="10">
        <f t="shared" si="2"/>
        <v>170.49180327868854</v>
      </c>
    </row>
    <row r="23" spans="1:14" x14ac:dyDescent="0.2">
      <c r="A23" s="528">
        <v>1877</v>
      </c>
      <c r="B23" s="205">
        <v>7.9</v>
      </c>
      <c r="C23" s="206">
        <f t="shared" si="0"/>
        <v>86.813186813186817</v>
      </c>
      <c r="D23" s="205">
        <v>0.1</v>
      </c>
      <c r="E23" s="206">
        <f t="shared" si="1"/>
        <v>1.098901098901099</v>
      </c>
      <c r="F23" s="780" t="s">
        <v>67</v>
      </c>
      <c r="G23" s="205"/>
      <c r="H23" s="780" t="s">
        <v>67</v>
      </c>
      <c r="I23" s="205"/>
      <c r="J23" s="8">
        <v>1</v>
      </c>
      <c r="K23" s="10">
        <f t="shared" si="3"/>
        <v>10.989010989010989</v>
      </c>
      <c r="L23" s="8">
        <v>9.1</v>
      </c>
      <c r="M23" s="529">
        <v>100</v>
      </c>
      <c r="N23" s="10">
        <f t="shared" si="2"/>
        <v>149.18032786885246</v>
      </c>
    </row>
    <row r="24" spans="1:14" x14ac:dyDescent="0.2">
      <c r="A24" s="528">
        <v>1878</v>
      </c>
      <c r="B24" s="205">
        <v>7.8</v>
      </c>
      <c r="C24" s="206">
        <f t="shared" si="0"/>
        <v>84.782608695652186</v>
      </c>
      <c r="D24" s="205">
        <v>0.1</v>
      </c>
      <c r="E24" s="206">
        <f t="shared" si="1"/>
        <v>1.0869565217391306</v>
      </c>
      <c r="F24" s="780" t="s">
        <v>67</v>
      </c>
      <c r="G24" s="205"/>
      <c r="H24" s="780" t="s">
        <v>67</v>
      </c>
      <c r="I24" s="205"/>
      <c r="J24" s="8">
        <v>1.2</v>
      </c>
      <c r="K24" s="10">
        <f t="shared" si="3"/>
        <v>13.043478260869565</v>
      </c>
      <c r="L24" s="8">
        <v>9.1999999999999993</v>
      </c>
      <c r="M24" s="529">
        <v>100</v>
      </c>
      <c r="N24" s="10">
        <f t="shared" si="2"/>
        <v>150.81967213114754</v>
      </c>
    </row>
    <row r="25" spans="1:14" x14ac:dyDescent="0.2">
      <c r="A25" s="528">
        <v>1879</v>
      </c>
      <c r="B25" s="205">
        <v>6.5</v>
      </c>
      <c r="C25" s="206">
        <f t="shared" si="0"/>
        <v>85.526315789473685</v>
      </c>
      <c r="D25" s="205">
        <v>0.1</v>
      </c>
      <c r="E25" s="206">
        <f t="shared" si="1"/>
        <v>1.3157894736842106</v>
      </c>
      <c r="F25" s="780" t="s">
        <v>67</v>
      </c>
      <c r="G25" s="205"/>
      <c r="H25" s="780" t="s">
        <v>67</v>
      </c>
      <c r="I25" s="205"/>
      <c r="J25" s="8">
        <v>1</v>
      </c>
      <c r="K25" s="10">
        <f t="shared" si="3"/>
        <v>13.157894736842104</v>
      </c>
      <c r="L25" s="8">
        <v>7.6</v>
      </c>
      <c r="M25" s="529">
        <v>100</v>
      </c>
      <c r="N25" s="10">
        <f t="shared" si="2"/>
        <v>124.59016393442623</v>
      </c>
    </row>
    <row r="26" spans="1:14" x14ac:dyDescent="0.2">
      <c r="A26" s="528">
        <v>1880</v>
      </c>
      <c r="B26" s="205">
        <v>6.1</v>
      </c>
      <c r="C26" s="206">
        <f t="shared" si="0"/>
        <v>85.91549295774648</v>
      </c>
      <c r="D26" s="205">
        <v>0.1</v>
      </c>
      <c r="E26" s="206">
        <f t="shared" si="1"/>
        <v>1.4084507042253522</v>
      </c>
      <c r="F26" s="780" t="s">
        <v>67</v>
      </c>
      <c r="G26" s="205"/>
      <c r="H26" s="780" t="s">
        <v>67</v>
      </c>
      <c r="I26" s="205"/>
      <c r="J26" s="8">
        <v>1</v>
      </c>
      <c r="K26" s="10">
        <f t="shared" si="3"/>
        <v>14.084507042253522</v>
      </c>
      <c r="L26" s="8">
        <v>7.1</v>
      </c>
      <c r="M26" s="529">
        <v>100</v>
      </c>
      <c r="N26" s="10">
        <f t="shared" si="2"/>
        <v>116.39344262295081</v>
      </c>
    </row>
    <row r="27" spans="1:14" x14ac:dyDescent="0.2">
      <c r="A27" s="528">
        <v>1881</v>
      </c>
      <c r="B27" s="205">
        <v>6.6</v>
      </c>
      <c r="C27" s="206">
        <f t="shared" si="0"/>
        <v>84.615384615384613</v>
      </c>
      <c r="D27" s="205">
        <v>0.1</v>
      </c>
      <c r="E27" s="206">
        <f t="shared" si="1"/>
        <v>1.2820512820512822</v>
      </c>
      <c r="F27" s="780" t="s">
        <v>67</v>
      </c>
      <c r="G27" s="205"/>
      <c r="H27" s="780" t="s">
        <v>67</v>
      </c>
      <c r="I27" s="205"/>
      <c r="J27" s="8">
        <v>1.1000000000000001</v>
      </c>
      <c r="K27" s="10">
        <f t="shared" si="3"/>
        <v>14.102564102564106</v>
      </c>
      <c r="L27" s="8">
        <v>7.8</v>
      </c>
      <c r="M27" s="529">
        <v>100</v>
      </c>
      <c r="N27" s="10">
        <f t="shared" si="2"/>
        <v>127.86885245901641</v>
      </c>
    </row>
    <row r="28" spans="1:14" x14ac:dyDescent="0.2">
      <c r="A28" s="534">
        <v>1882</v>
      </c>
      <c r="B28" s="8">
        <v>6</v>
      </c>
      <c r="C28" s="10">
        <f t="shared" si="0"/>
        <v>84.507042253521135</v>
      </c>
      <c r="D28" s="8">
        <v>0.2</v>
      </c>
      <c r="E28" s="10">
        <f t="shared" si="1"/>
        <v>2.8169014084507045</v>
      </c>
      <c r="F28" s="780" t="s">
        <v>67</v>
      </c>
      <c r="G28" s="8"/>
      <c r="H28" s="780" t="s">
        <v>67</v>
      </c>
      <c r="I28" s="8"/>
      <c r="J28" s="8">
        <v>0.9</v>
      </c>
      <c r="K28" s="10">
        <f t="shared" si="3"/>
        <v>12.676056338028168</v>
      </c>
      <c r="L28" s="8">
        <v>7.1</v>
      </c>
      <c r="M28" s="529">
        <v>100</v>
      </c>
      <c r="N28" s="10">
        <f t="shared" si="2"/>
        <v>116.39344262295081</v>
      </c>
    </row>
    <row r="29" spans="1:14" x14ac:dyDescent="0.2">
      <c r="A29" s="534">
        <v>1883</v>
      </c>
      <c r="B29" s="8">
        <v>5.8</v>
      </c>
      <c r="C29" s="10">
        <f t="shared" si="0"/>
        <v>84.05797101449275</v>
      </c>
      <c r="D29" s="8">
        <v>0.1</v>
      </c>
      <c r="E29" s="10">
        <f t="shared" si="1"/>
        <v>1.4492753623188406</v>
      </c>
      <c r="F29" s="780" t="s">
        <v>67</v>
      </c>
      <c r="G29" s="8"/>
      <c r="H29" s="780" t="s">
        <v>67</v>
      </c>
      <c r="I29" s="8"/>
      <c r="J29" s="8">
        <v>1</v>
      </c>
      <c r="K29" s="10">
        <f t="shared" si="3"/>
        <v>14.492753623188406</v>
      </c>
      <c r="L29" s="8">
        <v>6.9</v>
      </c>
      <c r="M29" s="529">
        <v>100</v>
      </c>
      <c r="N29" s="10">
        <f t="shared" si="2"/>
        <v>113.11475409836066</v>
      </c>
    </row>
    <row r="30" spans="1:14" x14ac:dyDescent="0.2">
      <c r="A30" s="534">
        <v>1884</v>
      </c>
      <c r="B30" s="8">
        <v>6.1</v>
      </c>
      <c r="C30" s="10">
        <f t="shared" si="0"/>
        <v>81.333333333333329</v>
      </c>
      <c r="D30" s="8">
        <v>0.1</v>
      </c>
      <c r="E30" s="10">
        <f t="shared" si="1"/>
        <v>1.3333333333333335</v>
      </c>
      <c r="F30" s="780" t="s">
        <v>67</v>
      </c>
      <c r="G30" s="8"/>
      <c r="H30" s="780" t="s">
        <v>67</v>
      </c>
      <c r="I30" s="8"/>
      <c r="J30" s="8">
        <v>1.2</v>
      </c>
      <c r="K30" s="10">
        <f t="shared" si="3"/>
        <v>16</v>
      </c>
      <c r="L30" s="8">
        <v>7.5</v>
      </c>
      <c r="M30" s="529">
        <v>100</v>
      </c>
      <c r="N30" s="10">
        <f t="shared" si="2"/>
        <v>122.95081967213115</v>
      </c>
    </row>
    <row r="31" spans="1:14" x14ac:dyDescent="0.2">
      <c r="A31" s="534">
        <v>1885</v>
      </c>
      <c r="B31" s="8">
        <v>6.3</v>
      </c>
      <c r="C31" s="10">
        <f t="shared" si="0"/>
        <v>81.818181818181813</v>
      </c>
      <c r="D31" s="8">
        <v>0.1</v>
      </c>
      <c r="E31" s="10">
        <f t="shared" si="1"/>
        <v>1.2987012987012987</v>
      </c>
      <c r="F31" s="780" t="s">
        <v>67</v>
      </c>
      <c r="G31" s="8"/>
      <c r="H31" s="780" t="s">
        <v>67</v>
      </c>
      <c r="I31" s="8"/>
      <c r="J31" s="8">
        <v>1.3</v>
      </c>
      <c r="K31" s="10">
        <f t="shared" si="3"/>
        <v>16.883116883116884</v>
      </c>
      <c r="L31" s="8">
        <v>7.7</v>
      </c>
      <c r="M31" s="529">
        <v>100</v>
      </c>
      <c r="N31" s="10">
        <f t="shared" si="2"/>
        <v>126.22950819672131</v>
      </c>
    </row>
    <row r="32" spans="1:14" x14ac:dyDescent="0.2">
      <c r="A32" s="534">
        <v>1886</v>
      </c>
      <c r="B32" s="8">
        <v>5.9</v>
      </c>
      <c r="C32" s="10">
        <f t="shared" si="0"/>
        <v>80.821917808219183</v>
      </c>
      <c r="D32" s="8">
        <v>0.1</v>
      </c>
      <c r="E32" s="10">
        <f t="shared" si="1"/>
        <v>1.3698630136986303</v>
      </c>
      <c r="F32" s="780" t="s">
        <v>67</v>
      </c>
      <c r="G32" s="8"/>
      <c r="H32" s="780" t="s">
        <v>67</v>
      </c>
      <c r="I32" s="8"/>
      <c r="J32" s="8">
        <v>1.4</v>
      </c>
      <c r="K32" s="10">
        <f t="shared" si="3"/>
        <v>19.17808219178082</v>
      </c>
      <c r="L32" s="8">
        <v>7.3</v>
      </c>
      <c r="M32" s="529">
        <v>100</v>
      </c>
      <c r="N32" s="10">
        <f t="shared" si="2"/>
        <v>119.67213114754098</v>
      </c>
    </row>
    <row r="33" spans="1:14" x14ac:dyDescent="0.2">
      <c r="A33" s="534">
        <v>1887</v>
      </c>
      <c r="B33" s="8">
        <v>5.3</v>
      </c>
      <c r="C33" s="10">
        <f t="shared" si="0"/>
        <v>80.303030303030312</v>
      </c>
      <c r="D33" s="8">
        <v>0.1</v>
      </c>
      <c r="E33" s="10">
        <f t="shared" si="1"/>
        <v>1.5151515151515154</v>
      </c>
      <c r="F33" s="780" t="s">
        <v>67</v>
      </c>
      <c r="G33" s="8"/>
      <c r="H33" s="780" t="s">
        <v>67</v>
      </c>
      <c r="I33" s="8"/>
      <c r="J33" s="8">
        <v>1.3</v>
      </c>
      <c r="K33" s="10">
        <f t="shared" si="3"/>
        <v>19.696969696969699</v>
      </c>
      <c r="L33" s="8">
        <v>6.6</v>
      </c>
      <c r="M33" s="529">
        <v>100</v>
      </c>
      <c r="N33" s="10">
        <f t="shared" si="2"/>
        <v>108.19672131147541</v>
      </c>
    </row>
    <row r="34" spans="1:14" x14ac:dyDescent="0.2">
      <c r="A34" s="534">
        <v>1888</v>
      </c>
      <c r="B34" s="8">
        <v>5.6</v>
      </c>
      <c r="C34" s="10">
        <f t="shared" si="0"/>
        <v>80</v>
      </c>
      <c r="D34" s="8">
        <v>0.1</v>
      </c>
      <c r="E34" s="10">
        <f t="shared" si="1"/>
        <v>1.4285714285714286</v>
      </c>
      <c r="F34" s="780" t="s">
        <v>67</v>
      </c>
      <c r="G34" s="8"/>
      <c r="H34" s="780" t="s">
        <v>67</v>
      </c>
      <c r="I34" s="8"/>
      <c r="J34" s="8">
        <v>1.2</v>
      </c>
      <c r="K34" s="10">
        <f t="shared" si="3"/>
        <v>17.142857142857142</v>
      </c>
      <c r="L34" s="8">
        <v>7</v>
      </c>
      <c r="M34" s="529">
        <v>100</v>
      </c>
      <c r="N34" s="10">
        <f t="shared" si="2"/>
        <v>114.75409836065576</v>
      </c>
    </row>
    <row r="35" spans="1:14" x14ac:dyDescent="0.2">
      <c r="A35" s="534">
        <v>1889</v>
      </c>
      <c r="B35" s="8">
        <v>4.7</v>
      </c>
      <c r="C35" s="10">
        <f t="shared" si="0"/>
        <v>75.806451612903231</v>
      </c>
      <c r="D35" s="8">
        <v>0.1</v>
      </c>
      <c r="E35" s="10">
        <f t="shared" si="1"/>
        <v>1.6129032258064515</v>
      </c>
      <c r="F35" s="780" t="s">
        <v>67</v>
      </c>
      <c r="G35" s="8"/>
      <c r="H35" s="780" t="s">
        <v>67</v>
      </c>
      <c r="I35" s="8"/>
      <c r="J35" s="8">
        <v>1.5</v>
      </c>
      <c r="K35" s="10">
        <f t="shared" si="3"/>
        <v>24.193548387096772</v>
      </c>
      <c r="L35" s="8">
        <v>6.2</v>
      </c>
      <c r="M35" s="529">
        <v>100</v>
      </c>
      <c r="N35" s="10">
        <f t="shared" si="2"/>
        <v>101.63934426229508</v>
      </c>
    </row>
    <row r="36" spans="1:14" x14ac:dyDescent="0.2">
      <c r="A36" s="534">
        <v>1890</v>
      </c>
      <c r="B36" s="8">
        <v>5.3</v>
      </c>
      <c r="C36" s="10">
        <f t="shared" si="0"/>
        <v>75.714285714285708</v>
      </c>
      <c r="D36" s="8">
        <v>0.1</v>
      </c>
      <c r="E36" s="10">
        <f t="shared" si="1"/>
        <v>1.4285714285714286</v>
      </c>
      <c r="F36" s="780" t="s">
        <v>67</v>
      </c>
      <c r="G36" s="8"/>
      <c r="H36" s="780" t="s">
        <v>67</v>
      </c>
      <c r="I36" s="8"/>
      <c r="J36" s="8">
        <v>1.6</v>
      </c>
      <c r="K36" s="10">
        <f t="shared" si="3"/>
        <v>22.857142857142858</v>
      </c>
      <c r="L36" s="8">
        <v>7</v>
      </c>
      <c r="M36" s="529">
        <v>100</v>
      </c>
      <c r="N36" s="10">
        <f t="shared" si="2"/>
        <v>114.75409836065576</v>
      </c>
    </row>
    <row r="37" spans="1:14" x14ac:dyDescent="0.2">
      <c r="A37" s="534">
        <v>1891</v>
      </c>
      <c r="B37" s="8">
        <v>5</v>
      </c>
      <c r="C37" s="10">
        <f t="shared" si="0"/>
        <v>74.626865671641781</v>
      </c>
      <c r="D37" s="8">
        <v>0.2</v>
      </c>
      <c r="E37" s="10">
        <f t="shared" si="1"/>
        <v>2.9850746268656714</v>
      </c>
      <c r="F37" s="780" t="s">
        <v>67</v>
      </c>
      <c r="G37" s="8"/>
      <c r="H37" s="780" t="s">
        <v>67</v>
      </c>
      <c r="I37" s="8"/>
      <c r="J37" s="8">
        <v>1.6</v>
      </c>
      <c r="K37" s="10">
        <f t="shared" si="3"/>
        <v>23.880597014925371</v>
      </c>
      <c r="L37" s="8">
        <v>6.7</v>
      </c>
      <c r="M37" s="529">
        <v>100</v>
      </c>
      <c r="N37" s="10">
        <f t="shared" si="2"/>
        <v>109.8360655737705</v>
      </c>
    </row>
    <row r="38" spans="1:14" x14ac:dyDescent="0.2">
      <c r="A38" s="534">
        <v>1892</v>
      </c>
      <c r="B38" s="8">
        <v>5</v>
      </c>
      <c r="C38" s="10">
        <f t="shared" si="0"/>
        <v>73.529411764705884</v>
      </c>
      <c r="D38" s="8">
        <v>0.2</v>
      </c>
      <c r="E38" s="10">
        <f t="shared" si="1"/>
        <v>2.9411764705882355</v>
      </c>
      <c r="F38" s="780" t="s">
        <v>67</v>
      </c>
      <c r="G38" s="8"/>
      <c r="H38" s="780" t="s">
        <v>67</v>
      </c>
      <c r="I38" s="8"/>
      <c r="J38" s="8">
        <v>1.5</v>
      </c>
      <c r="K38" s="10">
        <f t="shared" si="3"/>
        <v>22.058823529411764</v>
      </c>
      <c r="L38" s="8">
        <v>6.8</v>
      </c>
      <c r="M38" s="529">
        <v>100</v>
      </c>
      <c r="N38" s="10">
        <f t="shared" si="2"/>
        <v>111.47540983606558</v>
      </c>
    </row>
    <row r="39" spans="1:14" x14ac:dyDescent="0.2">
      <c r="A39" s="534">
        <v>1893</v>
      </c>
      <c r="B39" s="8">
        <v>5.0999999999999996</v>
      </c>
      <c r="C39" s="10">
        <f t="shared" si="0"/>
        <v>79.687499999999986</v>
      </c>
      <c r="D39" s="8">
        <v>0</v>
      </c>
      <c r="E39" s="10">
        <f t="shared" si="1"/>
        <v>0</v>
      </c>
      <c r="F39" s="780" t="s">
        <v>67</v>
      </c>
      <c r="G39" s="8"/>
      <c r="H39" s="780" t="s">
        <v>67</v>
      </c>
      <c r="I39" s="8"/>
      <c r="J39" s="8">
        <v>1.3</v>
      </c>
      <c r="K39" s="10">
        <f t="shared" si="3"/>
        <v>20.3125</v>
      </c>
      <c r="L39" s="8">
        <v>6.4</v>
      </c>
      <c r="M39" s="529">
        <v>100</v>
      </c>
      <c r="N39" s="10">
        <f t="shared" si="2"/>
        <v>104.91803278688525</v>
      </c>
    </row>
    <row r="40" spans="1:14" x14ac:dyDescent="0.2">
      <c r="A40" s="534">
        <v>1894</v>
      </c>
      <c r="B40" s="8">
        <v>5.2</v>
      </c>
      <c r="C40" s="10">
        <f t="shared" si="0"/>
        <v>76.47058823529413</v>
      </c>
      <c r="D40" s="8">
        <v>0.1</v>
      </c>
      <c r="E40" s="10">
        <f t="shared" si="1"/>
        <v>1.4705882352941178</v>
      </c>
      <c r="F40" s="780" t="s">
        <v>67</v>
      </c>
      <c r="G40" s="8"/>
      <c r="H40" s="780" t="s">
        <v>67</v>
      </c>
      <c r="I40" s="8"/>
      <c r="J40" s="8">
        <v>1.5</v>
      </c>
      <c r="K40" s="10">
        <f t="shared" si="3"/>
        <v>22.058823529411764</v>
      </c>
      <c r="L40" s="8">
        <v>6.8</v>
      </c>
      <c r="M40" s="529">
        <v>100</v>
      </c>
      <c r="N40" s="10">
        <f t="shared" si="2"/>
        <v>111.47540983606558</v>
      </c>
    </row>
    <row r="41" spans="1:14" x14ac:dyDescent="0.2">
      <c r="A41" s="534">
        <v>1895</v>
      </c>
      <c r="B41" s="8">
        <v>5.2</v>
      </c>
      <c r="C41" s="10">
        <f t="shared" si="0"/>
        <v>73.239436619718319</v>
      </c>
      <c r="D41" s="8">
        <v>0.1</v>
      </c>
      <c r="E41" s="10">
        <f t="shared" si="1"/>
        <v>1.4084507042253522</v>
      </c>
      <c r="F41" s="780" t="s">
        <v>67</v>
      </c>
      <c r="G41" s="8"/>
      <c r="H41" s="780" t="s">
        <v>67</v>
      </c>
      <c r="I41" s="8"/>
      <c r="J41" s="8">
        <v>1.8</v>
      </c>
      <c r="K41" s="10">
        <f t="shared" si="3"/>
        <v>25.352112676056336</v>
      </c>
      <c r="L41" s="8">
        <v>7.1</v>
      </c>
      <c r="M41" s="529">
        <v>100</v>
      </c>
      <c r="N41" s="10">
        <f t="shared" si="2"/>
        <v>116.39344262295081</v>
      </c>
    </row>
    <row r="42" spans="1:14" x14ac:dyDescent="0.2">
      <c r="A42" s="534">
        <v>1896</v>
      </c>
      <c r="B42" s="8">
        <v>5.4</v>
      </c>
      <c r="C42" s="10">
        <f t="shared" si="0"/>
        <v>75</v>
      </c>
      <c r="D42" s="8">
        <v>0.1</v>
      </c>
      <c r="E42" s="10">
        <f t="shared" si="1"/>
        <v>1.3888888888888891</v>
      </c>
      <c r="F42" s="780" t="s">
        <v>67</v>
      </c>
      <c r="G42" s="8"/>
      <c r="H42" s="780" t="s">
        <v>67</v>
      </c>
      <c r="I42" s="8"/>
      <c r="J42" s="8">
        <v>1.7</v>
      </c>
      <c r="K42" s="10">
        <f t="shared" si="3"/>
        <v>23.611111111111111</v>
      </c>
      <c r="L42" s="8">
        <v>7.2</v>
      </c>
      <c r="M42" s="529">
        <v>100</v>
      </c>
      <c r="N42" s="10">
        <f t="shared" si="2"/>
        <v>118.03278688524593</v>
      </c>
    </row>
    <row r="43" spans="1:14" x14ac:dyDescent="0.2">
      <c r="A43" s="534">
        <v>1897</v>
      </c>
      <c r="B43" s="8">
        <v>5.6</v>
      </c>
      <c r="C43" s="10">
        <f t="shared" si="0"/>
        <v>74.666666666666657</v>
      </c>
      <c r="D43" s="8">
        <v>0.1</v>
      </c>
      <c r="E43" s="10">
        <f t="shared" si="1"/>
        <v>1.3333333333333335</v>
      </c>
      <c r="F43" s="780" t="s">
        <v>67</v>
      </c>
      <c r="G43" s="8"/>
      <c r="H43" s="780" t="s">
        <v>67</v>
      </c>
      <c r="I43" s="8"/>
      <c r="J43" s="8">
        <v>1.8</v>
      </c>
      <c r="K43" s="10">
        <f t="shared" si="3"/>
        <v>24.000000000000004</v>
      </c>
      <c r="L43" s="8">
        <v>7.5</v>
      </c>
      <c r="M43" s="529">
        <v>100</v>
      </c>
      <c r="N43" s="10">
        <f t="shared" si="2"/>
        <v>122.95081967213115</v>
      </c>
    </row>
    <row r="44" spans="1:14" x14ac:dyDescent="0.2">
      <c r="A44" s="534">
        <v>1898</v>
      </c>
      <c r="B44" s="8">
        <v>6</v>
      </c>
      <c r="C44" s="10">
        <f t="shared" si="0"/>
        <v>75</v>
      </c>
      <c r="D44" s="8">
        <v>0.1</v>
      </c>
      <c r="E44" s="10">
        <f t="shared" si="1"/>
        <v>1.25</v>
      </c>
      <c r="F44" s="780" t="s">
        <v>67</v>
      </c>
      <c r="G44" s="8"/>
      <c r="H44" s="780" t="s">
        <v>67</v>
      </c>
      <c r="I44" s="8"/>
      <c r="J44" s="8">
        <v>1.9</v>
      </c>
      <c r="K44" s="10">
        <f t="shared" si="3"/>
        <v>23.75</v>
      </c>
      <c r="L44" s="8">
        <v>8</v>
      </c>
      <c r="M44" s="529">
        <v>100</v>
      </c>
      <c r="N44" s="10">
        <f t="shared" si="2"/>
        <v>131.14754098360658</v>
      </c>
    </row>
    <row r="45" spans="1:14" x14ac:dyDescent="0.2">
      <c r="A45" s="534">
        <v>1899</v>
      </c>
      <c r="B45" s="8">
        <v>6.3</v>
      </c>
      <c r="C45" s="10">
        <f t="shared" si="0"/>
        <v>75</v>
      </c>
      <c r="D45" s="8">
        <v>0.1</v>
      </c>
      <c r="E45" s="10">
        <f t="shared" si="1"/>
        <v>1.1904761904761905</v>
      </c>
      <c r="F45" s="780" t="s">
        <v>67</v>
      </c>
      <c r="G45" s="8"/>
      <c r="H45" s="780" t="s">
        <v>67</v>
      </c>
      <c r="I45" s="8"/>
      <c r="J45" s="8">
        <v>2</v>
      </c>
      <c r="K45" s="10">
        <f t="shared" si="3"/>
        <v>23.809523809523807</v>
      </c>
      <c r="L45" s="8">
        <v>8.4</v>
      </c>
      <c r="M45" s="529">
        <v>100</v>
      </c>
      <c r="N45" s="10">
        <f t="shared" si="2"/>
        <v>137.70491803278691</v>
      </c>
    </row>
    <row r="46" spans="1:14" x14ac:dyDescent="0.2">
      <c r="A46" s="534">
        <v>1900</v>
      </c>
      <c r="B46" s="8">
        <v>6.4</v>
      </c>
      <c r="C46" s="10">
        <f t="shared" si="0"/>
        <v>76.19047619047619</v>
      </c>
      <c r="D46" s="8">
        <v>0.1</v>
      </c>
      <c r="E46" s="10">
        <f t="shared" si="1"/>
        <v>1.1904761904761905</v>
      </c>
      <c r="F46" s="780" t="s">
        <v>67</v>
      </c>
      <c r="G46" s="8"/>
      <c r="H46" s="780" t="s">
        <v>67</v>
      </c>
      <c r="I46" s="8"/>
      <c r="J46" s="8">
        <v>1.9</v>
      </c>
      <c r="K46" s="10">
        <f t="shared" si="3"/>
        <v>22.619047619047617</v>
      </c>
      <c r="L46" s="8">
        <v>8.4</v>
      </c>
      <c r="M46" s="529">
        <v>100</v>
      </c>
      <c r="N46" s="10">
        <f t="shared" si="2"/>
        <v>137.70491803278691</v>
      </c>
    </row>
    <row r="47" spans="1:14" x14ac:dyDescent="0.2">
      <c r="A47" s="534">
        <v>1901</v>
      </c>
      <c r="B47" s="8">
        <v>6.4</v>
      </c>
      <c r="C47" s="10">
        <f t="shared" si="0"/>
        <v>77.108433734939752</v>
      </c>
      <c r="D47" s="8">
        <v>0.1</v>
      </c>
      <c r="E47" s="10">
        <f t="shared" si="1"/>
        <v>1.2048192771084336</v>
      </c>
      <c r="F47" s="780" t="s">
        <v>67</v>
      </c>
      <c r="G47" s="8"/>
      <c r="H47" s="780" t="s">
        <v>67</v>
      </c>
      <c r="I47" s="8"/>
      <c r="J47" s="8">
        <v>1.9</v>
      </c>
      <c r="K47" s="10">
        <f t="shared" si="3"/>
        <v>22.891566265060238</v>
      </c>
      <c r="L47" s="8">
        <v>8.3000000000000007</v>
      </c>
      <c r="M47" s="529">
        <v>100</v>
      </c>
      <c r="N47" s="10">
        <f t="shared" si="2"/>
        <v>136.06557377049182</v>
      </c>
    </row>
    <row r="48" spans="1:14" x14ac:dyDescent="0.2">
      <c r="A48" s="534">
        <v>1902</v>
      </c>
      <c r="B48" s="8">
        <v>5.8</v>
      </c>
      <c r="C48" s="10">
        <f t="shared" si="0"/>
        <v>76.31578947368422</v>
      </c>
      <c r="D48" s="8">
        <v>0.1</v>
      </c>
      <c r="E48" s="10">
        <f t="shared" si="1"/>
        <v>1.3157894736842106</v>
      </c>
      <c r="F48" s="780" t="s">
        <v>67</v>
      </c>
      <c r="G48" s="8"/>
      <c r="H48" s="780" t="s">
        <v>67</v>
      </c>
      <c r="I48" s="8"/>
      <c r="J48" s="8">
        <v>1.8</v>
      </c>
      <c r="K48" s="10">
        <f t="shared" si="3"/>
        <v>23.684210526315791</v>
      </c>
      <c r="L48" s="8">
        <v>7.6</v>
      </c>
      <c r="M48" s="529">
        <v>100</v>
      </c>
      <c r="N48" s="10">
        <f t="shared" si="2"/>
        <v>124.59016393442623</v>
      </c>
    </row>
    <row r="49" spans="1:14" x14ac:dyDescent="0.2">
      <c r="A49" s="534">
        <v>1903</v>
      </c>
      <c r="B49" s="8">
        <v>5.5</v>
      </c>
      <c r="C49" s="10">
        <f t="shared" si="0"/>
        <v>74.324324324324323</v>
      </c>
      <c r="D49" s="8">
        <v>0.1</v>
      </c>
      <c r="E49" s="10">
        <f t="shared" si="1"/>
        <v>1.3513513513513513</v>
      </c>
      <c r="F49" s="780" t="s">
        <v>67</v>
      </c>
      <c r="G49" s="8"/>
      <c r="H49" s="780" t="s">
        <v>67</v>
      </c>
      <c r="I49" s="8"/>
      <c r="J49" s="8">
        <v>1.8</v>
      </c>
      <c r="K49" s="10">
        <f t="shared" si="3"/>
        <v>24.324324324324323</v>
      </c>
      <c r="L49" s="8">
        <v>7.4</v>
      </c>
      <c r="M49" s="529">
        <v>100</v>
      </c>
      <c r="N49" s="10">
        <f t="shared" si="2"/>
        <v>121.31147540983609</v>
      </c>
    </row>
    <row r="50" spans="1:14" x14ac:dyDescent="0.2">
      <c r="A50" s="534">
        <v>1904</v>
      </c>
      <c r="B50" s="8">
        <v>5.2</v>
      </c>
      <c r="C50" s="10">
        <f t="shared" si="0"/>
        <v>74.285714285714292</v>
      </c>
      <c r="D50" s="8">
        <v>0.1</v>
      </c>
      <c r="E50" s="10">
        <f t="shared" si="1"/>
        <v>1.4285714285714286</v>
      </c>
      <c r="F50" s="780" t="s">
        <v>67</v>
      </c>
      <c r="G50" s="8"/>
      <c r="H50" s="780" t="s">
        <v>67</v>
      </c>
      <c r="I50" s="8"/>
      <c r="J50" s="8">
        <v>1.8</v>
      </c>
      <c r="K50" s="10">
        <f t="shared" si="3"/>
        <v>25.714285714285719</v>
      </c>
      <c r="L50" s="8">
        <v>7</v>
      </c>
      <c r="M50" s="529">
        <v>100</v>
      </c>
      <c r="N50" s="10">
        <f t="shared" si="2"/>
        <v>114.75409836065576</v>
      </c>
    </row>
    <row r="51" spans="1:14" x14ac:dyDescent="0.2">
      <c r="A51" s="534">
        <v>1905</v>
      </c>
      <c r="B51" s="8">
        <v>5.2</v>
      </c>
      <c r="C51" s="10">
        <f t="shared" si="0"/>
        <v>72.222222222222214</v>
      </c>
      <c r="D51" s="8">
        <v>0.1</v>
      </c>
      <c r="E51" s="10">
        <f t="shared" si="1"/>
        <v>1.3888888888888891</v>
      </c>
      <c r="F51" s="780" t="s">
        <v>67</v>
      </c>
      <c r="G51" s="8"/>
      <c r="H51" s="780" t="s">
        <v>67</v>
      </c>
      <c r="I51" s="8"/>
      <c r="J51" s="8">
        <v>1.9</v>
      </c>
      <c r="K51" s="10">
        <f t="shared" si="3"/>
        <v>26.388888888888889</v>
      </c>
      <c r="L51" s="8">
        <v>7.2</v>
      </c>
      <c r="M51" s="529">
        <v>100</v>
      </c>
      <c r="N51" s="10">
        <f t="shared" si="2"/>
        <v>118.03278688524593</v>
      </c>
    </row>
    <row r="52" spans="1:14" x14ac:dyDescent="0.2">
      <c r="A52" s="534">
        <v>1906</v>
      </c>
      <c r="B52" s="8">
        <v>5.4</v>
      </c>
      <c r="C52" s="10">
        <f t="shared" si="0"/>
        <v>72.972972972972968</v>
      </c>
      <c r="D52" s="8">
        <v>0.1</v>
      </c>
      <c r="E52" s="10">
        <f t="shared" si="1"/>
        <v>1.3513513513513513</v>
      </c>
      <c r="F52" s="780" t="s">
        <v>67</v>
      </c>
      <c r="G52" s="8"/>
      <c r="H52" s="780" t="s">
        <v>67</v>
      </c>
      <c r="I52" s="8"/>
      <c r="J52" s="8">
        <v>1.9</v>
      </c>
      <c r="K52" s="10">
        <f t="shared" si="3"/>
        <v>25.675675675675674</v>
      </c>
      <c r="L52" s="8">
        <v>7.4</v>
      </c>
      <c r="M52" s="529">
        <v>100</v>
      </c>
      <c r="N52" s="10">
        <f t="shared" si="2"/>
        <v>121.31147540983609</v>
      </c>
    </row>
    <row r="53" spans="1:14" x14ac:dyDescent="0.2">
      <c r="A53" s="534">
        <v>1907</v>
      </c>
      <c r="B53" s="8">
        <v>5.4</v>
      </c>
      <c r="C53" s="10">
        <f t="shared" si="0"/>
        <v>72.972972972972968</v>
      </c>
      <c r="D53" s="8">
        <v>0.1</v>
      </c>
      <c r="E53" s="10">
        <f t="shared" si="1"/>
        <v>1.3513513513513513</v>
      </c>
      <c r="F53" s="780" t="s">
        <v>67</v>
      </c>
      <c r="G53" s="8"/>
      <c r="H53" s="780" t="s">
        <v>67</v>
      </c>
      <c r="I53" s="8"/>
      <c r="J53" s="8">
        <v>1.8</v>
      </c>
      <c r="K53" s="10">
        <f t="shared" si="3"/>
        <v>24.324324324324323</v>
      </c>
      <c r="L53" s="8">
        <v>7.4</v>
      </c>
      <c r="M53" s="529">
        <v>100</v>
      </c>
      <c r="N53" s="10">
        <f t="shared" si="2"/>
        <v>121.31147540983609</v>
      </c>
    </row>
    <row r="54" spans="1:14" x14ac:dyDescent="0.2">
      <c r="A54" s="534">
        <v>1908</v>
      </c>
      <c r="B54" s="8">
        <v>4.9000000000000004</v>
      </c>
      <c r="C54" s="10">
        <f t="shared" si="0"/>
        <v>73.134328358208961</v>
      </c>
      <c r="D54" s="8">
        <v>0.1</v>
      </c>
      <c r="E54" s="10">
        <f t="shared" si="1"/>
        <v>1.4925373134328357</v>
      </c>
      <c r="F54" s="780" t="s">
        <v>67</v>
      </c>
      <c r="G54" s="8"/>
      <c r="H54" s="780" t="s">
        <v>67</v>
      </c>
      <c r="I54" s="8"/>
      <c r="J54" s="8">
        <v>1.7</v>
      </c>
      <c r="K54" s="10">
        <f t="shared" si="3"/>
        <v>25.373134328358208</v>
      </c>
      <c r="L54" s="8">
        <v>6.7</v>
      </c>
      <c r="M54" s="529">
        <v>100</v>
      </c>
      <c r="N54" s="10">
        <f t="shared" si="2"/>
        <v>109.8360655737705</v>
      </c>
    </row>
    <row r="55" spans="1:14" x14ac:dyDescent="0.2">
      <c r="A55" s="534">
        <v>1909</v>
      </c>
      <c r="B55" s="8">
        <v>4.4000000000000004</v>
      </c>
      <c r="C55" s="10">
        <f t="shared" si="0"/>
        <v>72.131147540983619</v>
      </c>
      <c r="D55" s="8">
        <v>0.1</v>
      </c>
      <c r="E55" s="10">
        <f t="shared" si="1"/>
        <v>1.639344262295082</v>
      </c>
      <c r="F55" s="780" t="s">
        <v>67</v>
      </c>
      <c r="G55" s="8"/>
      <c r="H55" s="780" t="s">
        <v>67</v>
      </c>
      <c r="I55" s="8"/>
      <c r="J55" s="8">
        <v>1.6</v>
      </c>
      <c r="K55" s="10">
        <f t="shared" si="3"/>
        <v>26.229508196721312</v>
      </c>
      <c r="L55" s="8">
        <v>6.1</v>
      </c>
      <c r="M55" s="529">
        <v>100</v>
      </c>
      <c r="N55" s="10">
        <f t="shared" si="2"/>
        <v>100</v>
      </c>
    </row>
    <row r="56" spans="1:14" x14ac:dyDescent="0.2">
      <c r="A56" s="534">
        <v>1910</v>
      </c>
      <c r="B56" s="8">
        <v>4.8</v>
      </c>
      <c r="C56" s="10">
        <f t="shared" si="0"/>
        <v>77.41935483870968</v>
      </c>
      <c r="D56" s="8">
        <v>0.1</v>
      </c>
      <c r="E56" s="10">
        <f t="shared" si="1"/>
        <v>1.6129032258064515</v>
      </c>
      <c r="F56" s="780" t="s">
        <v>67</v>
      </c>
      <c r="G56" s="8"/>
      <c r="H56" s="780" t="s">
        <v>67</v>
      </c>
      <c r="I56" s="8"/>
      <c r="J56" s="8">
        <v>1.3</v>
      </c>
      <c r="K56" s="10">
        <f t="shared" si="3"/>
        <v>20.967741935483872</v>
      </c>
      <c r="L56" s="8">
        <v>6.2</v>
      </c>
      <c r="M56" s="529">
        <v>100</v>
      </c>
      <c r="N56" s="10">
        <f t="shared" si="2"/>
        <v>101.63934426229508</v>
      </c>
    </row>
    <row r="57" spans="1:14" x14ac:dyDescent="0.2">
      <c r="A57" s="86">
        <v>1911</v>
      </c>
      <c r="B57" s="85">
        <v>4.9000000000000004</v>
      </c>
      <c r="C57" s="76">
        <f t="shared" si="0"/>
        <v>77.777777777777786</v>
      </c>
      <c r="D57" s="85">
        <v>0.1</v>
      </c>
      <c r="E57" s="76">
        <f t="shared" si="1"/>
        <v>1.5873015873015877</v>
      </c>
      <c r="F57" s="100" t="s">
        <v>67</v>
      </c>
      <c r="G57" s="85"/>
      <c r="H57" s="100" t="s">
        <v>67</v>
      </c>
      <c r="I57" s="85"/>
      <c r="J57" s="85">
        <v>1.3</v>
      </c>
      <c r="K57" s="76">
        <f t="shared" si="3"/>
        <v>20.634920634920636</v>
      </c>
      <c r="L57" s="85">
        <v>6.3</v>
      </c>
      <c r="M57" s="535">
        <v>100</v>
      </c>
      <c r="N57" s="76">
        <f t="shared" si="2"/>
        <v>103.27868852459017</v>
      </c>
    </row>
    <row r="58" spans="1:14" x14ac:dyDescent="0.2">
      <c r="A58" s="86">
        <v>1912</v>
      </c>
      <c r="B58" s="85">
        <v>5</v>
      </c>
      <c r="C58" s="76">
        <f t="shared" si="0"/>
        <v>78.125</v>
      </c>
      <c r="D58" s="85">
        <v>0.1</v>
      </c>
      <c r="E58" s="76">
        <f t="shared" si="1"/>
        <v>1.5625</v>
      </c>
      <c r="F58" s="100" t="s">
        <v>67</v>
      </c>
      <c r="G58" s="85"/>
      <c r="H58" s="100" t="s">
        <v>67</v>
      </c>
      <c r="I58" s="85"/>
      <c r="J58" s="85">
        <v>1.3</v>
      </c>
      <c r="K58" s="76">
        <f t="shared" si="3"/>
        <v>20.3125</v>
      </c>
      <c r="L58" s="85">
        <v>6.4</v>
      </c>
      <c r="M58" s="535">
        <v>100</v>
      </c>
      <c r="N58" s="76">
        <f t="shared" si="2"/>
        <v>104.91803278688525</v>
      </c>
    </row>
    <row r="59" spans="1:14" x14ac:dyDescent="0.2">
      <c r="A59" s="86">
        <v>1913</v>
      </c>
      <c r="B59" s="85">
        <v>5</v>
      </c>
      <c r="C59" s="76">
        <f t="shared" si="0"/>
        <v>76.923076923076934</v>
      </c>
      <c r="D59" s="85">
        <v>0.1</v>
      </c>
      <c r="E59" s="76">
        <f t="shared" si="1"/>
        <v>1.5384615384615385</v>
      </c>
      <c r="F59" s="100" t="s">
        <v>67</v>
      </c>
      <c r="G59" s="85"/>
      <c r="H59" s="100" t="s">
        <v>67</v>
      </c>
      <c r="I59" s="85"/>
      <c r="J59" s="85">
        <v>1.3</v>
      </c>
      <c r="K59" s="76">
        <f t="shared" si="3"/>
        <v>20</v>
      </c>
      <c r="L59" s="85">
        <v>6.5</v>
      </c>
      <c r="M59" s="535">
        <v>100</v>
      </c>
      <c r="N59" s="76">
        <f t="shared" si="2"/>
        <v>106.55737704918033</v>
      </c>
    </row>
    <row r="60" spans="1:14" x14ac:dyDescent="0.2">
      <c r="A60" s="86">
        <v>1914</v>
      </c>
      <c r="B60" s="85">
        <v>4.8</v>
      </c>
      <c r="C60" s="76">
        <f t="shared" si="0"/>
        <v>77.41935483870968</v>
      </c>
      <c r="D60" s="85">
        <v>0.1</v>
      </c>
      <c r="E60" s="76">
        <f t="shared" si="1"/>
        <v>1.6129032258064515</v>
      </c>
      <c r="F60" s="100" t="s">
        <v>67</v>
      </c>
      <c r="G60" s="85"/>
      <c r="H60" s="100" t="s">
        <v>67</v>
      </c>
      <c r="I60" s="85"/>
      <c r="J60" s="85">
        <v>1.4</v>
      </c>
      <c r="K60" s="76">
        <f t="shared" si="3"/>
        <v>22.58064516129032</v>
      </c>
      <c r="L60" s="85">
        <v>6.2</v>
      </c>
      <c r="M60" s="535">
        <v>100</v>
      </c>
      <c r="N60" s="76">
        <f t="shared" si="2"/>
        <v>101.63934426229508</v>
      </c>
    </row>
    <row r="61" spans="1:14" x14ac:dyDescent="0.2">
      <c r="A61" s="86">
        <v>1915</v>
      </c>
      <c r="B61" s="85">
        <v>4.7</v>
      </c>
      <c r="C61" s="76">
        <f t="shared" si="0"/>
        <v>75.806451612903231</v>
      </c>
      <c r="D61" s="85">
        <v>0.1</v>
      </c>
      <c r="E61" s="76">
        <f t="shared" si="1"/>
        <v>1.6129032258064515</v>
      </c>
      <c r="F61" s="100" t="s">
        <v>67</v>
      </c>
      <c r="G61" s="85"/>
      <c r="H61" s="100" t="s">
        <v>67</v>
      </c>
      <c r="I61" s="85"/>
      <c r="J61" s="85">
        <v>1.4</v>
      </c>
      <c r="K61" s="76">
        <f t="shared" si="3"/>
        <v>22.58064516129032</v>
      </c>
      <c r="L61" s="85">
        <v>6.2</v>
      </c>
      <c r="M61" s="535">
        <v>100</v>
      </c>
      <c r="N61" s="76">
        <f t="shared" si="2"/>
        <v>101.63934426229508</v>
      </c>
    </row>
    <row r="62" spans="1:14" x14ac:dyDescent="0.2">
      <c r="A62" s="86">
        <v>1916</v>
      </c>
      <c r="B62" s="85">
        <v>3.7</v>
      </c>
      <c r="C62" s="76">
        <f t="shared" si="0"/>
        <v>68.518518518518505</v>
      </c>
      <c r="D62" s="85">
        <v>0.2</v>
      </c>
      <c r="E62" s="76">
        <f t="shared" si="1"/>
        <v>3.7037037037037033</v>
      </c>
      <c r="F62" s="100" t="s">
        <v>67</v>
      </c>
      <c r="G62" s="85"/>
      <c r="H62" s="100" t="s">
        <v>67</v>
      </c>
      <c r="I62" s="85"/>
      <c r="J62" s="85">
        <v>1.5</v>
      </c>
      <c r="K62" s="76">
        <f t="shared" si="3"/>
        <v>27.777777777777775</v>
      </c>
      <c r="L62" s="85">
        <v>5.4</v>
      </c>
      <c r="M62" s="535">
        <v>100</v>
      </c>
      <c r="N62" s="76">
        <f t="shared" si="2"/>
        <v>88.524590163934434</v>
      </c>
    </row>
    <row r="63" spans="1:14" x14ac:dyDescent="0.2">
      <c r="A63" s="86">
        <v>1917</v>
      </c>
      <c r="B63" s="85">
        <v>1.2</v>
      </c>
      <c r="C63" s="76">
        <f t="shared" si="0"/>
        <v>48</v>
      </c>
      <c r="D63" s="85">
        <v>0.2</v>
      </c>
      <c r="E63" s="76">
        <f t="shared" si="1"/>
        <v>8</v>
      </c>
      <c r="F63" s="100" t="s">
        <v>67</v>
      </c>
      <c r="G63" s="85"/>
      <c r="H63" s="100" t="s">
        <v>67</v>
      </c>
      <c r="I63" s="85"/>
      <c r="J63" s="85">
        <v>1.1000000000000001</v>
      </c>
      <c r="K63" s="76">
        <f t="shared" si="3"/>
        <v>44.000000000000007</v>
      </c>
      <c r="L63" s="85">
        <v>2.5</v>
      </c>
      <c r="M63" s="535">
        <v>100</v>
      </c>
      <c r="N63" s="76">
        <f t="shared" si="2"/>
        <v>40.983606557377051</v>
      </c>
    </row>
    <row r="64" spans="1:14" x14ac:dyDescent="0.2">
      <c r="A64" s="86">
        <v>1918</v>
      </c>
      <c r="B64" s="85">
        <v>0.9</v>
      </c>
      <c r="C64" s="76">
        <f t="shared" si="0"/>
        <v>75</v>
      </c>
      <c r="D64" s="85">
        <v>0.2</v>
      </c>
      <c r="E64" s="76">
        <f t="shared" si="1"/>
        <v>16.666666666666668</v>
      </c>
      <c r="F64" s="100" t="s">
        <v>67</v>
      </c>
      <c r="G64" s="85"/>
      <c r="H64" s="100" t="s">
        <v>67</v>
      </c>
      <c r="I64" s="85"/>
      <c r="J64" s="85">
        <v>0.1</v>
      </c>
      <c r="K64" s="76">
        <f t="shared" si="3"/>
        <v>8.3333333333333339</v>
      </c>
      <c r="L64" s="85">
        <v>1.2</v>
      </c>
      <c r="M64" s="535">
        <v>100</v>
      </c>
      <c r="N64" s="76">
        <f t="shared" si="2"/>
        <v>19.672131147540984</v>
      </c>
    </row>
    <row r="65" spans="1:14" x14ac:dyDescent="0.2">
      <c r="A65" s="86">
        <v>1919</v>
      </c>
      <c r="B65" s="85">
        <v>1.6</v>
      </c>
      <c r="C65" s="76">
        <f t="shared" si="0"/>
        <v>66.666666666666671</v>
      </c>
      <c r="D65" s="85">
        <v>0.2</v>
      </c>
      <c r="E65" s="76">
        <f t="shared" si="1"/>
        <v>8.3333333333333339</v>
      </c>
      <c r="F65" s="100" t="s">
        <v>67</v>
      </c>
      <c r="G65" s="85"/>
      <c r="H65" s="100" t="s">
        <v>67</v>
      </c>
      <c r="I65" s="85"/>
      <c r="J65" s="85">
        <v>0.6</v>
      </c>
      <c r="K65" s="76">
        <f t="shared" si="3"/>
        <v>25</v>
      </c>
      <c r="L65" s="85">
        <v>2.4</v>
      </c>
      <c r="M65" s="535">
        <v>100</v>
      </c>
      <c r="N65" s="76">
        <f t="shared" si="2"/>
        <v>39.344262295081968</v>
      </c>
    </row>
    <row r="66" spans="1:14" x14ac:dyDescent="0.2">
      <c r="A66" s="86">
        <v>1920</v>
      </c>
      <c r="B66" s="85">
        <v>4.2</v>
      </c>
      <c r="C66" s="76">
        <f t="shared" si="0"/>
        <v>76.363636363636374</v>
      </c>
      <c r="D66" s="85">
        <v>0.2</v>
      </c>
      <c r="E66" s="76">
        <f t="shared" si="1"/>
        <v>3.6363636363636367</v>
      </c>
      <c r="F66" s="100" t="s">
        <v>67</v>
      </c>
      <c r="G66" s="85"/>
      <c r="H66" s="100" t="s">
        <v>67</v>
      </c>
      <c r="I66" s="85"/>
      <c r="J66" s="85">
        <v>1.1000000000000001</v>
      </c>
      <c r="K66" s="76">
        <f t="shared" si="3"/>
        <v>20</v>
      </c>
      <c r="L66" s="85">
        <v>5.5</v>
      </c>
      <c r="M66" s="535">
        <v>100</v>
      </c>
      <c r="N66" s="76">
        <f t="shared" si="2"/>
        <v>90.163934426229503</v>
      </c>
    </row>
    <row r="67" spans="1:14" x14ac:dyDescent="0.2">
      <c r="A67" s="86">
        <v>1921</v>
      </c>
      <c r="B67" s="85">
        <v>3.4</v>
      </c>
      <c r="C67" s="76">
        <f t="shared" si="0"/>
        <v>73.913043478260875</v>
      </c>
      <c r="D67" s="85">
        <v>0.1</v>
      </c>
      <c r="E67" s="76">
        <f t="shared" si="1"/>
        <v>2.1739130434782612</v>
      </c>
      <c r="F67" s="100" t="s">
        <v>67</v>
      </c>
      <c r="G67" s="85"/>
      <c r="H67" s="100" t="s">
        <v>67</v>
      </c>
      <c r="I67" s="85"/>
      <c r="J67" s="85">
        <v>1.1000000000000001</v>
      </c>
      <c r="K67" s="76">
        <f t="shared" si="3"/>
        <v>23.913043478260875</v>
      </c>
      <c r="L67" s="85">
        <v>4.5999999999999996</v>
      </c>
      <c r="M67" s="535">
        <v>100</v>
      </c>
      <c r="N67" s="76">
        <f t="shared" si="2"/>
        <v>75.409836065573771</v>
      </c>
    </row>
    <row r="68" spans="1:14" x14ac:dyDescent="0.2">
      <c r="A68" s="86">
        <v>1922</v>
      </c>
      <c r="B68" s="85">
        <v>2.7</v>
      </c>
      <c r="C68" s="76">
        <f t="shared" si="0"/>
        <v>72.972972972972968</v>
      </c>
      <c r="D68" s="85">
        <v>0.1</v>
      </c>
      <c r="E68" s="76">
        <f t="shared" si="1"/>
        <v>2.7027027027027026</v>
      </c>
      <c r="F68" s="100" t="s">
        <v>67</v>
      </c>
      <c r="G68" s="85"/>
      <c r="H68" s="100" t="s">
        <v>67</v>
      </c>
      <c r="I68" s="85"/>
      <c r="J68" s="85">
        <v>0.9</v>
      </c>
      <c r="K68" s="76">
        <f t="shared" si="3"/>
        <v>24.324324324324323</v>
      </c>
      <c r="L68" s="85">
        <v>3.7</v>
      </c>
      <c r="M68" s="535">
        <v>100</v>
      </c>
      <c r="N68" s="76">
        <f t="shared" si="2"/>
        <v>60.655737704918046</v>
      </c>
    </row>
    <row r="69" spans="1:14" x14ac:dyDescent="0.2">
      <c r="A69" s="86">
        <v>1923</v>
      </c>
      <c r="B69" s="85">
        <v>2.7</v>
      </c>
      <c r="C69" s="76">
        <f t="shared" si="0"/>
        <v>69.230769230769241</v>
      </c>
      <c r="D69" s="85">
        <v>0.1</v>
      </c>
      <c r="E69" s="76">
        <f t="shared" si="1"/>
        <v>2.5641025641025643</v>
      </c>
      <c r="F69" s="100" t="s">
        <v>67</v>
      </c>
      <c r="G69" s="85"/>
      <c r="H69" s="100" t="s">
        <v>67</v>
      </c>
      <c r="I69" s="85"/>
      <c r="J69" s="85">
        <v>1.1000000000000001</v>
      </c>
      <c r="K69" s="76">
        <f t="shared" si="3"/>
        <v>28.205128205128212</v>
      </c>
      <c r="L69" s="85">
        <v>3.9</v>
      </c>
      <c r="M69" s="535">
        <v>100</v>
      </c>
      <c r="N69" s="76">
        <f t="shared" si="2"/>
        <v>63.934426229508205</v>
      </c>
    </row>
    <row r="70" spans="1:14" x14ac:dyDescent="0.2">
      <c r="A70" s="86">
        <v>1924</v>
      </c>
      <c r="B70" s="85">
        <v>2.9</v>
      </c>
      <c r="C70" s="76">
        <f t="shared" si="0"/>
        <v>69.047619047619051</v>
      </c>
      <c r="D70" s="85">
        <v>0.1</v>
      </c>
      <c r="E70" s="76">
        <f t="shared" si="1"/>
        <v>2.3809523809523809</v>
      </c>
      <c r="F70" s="100" t="s">
        <v>67</v>
      </c>
      <c r="G70" s="85"/>
      <c r="H70" s="100" t="s">
        <v>67</v>
      </c>
      <c r="I70" s="85"/>
      <c r="J70" s="85">
        <v>1.2</v>
      </c>
      <c r="K70" s="76">
        <f t="shared" si="3"/>
        <v>28.571428571428569</v>
      </c>
      <c r="L70" s="85">
        <v>4.2</v>
      </c>
      <c r="M70" s="535">
        <v>100</v>
      </c>
      <c r="N70" s="76">
        <f t="shared" si="2"/>
        <v>68.852459016393453</v>
      </c>
    </row>
    <row r="71" spans="1:14" x14ac:dyDescent="0.2">
      <c r="A71" s="86">
        <v>1925</v>
      </c>
      <c r="B71" s="85">
        <v>3</v>
      </c>
      <c r="C71" s="76">
        <f t="shared" ref="C71:C134" si="4">B71/L71*100</f>
        <v>68.181818181818173</v>
      </c>
      <c r="D71" s="85">
        <v>0.1</v>
      </c>
      <c r="E71" s="76">
        <f t="shared" ref="E71:E134" si="5">D71/L71*100</f>
        <v>2.2727272727272729</v>
      </c>
      <c r="F71" s="100" t="s">
        <v>67</v>
      </c>
      <c r="G71" s="85"/>
      <c r="H71" s="100" t="s">
        <v>67</v>
      </c>
      <c r="I71" s="85"/>
      <c r="J71" s="85">
        <v>1.2</v>
      </c>
      <c r="K71" s="76">
        <f t="shared" si="3"/>
        <v>27.27272727272727</v>
      </c>
      <c r="L71" s="85">
        <v>4.4000000000000004</v>
      </c>
      <c r="M71" s="535">
        <v>100</v>
      </c>
      <c r="N71" s="76">
        <f t="shared" ref="N71:N130" si="6">L71/$L$131*100</f>
        <v>72.131147540983619</v>
      </c>
    </row>
    <row r="72" spans="1:14" x14ac:dyDescent="0.2">
      <c r="A72" s="86">
        <v>1926</v>
      </c>
      <c r="B72" s="85">
        <v>3</v>
      </c>
      <c r="C72" s="76">
        <f t="shared" si="4"/>
        <v>68.181818181818173</v>
      </c>
      <c r="D72" s="85">
        <v>0.2</v>
      </c>
      <c r="E72" s="76">
        <f t="shared" si="5"/>
        <v>4.5454545454545459</v>
      </c>
      <c r="F72" s="100" t="s">
        <v>67</v>
      </c>
      <c r="G72" s="85"/>
      <c r="H72" s="100" t="s">
        <v>67</v>
      </c>
      <c r="I72" s="85"/>
      <c r="J72" s="85">
        <v>1.3</v>
      </c>
      <c r="K72" s="76">
        <f t="shared" ref="K72:K135" si="7">J72/L72*100</f>
        <v>29.54545454545454</v>
      </c>
      <c r="L72" s="85">
        <v>4.4000000000000004</v>
      </c>
      <c r="M72" s="535">
        <v>100</v>
      </c>
      <c r="N72" s="76">
        <f t="shared" si="6"/>
        <v>72.131147540983619</v>
      </c>
    </row>
    <row r="73" spans="1:14" x14ac:dyDescent="0.2">
      <c r="A73" s="86">
        <v>1927</v>
      </c>
      <c r="B73" s="85">
        <v>3</v>
      </c>
      <c r="C73" s="76">
        <f t="shared" si="4"/>
        <v>66.666666666666657</v>
      </c>
      <c r="D73" s="85">
        <v>0.2</v>
      </c>
      <c r="E73" s="76">
        <f t="shared" si="5"/>
        <v>4.4444444444444446</v>
      </c>
      <c r="F73" s="100" t="s">
        <v>67</v>
      </c>
      <c r="G73" s="85"/>
      <c r="H73" s="100" t="s">
        <v>67</v>
      </c>
      <c r="I73" s="85"/>
      <c r="J73" s="85">
        <v>1.3</v>
      </c>
      <c r="K73" s="76">
        <f t="shared" si="7"/>
        <v>28.888888888888893</v>
      </c>
      <c r="L73" s="85">
        <v>4.5</v>
      </c>
      <c r="M73" s="535">
        <v>100</v>
      </c>
      <c r="N73" s="76">
        <f t="shared" si="6"/>
        <v>73.770491803278688</v>
      </c>
    </row>
    <row r="74" spans="1:14" x14ac:dyDescent="0.2">
      <c r="A74" s="86">
        <v>1928</v>
      </c>
      <c r="B74" s="85">
        <v>3.1</v>
      </c>
      <c r="C74" s="76">
        <f t="shared" si="4"/>
        <v>68.888888888888886</v>
      </c>
      <c r="D74" s="85">
        <v>0.2</v>
      </c>
      <c r="E74" s="76">
        <f t="shared" si="5"/>
        <v>4.4444444444444446</v>
      </c>
      <c r="F74" s="100" t="s">
        <v>67</v>
      </c>
      <c r="G74" s="85"/>
      <c r="H74" s="100" t="s">
        <v>67</v>
      </c>
      <c r="I74" s="85"/>
      <c r="J74" s="85">
        <v>1.3</v>
      </c>
      <c r="K74" s="76">
        <f t="shared" si="7"/>
        <v>28.888888888888893</v>
      </c>
      <c r="L74" s="85">
        <v>4.5</v>
      </c>
      <c r="M74" s="535">
        <v>100</v>
      </c>
      <c r="N74" s="76">
        <f t="shared" si="6"/>
        <v>73.770491803278688</v>
      </c>
    </row>
    <row r="75" spans="1:14" x14ac:dyDescent="0.2">
      <c r="A75" s="86">
        <v>1929</v>
      </c>
      <c r="B75" s="85">
        <v>3.2</v>
      </c>
      <c r="C75" s="76">
        <f t="shared" si="4"/>
        <v>68.085106382978722</v>
      </c>
      <c r="D75" s="85">
        <v>0.2</v>
      </c>
      <c r="E75" s="76">
        <f t="shared" si="5"/>
        <v>4.2553191489361701</v>
      </c>
      <c r="F75" s="100" t="s">
        <v>67</v>
      </c>
      <c r="G75" s="85"/>
      <c r="H75" s="100" t="s">
        <v>67</v>
      </c>
      <c r="I75" s="85"/>
      <c r="J75" s="85">
        <v>1.3</v>
      </c>
      <c r="K75" s="76">
        <f t="shared" si="7"/>
        <v>27.659574468085108</v>
      </c>
      <c r="L75" s="85">
        <v>4.7</v>
      </c>
      <c r="M75" s="535">
        <v>100</v>
      </c>
      <c r="N75" s="76">
        <f t="shared" si="6"/>
        <v>77.049180327868854</v>
      </c>
    </row>
    <row r="76" spans="1:14" x14ac:dyDescent="0.2">
      <c r="A76" s="86">
        <v>1930</v>
      </c>
      <c r="B76" s="85">
        <v>3.2</v>
      </c>
      <c r="C76" s="76">
        <f t="shared" si="4"/>
        <v>66.666666666666671</v>
      </c>
      <c r="D76" s="85">
        <v>0.2</v>
      </c>
      <c r="E76" s="76">
        <f t="shared" si="5"/>
        <v>4.166666666666667</v>
      </c>
      <c r="F76" s="100" t="s">
        <v>67</v>
      </c>
      <c r="G76" s="85"/>
      <c r="H76" s="100" t="s">
        <v>67</v>
      </c>
      <c r="I76" s="85"/>
      <c r="J76" s="85">
        <v>1.4</v>
      </c>
      <c r="K76" s="76">
        <f t="shared" si="7"/>
        <v>29.166666666666668</v>
      </c>
      <c r="L76" s="85">
        <v>4.8</v>
      </c>
      <c r="M76" s="535">
        <v>100</v>
      </c>
      <c r="N76" s="76">
        <f t="shared" si="6"/>
        <v>78.688524590163937</v>
      </c>
    </row>
    <row r="77" spans="1:14" x14ac:dyDescent="0.2">
      <c r="A77" s="86">
        <v>1931</v>
      </c>
      <c r="B77" s="85">
        <v>3.3</v>
      </c>
      <c r="C77" s="76">
        <f t="shared" si="4"/>
        <v>68.75</v>
      </c>
      <c r="D77" s="85">
        <v>0.2</v>
      </c>
      <c r="E77" s="76">
        <f t="shared" si="5"/>
        <v>4.166666666666667</v>
      </c>
      <c r="F77" s="100" t="s">
        <v>67</v>
      </c>
      <c r="G77" s="85"/>
      <c r="H77" s="100" t="s">
        <v>67</v>
      </c>
      <c r="I77" s="85"/>
      <c r="J77" s="85">
        <v>1.3</v>
      </c>
      <c r="K77" s="76">
        <f t="shared" si="7"/>
        <v>27.083333333333336</v>
      </c>
      <c r="L77" s="85">
        <v>4.8</v>
      </c>
      <c r="M77" s="535">
        <v>100</v>
      </c>
      <c r="N77" s="76">
        <f t="shared" si="6"/>
        <v>78.688524590163937</v>
      </c>
    </row>
    <row r="78" spans="1:14" x14ac:dyDescent="0.2">
      <c r="A78" s="86">
        <v>1932</v>
      </c>
      <c r="B78" s="85">
        <v>3</v>
      </c>
      <c r="C78" s="76">
        <f t="shared" si="4"/>
        <v>68.181818181818173</v>
      </c>
      <c r="D78" s="85">
        <v>0.2</v>
      </c>
      <c r="E78" s="76">
        <f t="shared" si="5"/>
        <v>4.5454545454545459</v>
      </c>
      <c r="F78" s="100" t="s">
        <v>67</v>
      </c>
      <c r="G78" s="85"/>
      <c r="H78" s="100" t="s">
        <v>67</v>
      </c>
      <c r="I78" s="85"/>
      <c r="J78" s="85">
        <v>1.2</v>
      </c>
      <c r="K78" s="76">
        <f t="shared" si="7"/>
        <v>27.27272727272727</v>
      </c>
      <c r="L78" s="85">
        <v>4.4000000000000004</v>
      </c>
      <c r="M78" s="535">
        <v>100</v>
      </c>
      <c r="N78" s="76">
        <f t="shared" si="6"/>
        <v>72.131147540983619</v>
      </c>
    </row>
    <row r="79" spans="1:14" x14ac:dyDescent="0.2">
      <c r="A79" s="86">
        <v>1933</v>
      </c>
      <c r="B79" s="85">
        <v>2.5</v>
      </c>
      <c r="C79" s="76">
        <f t="shared" si="4"/>
        <v>67.567567567567565</v>
      </c>
      <c r="D79" s="85">
        <v>0.1</v>
      </c>
      <c r="E79" s="76">
        <f t="shared" si="5"/>
        <v>2.7027027027027026</v>
      </c>
      <c r="F79" s="100" t="s">
        <v>67</v>
      </c>
      <c r="G79" s="100"/>
      <c r="H79" s="100" t="s">
        <v>67</v>
      </c>
      <c r="I79" s="85"/>
      <c r="J79" s="85">
        <v>1</v>
      </c>
      <c r="K79" s="76">
        <f t="shared" si="7"/>
        <v>27.027027027027025</v>
      </c>
      <c r="L79" s="85">
        <v>3.7</v>
      </c>
      <c r="M79" s="535">
        <v>100</v>
      </c>
      <c r="N79" s="76">
        <f t="shared" si="6"/>
        <v>60.655737704918046</v>
      </c>
    </row>
    <row r="80" spans="1:14" x14ac:dyDescent="0.2">
      <c r="A80" s="86">
        <v>1934</v>
      </c>
      <c r="B80" s="85">
        <v>2.6</v>
      </c>
      <c r="C80" s="76">
        <f t="shared" si="4"/>
        <v>68.421052631578945</v>
      </c>
      <c r="D80" s="85">
        <v>0.2</v>
      </c>
      <c r="E80" s="76">
        <f t="shared" si="5"/>
        <v>5.2631578947368425</v>
      </c>
      <c r="F80" s="100" t="s">
        <v>67</v>
      </c>
      <c r="G80" s="100"/>
      <c r="H80" s="100" t="s">
        <v>67</v>
      </c>
      <c r="I80" s="85"/>
      <c r="J80" s="85">
        <v>1</v>
      </c>
      <c r="K80" s="76">
        <f t="shared" si="7"/>
        <v>26.315789473684209</v>
      </c>
      <c r="L80" s="85">
        <v>3.8</v>
      </c>
      <c r="M80" s="535">
        <v>100</v>
      </c>
      <c r="N80" s="76">
        <f t="shared" si="6"/>
        <v>62.295081967213115</v>
      </c>
    </row>
    <row r="81" spans="1:14" x14ac:dyDescent="0.2">
      <c r="A81" s="86">
        <v>1935</v>
      </c>
      <c r="B81" s="85">
        <v>2.7</v>
      </c>
      <c r="C81" s="76">
        <f t="shared" si="4"/>
        <v>69.230769230769241</v>
      </c>
      <c r="D81" s="85">
        <v>0.2</v>
      </c>
      <c r="E81" s="76">
        <f t="shared" si="5"/>
        <v>5.1282051282051286</v>
      </c>
      <c r="F81" s="100" t="s">
        <v>67</v>
      </c>
      <c r="G81" s="100"/>
      <c r="H81" s="100" t="s">
        <v>67</v>
      </c>
      <c r="I81" s="85"/>
      <c r="J81" s="85">
        <v>1</v>
      </c>
      <c r="K81" s="76">
        <f t="shared" si="7"/>
        <v>25.641025641025646</v>
      </c>
      <c r="L81" s="85">
        <v>3.9</v>
      </c>
      <c r="M81" s="535">
        <v>100</v>
      </c>
      <c r="N81" s="76">
        <f t="shared" si="6"/>
        <v>63.934426229508205</v>
      </c>
    </row>
    <row r="82" spans="1:14" x14ac:dyDescent="0.2">
      <c r="A82" s="86">
        <v>1936</v>
      </c>
      <c r="B82" s="85">
        <v>2.7</v>
      </c>
      <c r="C82" s="76">
        <f t="shared" si="4"/>
        <v>69.230769230769241</v>
      </c>
      <c r="D82" s="85">
        <v>0.2</v>
      </c>
      <c r="E82" s="76">
        <f t="shared" si="5"/>
        <v>5.1282051282051286</v>
      </c>
      <c r="F82" s="100" t="s">
        <v>67</v>
      </c>
      <c r="G82" s="100"/>
      <c r="H82" s="100" t="s">
        <v>67</v>
      </c>
      <c r="I82" s="85"/>
      <c r="J82" s="85">
        <v>1.1000000000000001</v>
      </c>
      <c r="K82" s="76">
        <f t="shared" si="7"/>
        <v>28.205128205128212</v>
      </c>
      <c r="L82" s="85">
        <v>3.9</v>
      </c>
      <c r="M82" s="535">
        <v>100</v>
      </c>
      <c r="N82" s="76">
        <f t="shared" si="6"/>
        <v>63.934426229508205</v>
      </c>
    </row>
    <row r="83" spans="1:14" x14ac:dyDescent="0.2">
      <c r="A83" s="86">
        <v>1937</v>
      </c>
      <c r="B83" s="85">
        <v>2.8</v>
      </c>
      <c r="C83" s="76">
        <f t="shared" si="4"/>
        <v>68.292682926829272</v>
      </c>
      <c r="D83" s="85">
        <v>0.2</v>
      </c>
      <c r="E83" s="76">
        <f t="shared" si="5"/>
        <v>4.8780487804878057</v>
      </c>
      <c r="F83" s="100" t="s">
        <v>67</v>
      </c>
      <c r="G83" s="100"/>
      <c r="H83" s="100" t="s">
        <v>67</v>
      </c>
      <c r="I83" s="85"/>
      <c r="J83" s="85">
        <v>1.1000000000000001</v>
      </c>
      <c r="K83" s="76">
        <f t="shared" si="7"/>
        <v>26.829268292682933</v>
      </c>
      <c r="L83" s="85">
        <v>4.0999999999999996</v>
      </c>
      <c r="M83" s="535">
        <v>100</v>
      </c>
      <c r="N83" s="76">
        <f t="shared" si="6"/>
        <v>67.213114754098356</v>
      </c>
    </row>
    <row r="84" spans="1:14" x14ac:dyDescent="0.2">
      <c r="A84" s="86">
        <v>1938</v>
      </c>
      <c r="B84" s="85">
        <v>2.9</v>
      </c>
      <c r="C84" s="76">
        <f t="shared" si="4"/>
        <v>65.909090909090907</v>
      </c>
      <c r="D84" s="85">
        <v>0.2</v>
      </c>
      <c r="E84" s="76">
        <f t="shared" si="5"/>
        <v>4.5454545454545459</v>
      </c>
      <c r="F84" s="100" t="s">
        <v>67</v>
      </c>
      <c r="G84" s="100"/>
      <c r="H84" s="100" t="s">
        <v>67</v>
      </c>
      <c r="I84" s="85"/>
      <c r="J84" s="85">
        <v>1.2</v>
      </c>
      <c r="K84" s="76">
        <f t="shared" si="7"/>
        <v>27.27272727272727</v>
      </c>
      <c r="L84" s="85">
        <v>4.4000000000000004</v>
      </c>
      <c r="M84" s="535">
        <v>100</v>
      </c>
      <c r="N84" s="76">
        <f t="shared" si="6"/>
        <v>72.131147540983619</v>
      </c>
    </row>
    <row r="85" spans="1:14" x14ac:dyDescent="0.2">
      <c r="A85" s="86">
        <v>1939</v>
      </c>
      <c r="B85" s="85">
        <v>2.9</v>
      </c>
      <c r="C85" s="76">
        <f t="shared" si="4"/>
        <v>65.909090909090907</v>
      </c>
      <c r="D85" s="85">
        <v>0.2</v>
      </c>
      <c r="E85" s="76">
        <f t="shared" si="5"/>
        <v>4.5454545454545459</v>
      </c>
      <c r="F85" s="100" t="s">
        <v>67</v>
      </c>
      <c r="G85" s="100"/>
      <c r="H85" s="100" t="s">
        <v>67</v>
      </c>
      <c r="I85" s="85"/>
      <c r="J85" s="85">
        <v>1.3</v>
      </c>
      <c r="K85" s="76">
        <f t="shared" si="7"/>
        <v>29.54545454545454</v>
      </c>
      <c r="L85" s="85">
        <v>4.4000000000000004</v>
      </c>
      <c r="M85" s="535">
        <v>100</v>
      </c>
      <c r="N85" s="76">
        <f t="shared" si="6"/>
        <v>72.131147540983619</v>
      </c>
    </row>
    <row r="86" spans="1:14" x14ac:dyDescent="0.2">
      <c r="A86" s="86">
        <v>1940</v>
      </c>
      <c r="B86" s="85">
        <v>2.4</v>
      </c>
      <c r="C86" s="76">
        <f t="shared" si="4"/>
        <v>66.666666666666657</v>
      </c>
      <c r="D86" s="85">
        <v>0.1</v>
      </c>
      <c r="E86" s="76">
        <f t="shared" si="5"/>
        <v>2.7777777777777781</v>
      </c>
      <c r="F86" s="100" t="s">
        <v>67</v>
      </c>
      <c r="G86" s="100"/>
      <c r="H86" s="100" t="s">
        <v>67</v>
      </c>
      <c r="I86" s="85"/>
      <c r="J86" s="85">
        <v>1.2</v>
      </c>
      <c r="K86" s="76">
        <f t="shared" si="7"/>
        <v>33.333333333333329</v>
      </c>
      <c r="L86" s="85">
        <v>3.6</v>
      </c>
      <c r="M86" s="535">
        <v>100</v>
      </c>
      <c r="N86" s="76">
        <f t="shared" si="6"/>
        <v>59.016393442622963</v>
      </c>
    </row>
    <row r="87" spans="1:14" x14ac:dyDescent="0.2">
      <c r="A87" s="86">
        <v>1941</v>
      </c>
      <c r="B87" s="85">
        <v>2.4</v>
      </c>
      <c r="C87" s="76">
        <f t="shared" si="4"/>
        <v>74.999999999999986</v>
      </c>
      <c r="D87" s="85">
        <v>0.1</v>
      </c>
      <c r="E87" s="76">
        <f t="shared" si="5"/>
        <v>3.125</v>
      </c>
      <c r="F87" s="100" t="s">
        <v>67</v>
      </c>
      <c r="G87" s="100"/>
      <c r="H87" s="100" t="s">
        <v>67</v>
      </c>
      <c r="I87" s="85"/>
      <c r="J87" s="85">
        <v>0.8</v>
      </c>
      <c r="K87" s="76">
        <f t="shared" si="7"/>
        <v>25</v>
      </c>
      <c r="L87" s="85">
        <v>3.2</v>
      </c>
      <c r="M87" s="535">
        <v>100</v>
      </c>
      <c r="N87" s="76">
        <f t="shared" si="6"/>
        <v>52.459016393442624</v>
      </c>
    </row>
    <row r="88" spans="1:14" x14ac:dyDescent="0.2">
      <c r="A88" s="86">
        <v>1942</v>
      </c>
      <c r="B88" s="85">
        <v>2.5</v>
      </c>
      <c r="C88" s="76">
        <f t="shared" si="4"/>
        <v>75.757575757575751</v>
      </c>
      <c r="D88" s="85">
        <v>0.1</v>
      </c>
      <c r="E88" s="76">
        <f t="shared" si="5"/>
        <v>3.0303030303030307</v>
      </c>
      <c r="F88" s="100" t="s">
        <v>67</v>
      </c>
      <c r="G88" s="100"/>
      <c r="H88" s="100" t="s">
        <v>67</v>
      </c>
      <c r="I88" s="85"/>
      <c r="J88" s="85">
        <v>0.7</v>
      </c>
      <c r="K88" s="76">
        <f t="shared" si="7"/>
        <v>21.212121212121211</v>
      </c>
      <c r="L88" s="85">
        <v>3.3</v>
      </c>
      <c r="M88" s="535">
        <v>100</v>
      </c>
      <c r="N88" s="76">
        <f t="shared" si="6"/>
        <v>54.098360655737707</v>
      </c>
    </row>
    <row r="89" spans="1:14" x14ac:dyDescent="0.2">
      <c r="A89" s="86">
        <v>1943</v>
      </c>
      <c r="B89" s="85">
        <v>2.6</v>
      </c>
      <c r="C89" s="76">
        <f t="shared" si="4"/>
        <v>74.285714285714292</v>
      </c>
      <c r="D89" s="85">
        <v>0.2</v>
      </c>
      <c r="E89" s="76">
        <f t="shared" si="5"/>
        <v>5.7142857142857144</v>
      </c>
      <c r="F89" s="100" t="s">
        <v>67</v>
      </c>
      <c r="G89" s="100"/>
      <c r="H89" s="100" t="s">
        <v>67</v>
      </c>
      <c r="I89" s="85"/>
      <c r="J89" s="85">
        <v>0.8</v>
      </c>
      <c r="K89" s="76">
        <f t="shared" si="7"/>
        <v>22.857142857142858</v>
      </c>
      <c r="L89" s="85">
        <v>3.5</v>
      </c>
      <c r="M89" s="535">
        <v>100</v>
      </c>
      <c r="N89" s="76">
        <f t="shared" si="6"/>
        <v>57.37704918032788</v>
      </c>
    </row>
    <row r="90" spans="1:14" x14ac:dyDescent="0.2">
      <c r="A90" s="86">
        <v>1944</v>
      </c>
      <c r="B90" s="85">
        <v>2.7</v>
      </c>
      <c r="C90" s="76">
        <f t="shared" si="4"/>
        <v>77.142857142857153</v>
      </c>
      <c r="D90" s="85">
        <v>0.2</v>
      </c>
      <c r="E90" s="76">
        <f t="shared" si="5"/>
        <v>5.7142857142857144</v>
      </c>
      <c r="F90" s="100" t="s">
        <v>67</v>
      </c>
      <c r="G90" s="100"/>
      <c r="H90" s="100" t="s">
        <v>67</v>
      </c>
      <c r="I90" s="85"/>
      <c r="J90" s="85">
        <v>0.7</v>
      </c>
      <c r="K90" s="76">
        <f t="shared" si="7"/>
        <v>20</v>
      </c>
      <c r="L90" s="85">
        <v>3.5</v>
      </c>
      <c r="M90" s="535">
        <v>100</v>
      </c>
      <c r="N90" s="76">
        <f t="shared" si="6"/>
        <v>57.37704918032788</v>
      </c>
    </row>
    <row r="91" spans="1:14" x14ac:dyDescent="0.2">
      <c r="A91" s="86">
        <v>1945</v>
      </c>
      <c r="B91" s="85">
        <v>2.8</v>
      </c>
      <c r="C91" s="76">
        <f t="shared" si="4"/>
        <v>73.68421052631578</v>
      </c>
      <c r="D91" s="85">
        <v>0.2</v>
      </c>
      <c r="E91" s="76">
        <f t="shared" si="5"/>
        <v>5.2631578947368425</v>
      </c>
      <c r="F91" s="100" t="s">
        <v>67</v>
      </c>
      <c r="G91" s="100"/>
      <c r="H91" s="100" t="s">
        <v>67</v>
      </c>
      <c r="I91" s="85"/>
      <c r="J91" s="85">
        <v>0.8</v>
      </c>
      <c r="K91" s="76">
        <f t="shared" si="7"/>
        <v>21.05263157894737</v>
      </c>
      <c r="L91" s="85">
        <v>3.8</v>
      </c>
      <c r="M91" s="535">
        <v>100</v>
      </c>
      <c r="N91" s="76">
        <f t="shared" si="6"/>
        <v>62.295081967213115</v>
      </c>
    </row>
    <row r="92" spans="1:14" x14ac:dyDescent="0.2">
      <c r="A92" s="86">
        <v>1946</v>
      </c>
      <c r="B92" s="85">
        <v>3</v>
      </c>
      <c r="C92" s="76">
        <f t="shared" si="4"/>
        <v>73.170731707317088</v>
      </c>
      <c r="D92" s="85">
        <v>0.3</v>
      </c>
      <c r="E92" s="76">
        <f t="shared" si="5"/>
        <v>7.3170731707317085</v>
      </c>
      <c r="F92" s="100" t="s">
        <v>67</v>
      </c>
      <c r="G92" s="100"/>
      <c r="H92" s="100" t="s">
        <v>67</v>
      </c>
      <c r="I92" s="85"/>
      <c r="J92" s="85">
        <v>0.9</v>
      </c>
      <c r="K92" s="76">
        <f t="shared" si="7"/>
        <v>21.951219512195124</v>
      </c>
      <c r="L92" s="85">
        <v>4.0999999999999996</v>
      </c>
      <c r="M92" s="535">
        <v>100</v>
      </c>
      <c r="N92" s="76">
        <f t="shared" si="6"/>
        <v>67.213114754098356</v>
      </c>
    </row>
    <row r="93" spans="1:14" x14ac:dyDescent="0.2">
      <c r="A93" s="86">
        <v>1947</v>
      </c>
      <c r="B93" s="85">
        <v>3.2</v>
      </c>
      <c r="C93" s="76">
        <f t="shared" si="4"/>
        <v>71.111111111111114</v>
      </c>
      <c r="D93" s="85">
        <v>0.3</v>
      </c>
      <c r="E93" s="76">
        <f t="shared" si="5"/>
        <v>6.666666666666667</v>
      </c>
      <c r="F93" s="100" t="s">
        <v>67</v>
      </c>
      <c r="G93" s="100"/>
      <c r="H93" s="100" t="s">
        <v>67</v>
      </c>
      <c r="I93" s="85"/>
      <c r="J93" s="85">
        <v>1</v>
      </c>
      <c r="K93" s="76">
        <f t="shared" si="7"/>
        <v>22.222222222222221</v>
      </c>
      <c r="L93" s="85">
        <v>4.5</v>
      </c>
      <c r="M93" s="535">
        <v>100</v>
      </c>
      <c r="N93" s="76">
        <f t="shared" si="6"/>
        <v>73.770491803278688</v>
      </c>
    </row>
    <row r="94" spans="1:14" x14ac:dyDescent="0.2">
      <c r="A94" s="86">
        <v>1948</v>
      </c>
      <c r="B94" s="85">
        <v>3.4</v>
      </c>
      <c r="C94" s="76">
        <f t="shared" si="4"/>
        <v>73.913043478260875</v>
      </c>
      <c r="D94" s="85">
        <v>0.3</v>
      </c>
      <c r="E94" s="76">
        <f t="shared" si="5"/>
        <v>6.5217391304347823</v>
      </c>
      <c r="F94" s="100" t="s">
        <v>67</v>
      </c>
      <c r="G94" s="100"/>
      <c r="H94" s="100" t="s">
        <v>67</v>
      </c>
      <c r="I94" s="85"/>
      <c r="J94" s="85">
        <v>1</v>
      </c>
      <c r="K94" s="76">
        <f t="shared" si="7"/>
        <v>21.739130434782609</v>
      </c>
      <c r="L94" s="85">
        <v>4.5999999999999996</v>
      </c>
      <c r="M94" s="535">
        <v>100</v>
      </c>
      <c r="N94" s="76">
        <f t="shared" si="6"/>
        <v>75.409836065573771</v>
      </c>
    </row>
    <row r="95" spans="1:14" x14ac:dyDescent="0.2">
      <c r="A95" s="86">
        <v>1949</v>
      </c>
      <c r="B95" s="85">
        <v>3.3</v>
      </c>
      <c r="C95" s="76">
        <f t="shared" si="4"/>
        <v>71.739130434782609</v>
      </c>
      <c r="D95" s="85">
        <v>0.2</v>
      </c>
      <c r="E95" s="76">
        <f t="shared" si="5"/>
        <v>4.3478260869565224</v>
      </c>
      <c r="F95" s="100" t="s">
        <v>67</v>
      </c>
      <c r="G95" s="100"/>
      <c r="H95" s="100" t="s">
        <v>67</v>
      </c>
      <c r="I95" s="85"/>
      <c r="J95" s="85">
        <v>1</v>
      </c>
      <c r="K95" s="76">
        <f t="shared" si="7"/>
        <v>21.739130434782609</v>
      </c>
      <c r="L95" s="85">
        <v>4.5999999999999996</v>
      </c>
      <c r="M95" s="535">
        <v>100</v>
      </c>
      <c r="N95" s="76">
        <f t="shared" si="6"/>
        <v>75.409836065573771</v>
      </c>
    </row>
    <row r="96" spans="1:14" x14ac:dyDescent="0.2">
      <c r="A96" s="86">
        <v>1950</v>
      </c>
      <c r="B96" s="85">
        <v>3.4</v>
      </c>
      <c r="C96" s="76">
        <f t="shared" si="4"/>
        <v>72.340425531914889</v>
      </c>
      <c r="D96" s="85">
        <v>0.2</v>
      </c>
      <c r="E96" s="76">
        <f t="shared" si="5"/>
        <v>4.2553191489361701</v>
      </c>
      <c r="F96" s="100" t="s">
        <v>67</v>
      </c>
      <c r="G96" s="100"/>
      <c r="H96" s="100" t="s">
        <v>67</v>
      </c>
      <c r="I96" s="85"/>
      <c r="J96" s="85">
        <v>1.1000000000000001</v>
      </c>
      <c r="K96" s="76">
        <f t="shared" si="7"/>
        <v>23.404255319148938</v>
      </c>
      <c r="L96" s="85">
        <v>4.7</v>
      </c>
      <c r="M96" s="535">
        <v>100</v>
      </c>
      <c r="N96" s="76">
        <f t="shared" si="6"/>
        <v>77.049180327868854</v>
      </c>
    </row>
    <row r="97" spans="1:14" x14ac:dyDescent="0.2">
      <c r="A97" s="86">
        <v>1951</v>
      </c>
      <c r="B97" s="85">
        <v>3.2</v>
      </c>
      <c r="C97" s="76">
        <f t="shared" si="4"/>
        <v>69.565217391304358</v>
      </c>
      <c r="D97" s="85">
        <v>0.3</v>
      </c>
      <c r="E97" s="76">
        <f t="shared" si="5"/>
        <v>6.5217391304347823</v>
      </c>
      <c r="F97" s="100" t="s">
        <v>67</v>
      </c>
      <c r="G97" s="100"/>
      <c r="H97" s="100" t="s">
        <v>67</v>
      </c>
      <c r="I97" s="85"/>
      <c r="J97" s="85">
        <v>1.1000000000000001</v>
      </c>
      <c r="K97" s="76">
        <f t="shared" si="7"/>
        <v>23.913043478260875</v>
      </c>
      <c r="L97" s="85">
        <v>4.5999999999999996</v>
      </c>
      <c r="M97" s="535">
        <v>100</v>
      </c>
      <c r="N97" s="76">
        <f t="shared" si="6"/>
        <v>75.409836065573771</v>
      </c>
    </row>
    <row r="98" spans="1:14" x14ac:dyDescent="0.2">
      <c r="A98" s="86">
        <v>1952</v>
      </c>
      <c r="B98" s="85">
        <v>3.4</v>
      </c>
      <c r="C98" s="76">
        <f t="shared" si="4"/>
        <v>70.833333333333343</v>
      </c>
      <c r="D98" s="85">
        <v>0.3</v>
      </c>
      <c r="E98" s="76">
        <f t="shared" si="5"/>
        <v>6.25</v>
      </c>
      <c r="F98" s="100" t="s">
        <v>67</v>
      </c>
      <c r="G98" s="100"/>
      <c r="H98" s="100" t="s">
        <v>67</v>
      </c>
      <c r="I98" s="85"/>
      <c r="J98" s="85">
        <v>1.1000000000000001</v>
      </c>
      <c r="K98" s="76">
        <f t="shared" si="7"/>
        <v>22.916666666666668</v>
      </c>
      <c r="L98" s="85">
        <v>4.8</v>
      </c>
      <c r="M98" s="535">
        <v>100</v>
      </c>
      <c r="N98" s="76">
        <f t="shared" si="6"/>
        <v>78.688524590163937</v>
      </c>
    </row>
    <row r="99" spans="1:14" x14ac:dyDescent="0.2">
      <c r="A99" s="86">
        <v>1953</v>
      </c>
      <c r="B99" s="85">
        <v>3.5</v>
      </c>
      <c r="C99" s="76">
        <f t="shared" si="4"/>
        <v>70</v>
      </c>
      <c r="D99" s="85">
        <v>0.4</v>
      </c>
      <c r="E99" s="76">
        <f t="shared" si="5"/>
        <v>8</v>
      </c>
      <c r="F99" s="100" t="s">
        <v>67</v>
      </c>
      <c r="G99" s="100"/>
      <c r="H99" s="100" t="s">
        <v>67</v>
      </c>
      <c r="I99" s="85"/>
      <c r="J99" s="85">
        <v>1.2</v>
      </c>
      <c r="K99" s="76">
        <f t="shared" si="7"/>
        <v>24</v>
      </c>
      <c r="L99" s="85">
        <v>5</v>
      </c>
      <c r="M99" s="535">
        <v>100</v>
      </c>
      <c r="N99" s="76">
        <f t="shared" si="6"/>
        <v>81.967213114754102</v>
      </c>
    </row>
    <row r="100" spans="1:14" x14ac:dyDescent="0.2">
      <c r="A100" s="86">
        <v>1954</v>
      </c>
      <c r="B100" s="85">
        <v>3.3</v>
      </c>
      <c r="C100" s="76">
        <f t="shared" si="4"/>
        <v>67.346938775510196</v>
      </c>
      <c r="D100" s="85">
        <v>0.4</v>
      </c>
      <c r="E100" s="76">
        <f t="shared" si="5"/>
        <v>8.1632653061224492</v>
      </c>
      <c r="F100" s="100" t="s">
        <v>67</v>
      </c>
      <c r="G100" s="100"/>
      <c r="H100" s="100" t="s">
        <v>67</v>
      </c>
      <c r="I100" s="85"/>
      <c r="J100" s="85">
        <v>1.2</v>
      </c>
      <c r="K100" s="76">
        <f t="shared" si="7"/>
        <v>24.489795918367342</v>
      </c>
      <c r="L100" s="85">
        <v>4.9000000000000004</v>
      </c>
      <c r="M100" s="535">
        <v>100</v>
      </c>
      <c r="N100" s="76">
        <f t="shared" si="6"/>
        <v>80.327868852459034</v>
      </c>
    </row>
    <row r="101" spans="1:14" x14ac:dyDescent="0.2">
      <c r="A101" s="86">
        <v>1955</v>
      </c>
      <c r="B101" s="85">
        <v>3.6</v>
      </c>
      <c r="C101" s="76">
        <f t="shared" si="4"/>
        <v>66.666666666666657</v>
      </c>
      <c r="D101" s="85">
        <v>0.4</v>
      </c>
      <c r="E101" s="76">
        <f t="shared" si="5"/>
        <v>7.4074074074074066</v>
      </c>
      <c r="F101" s="85">
        <v>0.1</v>
      </c>
      <c r="G101" s="76">
        <f t="shared" ref="G101:G152" si="8">F101/L101*100</f>
        <v>1.8518518518518516</v>
      </c>
      <c r="H101" s="100" t="s">
        <v>67</v>
      </c>
      <c r="I101" s="85"/>
      <c r="J101" s="85">
        <v>1.3</v>
      </c>
      <c r="K101" s="76">
        <f t="shared" si="7"/>
        <v>24.074074074074073</v>
      </c>
      <c r="L101" s="85">
        <v>5.4</v>
      </c>
      <c r="M101" s="535">
        <v>100</v>
      </c>
      <c r="N101" s="76">
        <f t="shared" si="6"/>
        <v>88.524590163934434</v>
      </c>
    </row>
    <row r="102" spans="1:14" x14ac:dyDescent="0.2">
      <c r="A102" s="86">
        <v>1956</v>
      </c>
      <c r="B102" s="85">
        <v>4.2</v>
      </c>
      <c r="C102" s="76">
        <f t="shared" si="4"/>
        <v>72.41379310344827</v>
      </c>
      <c r="D102" s="85">
        <v>0.4</v>
      </c>
      <c r="E102" s="76">
        <f t="shared" si="5"/>
        <v>6.8965517241379306</v>
      </c>
      <c r="F102" s="85">
        <v>0.1</v>
      </c>
      <c r="G102" s="76">
        <f t="shared" si="8"/>
        <v>1.7241379310344827</v>
      </c>
      <c r="H102" s="100" t="s">
        <v>67</v>
      </c>
      <c r="I102" s="85"/>
      <c r="J102" s="85">
        <v>1.2</v>
      </c>
      <c r="K102" s="76">
        <f t="shared" si="7"/>
        <v>20.689655172413794</v>
      </c>
      <c r="L102" s="85">
        <v>5.8</v>
      </c>
      <c r="M102" s="535">
        <v>100</v>
      </c>
      <c r="N102" s="76">
        <f t="shared" si="6"/>
        <v>95.081967213114766</v>
      </c>
    </row>
    <row r="103" spans="1:14" x14ac:dyDescent="0.2">
      <c r="A103" s="534">
        <v>1957</v>
      </c>
      <c r="B103" s="8">
        <v>3.6</v>
      </c>
      <c r="C103" s="10">
        <f t="shared" si="4"/>
        <v>67.924528301886795</v>
      </c>
      <c r="D103" s="8">
        <v>0.5</v>
      </c>
      <c r="E103" s="10">
        <f t="shared" si="5"/>
        <v>9.433962264150944</v>
      </c>
      <c r="F103" s="8">
        <v>0.1</v>
      </c>
      <c r="G103" s="10">
        <f t="shared" si="8"/>
        <v>1.8867924528301889</v>
      </c>
      <c r="H103" s="780" t="s">
        <v>67</v>
      </c>
      <c r="I103" s="8"/>
      <c r="J103" s="8">
        <v>1.2</v>
      </c>
      <c r="K103" s="10">
        <f t="shared" si="7"/>
        <v>22.641509433962266</v>
      </c>
      <c r="L103" s="8">
        <v>5.3</v>
      </c>
      <c r="M103" s="529">
        <v>100</v>
      </c>
      <c r="N103" s="10">
        <f t="shared" si="6"/>
        <v>86.885245901639351</v>
      </c>
    </row>
    <row r="104" spans="1:14" x14ac:dyDescent="0.2">
      <c r="A104" s="534">
        <v>1958</v>
      </c>
      <c r="B104" s="8">
        <v>3.2</v>
      </c>
      <c r="C104" s="10">
        <f t="shared" si="4"/>
        <v>65.306122448979593</v>
      </c>
      <c r="D104" s="8">
        <v>0.5</v>
      </c>
      <c r="E104" s="10">
        <f t="shared" si="5"/>
        <v>10.204081632653059</v>
      </c>
      <c r="F104" s="8">
        <v>0.1</v>
      </c>
      <c r="G104" s="10">
        <f t="shared" si="8"/>
        <v>2.0408163265306123</v>
      </c>
      <c r="H104" s="780" t="s">
        <v>67</v>
      </c>
      <c r="I104" s="8"/>
      <c r="J104" s="8">
        <v>1.1000000000000001</v>
      </c>
      <c r="K104" s="10">
        <f t="shared" si="7"/>
        <v>22.448979591836736</v>
      </c>
      <c r="L104" s="8">
        <v>4.9000000000000004</v>
      </c>
      <c r="M104" s="529">
        <v>100</v>
      </c>
      <c r="N104" s="10">
        <f t="shared" si="6"/>
        <v>80.327868852459034</v>
      </c>
    </row>
    <row r="105" spans="1:14" x14ac:dyDescent="0.2">
      <c r="A105" s="534">
        <v>1959</v>
      </c>
      <c r="B105" s="8">
        <v>3.1</v>
      </c>
      <c r="C105" s="10">
        <f t="shared" si="4"/>
        <v>63.265306122448969</v>
      </c>
      <c r="D105" s="8">
        <v>0.6</v>
      </c>
      <c r="E105" s="10">
        <f t="shared" si="5"/>
        <v>12.244897959183671</v>
      </c>
      <c r="F105" s="8">
        <v>0.1</v>
      </c>
      <c r="G105" s="10">
        <f t="shared" si="8"/>
        <v>2.0408163265306123</v>
      </c>
      <c r="H105" s="780" t="s">
        <v>67</v>
      </c>
      <c r="I105" s="8"/>
      <c r="J105" s="8">
        <v>1.2</v>
      </c>
      <c r="K105" s="10">
        <f t="shared" si="7"/>
        <v>24.489795918367342</v>
      </c>
      <c r="L105" s="8">
        <v>4.9000000000000004</v>
      </c>
      <c r="M105" s="529">
        <v>100</v>
      </c>
      <c r="N105" s="10">
        <f t="shared" si="6"/>
        <v>80.327868852459034</v>
      </c>
    </row>
    <row r="106" spans="1:14" x14ac:dyDescent="0.2">
      <c r="A106" s="534">
        <v>1960</v>
      </c>
      <c r="B106" s="8">
        <v>3</v>
      </c>
      <c r="C106" s="10">
        <f t="shared" si="4"/>
        <v>62.5</v>
      </c>
      <c r="D106" s="8">
        <v>0.6</v>
      </c>
      <c r="E106" s="10">
        <f t="shared" si="5"/>
        <v>12.5</v>
      </c>
      <c r="F106" s="8">
        <v>0.1</v>
      </c>
      <c r="G106" s="10">
        <f t="shared" si="8"/>
        <v>2.0833333333333335</v>
      </c>
      <c r="H106" s="780" t="s">
        <v>67</v>
      </c>
      <c r="I106" s="8"/>
      <c r="J106" s="8">
        <v>1.1000000000000001</v>
      </c>
      <c r="K106" s="10">
        <f t="shared" si="7"/>
        <v>22.916666666666668</v>
      </c>
      <c r="L106" s="8">
        <v>4.8</v>
      </c>
      <c r="M106" s="529">
        <v>100</v>
      </c>
      <c r="N106" s="10">
        <f t="shared" si="6"/>
        <v>78.688524590163937</v>
      </c>
    </row>
    <row r="107" spans="1:14" x14ac:dyDescent="0.2">
      <c r="A107" s="534">
        <v>1961</v>
      </c>
      <c r="B107" s="8">
        <v>3.2</v>
      </c>
      <c r="C107" s="10">
        <f t="shared" si="4"/>
        <v>62.745098039215698</v>
      </c>
      <c r="D107" s="8">
        <v>0.7</v>
      </c>
      <c r="E107" s="10">
        <f t="shared" si="5"/>
        <v>13.725490196078432</v>
      </c>
      <c r="F107" s="8">
        <v>0.1</v>
      </c>
      <c r="G107" s="10">
        <f t="shared" si="8"/>
        <v>1.9607843137254906</v>
      </c>
      <c r="H107" s="780" t="s">
        <v>67</v>
      </c>
      <c r="I107" s="8"/>
      <c r="J107" s="8">
        <v>1.1000000000000001</v>
      </c>
      <c r="K107" s="10">
        <f t="shared" si="7"/>
        <v>21.568627450980397</v>
      </c>
      <c r="L107" s="8">
        <v>5.0999999999999996</v>
      </c>
      <c r="M107" s="529">
        <v>100</v>
      </c>
      <c r="N107" s="10">
        <f t="shared" si="6"/>
        <v>83.606557377049185</v>
      </c>
    </row>
    <row r="108" spans="1:14" x14ac:dyDescent="0.2">
      <c r="A108" s="534">
        <v>1962</v>
      </c>
      <c r="B108" s="8">
        <v>3.2</v>
      </c>
      <c r="C108" s="10">
        <f t="shared" si="4"/>
        <v>62.745098039215698</v>
      </c>
      <c r="D108" s="8">
        <v>0.7</v>
      </c>
      <c r="E108" s="10">
        <f t="shared" si="5"/>
        <v>13.725490196078432</v>
      </c>
      <c r="F108" s="8">
        <v>0.1</v>
      </c>
      <c r="G108" s="10">
        <f t="shared" si="8"/>
        <v>1.9607843137254906</v>
      </c>
      <c r="H108" s="780" t="s">
        <v>67</v>
      </c>
      <c r="I108" s="8"/>
      <c r="J108" s="8">
        <v>1.1000000000000001</v>
      </c>
      <c r="K108" s="10">
        <f t="shared" si="7"/>
        <v>21.568627450980397</v>
      </c>
      <c r="L108" s="8">
        <v>5.0999999999999996</v>
      </c>
      <c r="M108" s="529">
        <v>100</v>
      </c>
      <c r="N108" s="10">
        <f t="shared" si="6"/>
        <v>83.606557377049185</v>
      </c>
    </row>
    <row r="109" spans="1:14" x14ac:dyDescent="0.2">
      <c r="A109" s="534">
        <v>1963</v>
      </c>
      <c r="B109" s="8">
        <v>3</v>
      </c>
      <c r="C109" s="10">
        <f t="shared" si="4"/>
        <v>58.82352941176471</v>
      </c>
      <c r="D109" s="8">
        <v>0.7</v>
      </c>
      <c r="E109" s="10">
        <f t="shared" si="5"/>
        <v>13.725490196078432</v>
      </c>
      <c r="F109" s="8">
        <v>0.2</v>
      </c>
      <c r="G109" s="10">
        <f t="shared" si="8"/>
        <v>3.9215686274509811</v>
      </c>
      <c r="H109" s="780" t="s">
        <v>67</v>
      </c>
      <c r="I109" s="8"/>
      <c r="J109" s="8">
        <v>1.2</v>
      </c>
      <c r="K109" s="10">
        <f t="shared" si="7"/>
        <v>23.52941176470588</v>
      </c>
      <c r="L109" s="8">
        <v>5.0999999999999996</v>
      </c>
      <c r="M109" s="529">
        <v>100</v>
      </c>
      <c r="N109" s="10">
        <f t="shared" si="6"/>
        <v>83.606557377049185</v>
      </c>
    </row>
    <row r="110" spans="1:14" x14ac:dyDescent="0.2">
      <c r="A110" s="534">
        <v>1964</v>
      </c>
      <c r="B110" s="8">
        <v>3.3</v>
      </c>
      <c r="C110" s="10">
        <f t="shared" si="4"/>
        <v>61.111111111111107</v>
      </c>
      <c r="D110" s="8">
        <v>0.7</v>
      </c>
      <c r="E110" s="10">
        <f t="shared" si="5"/>
        <v>12.962962962962962</v>
      </c>
      <c r="F110" s="8">
        <v>0.2</v>
      </c>
      <c r="G110" s="10">
        <f t="shared" si="8"/>
        <v>3.7037037037037033</v>
      </c>
      <c r="H110" s="780" t="s">
        <v>67</v>
      </c>
      <c r="I110" s="8"/>
      <c r="J110" s="8">
        <v>1.3</v>
      </c>
      <c r="K110" s="10">
        <f t="shared" si="7"/>
        <v>24.074074074074073</v>
      </c>
      <c r="L110" s="8">
        <v>5.4</v>
      </c>
      <c r="M110" s="529">
        <v>100</v>
      </c>
      <c r="N110" s="10">
        <f t="shared" si="6"/>
        <v>88.524590163934434</v>
      </c>
    </row>
    <row r="111" spans="1:14" x14ac:dyDescent="0.2">
      <c r="A111" s="534">
        <v>1965</v>
      </c>
      <c r="B111" s="8">
        <v>3.4</v>
      </c>
      <c r="C111" s="10">
        <f t="shared" si="4"/>
        <v>59.649122807017541</v>
      </c>
      <c r="D111" s="8">
        <v>0.8</v>
      </c>
      <c r="E111" s="10">
        <f t="shared" si="5"/>
        <v>14.035087719298245</v>
      </c>
      <c r="F111" s="8">
        <v>0.2</v>
      </c>
      <c r="G111" s="10">
        <f t="shared" si="8"/>
        <v>3.5087719298245612</v>
      </c>
      <c r="H111" s="8">
        <v>0.3</v>
      </c>
      <c r="I111" s="10">
        <f>H111/L111*100</f>
        <v>5.2631578947368416</v>
      </c>
      <c r="J111" s="8">
        <v>1.1000000000000001</v>
      </c>
      <c r="K111" s="10">
        <f t="shared" si="7"/>
        <v>19.298245614035089</v>
      </c>
      <c r="L111" s="8">
        <v>5.7</v>
      </c>
      <c r="M111" s="529">
        <v>100</v>
      </c>
      <c r="N111" s="10">
        <f t="shared" si="6"/>
        <v>93.442622950819683</v>
      </c>
    </row>
    <row r="112" spans="1:14" x14ac:dyDescent="0.2">
      <c r="A112" s="534">
        <v>1966</v>
      </c>
      <c r="B112" s="8">
        <v>3.4</v>
      </c>
      <c r="C112" s="10">
        <f t="shared" si="4"/>
        <v>56.666666666666664</v>
      </c>
      <c r="D112" s="8">
        <v>0.8</v>
      </c>
      <c r="E112" s="10">
        <f t="shared" si="5"/>
        <v>13.333333333333334</v>
      </c>
      <c r="F112" s="8">
        <v>0.1</v>
      </c>
      <c r="G112" s="10">
        <f t="shared" si="8"/>
        <v>1.6666666666666667</v>
      </c>
      <c r="H112" s="8">
        <v>1.1000000000000001</v>
      </c>
      <c r="I112" s="10">
        <f t="shared" ref="I112:I123" si="9">H112/L112*100</f>
        <v>18.333333333333336</v>
      </c>
      <c r="J112" s="8">
        <v>0.6</v>
      </c>
      <c r="K112" s="10">
        <f t="shared" si="7"/>
        <v>10</v>
      </c>
      <c r="L112" s="8">
        <v>6</v>
      </c>
      <c r="M112" s="529">
        <v>100</v>
      </c>
      <c r="N112" s="10">
        <f t="shared" si="6"/>
        <v>98.360655737704931</v>
      </c>
    </row>
    <row r="113" spans="1:14" x14ac:dyDescent="0.2">
      <c r="A113" s="534">
        <v>1967</v>
      </c>
      <c r="B113" s="8">
        <v>3.4</v>
      </c>
      <c r="C113" s="10">
        <f t="shared" si="4"/>
        <v>53.968253968253968</v>
      </c>
      <c r="D113" s="8">
        <v>0.9</v>
      </c>
      <c r="E113" s="10">
        <f t="shared" si="5"/>
        <v>14.285714285714288</v>
      </c>
      <c r="F113" s="8">
        <v>0.2</v>
      </c>
      <c r="G113" s="10">
        <f t="shared" si="8"/>
        <v>3.1746031746031753</v>
      </c>
      <c r="H113" s="8">
        <v>1.4</v>
      </c>
      <c r="I113" s="10">
        <f t="shared" si="9"/>
        <v>22.222222222222221</v>
      </c>
      <c r="J113" s="8">
        <v>0.5</v>
      </c>
      <c r="K113" s="10">
        <f t="shared" si="7"/>
        <v>7.9365079365079358</v>
      </c>
      <c r="L113" s="8">
        <v>6.3</v>
      </c>
      <c r="M113" s="529">
        <v>100</v>
      </c>
      <c r="N113" s="10">
        <f t="shared" si="6"/>
        <v>103.27868852459017</v>
      </c>
    </row>
    <row r="114" spans="1:14" x14ac:dyDescent="0.2">
      <c r="A114" s="534">
        <v>1968</v>
      </c>
      <c r="B114" s="8">
        <v>3.2</v>
      </c>
      <c r="C114" s="10">
        <f t="shared" si="4"/>
        <v>48.484848484848492</v>
      </c>
      <c r="D114" s="8">
        <v>0.9</v>
      </c>
      <c r="E114" s="10">
        <f t="shared" si="5"/>
        <v>13.636363636363638</v>
      </c>
      <c r="F114" s="8">
        <v>0.3</v>
      </c>
      <c r="G114" s="10">
        <f t="shared" si="8"/>
        <v>4.5454545454545459</v>
      </c>
      <c r="H114" s="8">
        <v>1.7</v>
      </c>
      <c r="I114" s="10">
        <f t="shared" si="9"/>
        <v>25.757575757575758</v>
      </c>
      <c r="J114" s="8">
        <v>0.5</v>
      </c>
      <c r="K114" s="10">
        <f t="shared" si="7"/>
        <v>7.5757575757575761</v>
      </c>
      <c r="L114" s="8">
        <v>6.6</v>
      </c>
      <c r="M114" s="529">
        <v>100</v>
      </c>
      <c r="N114" s="10">
        <f t="shared" si="6"/>
        <v>108.19672131147541</v>
      </c>
    </row>
    <row r="115" spans="1:14" x14ac:dyDescent="0.2">
      <c r="A115" s="534">
        <v>1969</v>
      </c>
      <c r="B115" s="8">
        <v>3.3</v>
      </c>
      <c r="C115" s="10">
        <f t="shared" si="4"/>
        <v>47.142857142857139</v>
      </c>
      <c r="D115" s="8">
        <v>1</v>
      </c>
      <c r="E115" s="10">
        <f t="shared" si="5"/>
        <v>14.285714285714285</v>
      </c>
      <c r="F115" s="8">
        <v>0.3</v>
      </c>
      <c r="G115" s="10">
        <f t="shared" si="8"/>
        <v>4.2857142857142856</v>
      </c>
      <c r="H115" s="8">
        <v>2.1</v>
      </c>
      <c r="I115" s="10">
        <f t="shared" si="9"/>
        <v>30</v>
      </c>
      <c r="J115" s="8">
        <v>0.4</v>
      </c>
      <c r="K115" s="10">
        <f t="shared" si="7"/>
        <v>5.7142857142857144</v>
      </c>
      <c r="L115" s="8">
        <v>7</v>
      </c>
      <c r="M115" s="529">
        <v>100</v>
      </c>
      <c r="N115" s="10">
        <f t="shared" si="6"/>
        <v>114.75409836065576</v>
      </c>
    </row>
    <row r="116" spans="1:14" x14ac:dyDescent="0.2">
      <c r="A116" s="534">
        <v>1970</v>
      </c>
      <c r="B116" s="8">
        <v>3.3</v>
      </c>
      <c r="C116" s="10">
        <f t="shared" si="4"/>
        <v>45.833333333333329</v>
      </c>
      <c r="D116" s="8">
        <v>1.1000000000000001</v>
      </c>
      <c r="E116" s="10">
        <f t="shared" si="5"/>
        <v>15.277777777777779</v>
      </c>
      <c r="F116" s="8">
        <v>0.3</v>
      </c>
      <c r="G116" s="10">
        <f t="shared" si="8"/>
        <v>4.1666666666666661</v>
      </c>
      <c r="H116" s="8">
        <v>2.1</v>
      </c>
      <c r="I116" s="10">
        <f t="shared" si="9"/>
        <v>29.166666666666668</v>
      </c>
      <c r="J116" s="8">
        <v>0.4</v>
      </c>
      <c r="K116" s="10">
        <f t="shared" si="7"/>
        <v>5.5555555555555562</v>
      </c>
      <c r="L116" s="8">
        <v>7.2</v>
      </c>
      <c r="M116" s="529">
        <v>100</v>
      </c>
      <c r="N116" s="10">
        <f t="shared" si="6"/>
        <v>118.03278688524593</v>
      </c>
    </row>
    <row r="117" spans="1:14" x14ac:dyDescent="0.2">
      <c r="A117" s="534">
        <v>1971</v>
      </c>
      <c r="B117" s="8">
        <v>3.2</v>
      </c>
      <c r="C117" s="10">
        <f t="shared" si="4"/>
        <v>45.714285714285715</v>
      </c>
      <c r="D117" s="8">
        <v>1.1000000000000001</v>
      </c>
      <c r="E117" s="10">
        <f t="shared" si="5"/>
        <v>15.714285714285717</v>
      </c>
      <c r="F117" s="8">
        <v>0.3</v>
      </c>
      <c r="G117" s="10">
        <f t="shared" si="8"/>
        <v>4.2857142857142856</v>
      </c>
      <c r="H117" s="8">
        <v>2.1</v>
      </c>
      <c r="I117" s="10">
        <f t="shared" si="9"/>
        <v>30</v>
      </c>
      <c r="J117" s="8">
        <v>0.4</v>
      </c>
      <c r="K117" s="10">
        <f t="shared" si="7"/>
        <v>5.7142857142857144</v>
      </c>
      <c r="L117" s="8">
        <v>7</v>
      </c>
      <c r="M117" s="529">
        <v>100</v>
      </c>
      <c r="N117" s="10">
        <f t="shared" si="6"/>
        <v>114.75409836065576</v>
      </c>
    </row>
    <row r="118" spans="1:14" x14ac:dyDescent="0.2">
      <c r="A118" s="534">
        <v>1972</v>
      </c>
      <c r="B118" s="8">
        <v>3.3</v>
      </c>
      <c r="C118" s="10">
        <f t="shared" si="4"/>
        <v>45.205479452054789</v>
      </c>
      <c r="D118" s="8">
        <v>1.3</v>
      </c>
      <c r="E118" s="10">
        <f t="shared" si="5"/>
        <v>17.808219178082194</v>
      </c>
      <c r="F118" s="8">
        <v>0.2</v>
      </c>
      <c r="G118" s="10">
        <f t="shared" si="8"/>
        <v>2.7397260273972606</v>
      </c>
      <c r="H118" s="8">
        <v>2.1</v>
      </c>
      <c r="I118" s="10">
        <f t="shared" si="9"/>
        <v>28.767123287671236</v>
      </c>
      <c r="J118" s="8">
        <v>0.3</v>
      </c>
      <c r="K118" s="10">
        <f t="shared" si="7"/>
        <v>4.10958904109589</v>
      </c>
      <c r="L118" s="8">
        <v>7.3</v>
      </c>
      <c r="M118" s="529">
        <v>100</v>
      </c>
      <c r="N118" s="10">
        <f t="shared" si="6"/>
        <v>119.67213114754098</v>
      </c>
    </row>
    <row r="119" spans="1:14" x14ac:dyDescent="0.2">
      <c r="A119" s="534">
        <v>1973</v>
      </c>
      <c r="B119" s="8">
        <v>3.4</v>
      </c>
      <c r="C119" s="10">
        <f t="shared" si="4"/>
        <v>48.571428571428569</v>
      </c>
      <c r="D119" s="8">
        <v>1.2</v>
      </c>
      <c r="E119" s="10">
        <f t="shared" si="5"/>
        <v>17.142857142857142</v>
      </c>
      <c r="F119" s="8">
        <v>0.2</v>
      </c>
      <c r="G119" s="10">
        <f t="shared" si="8"/>
        <v>2.8571428571428572</v>
      </c>
      <c r="H119" s="8">
        <v>2</v>
      </c>
      <c r="I119" s="10">
        <f t="shared" si="9"/>
        <v>28.571428571428569</v>
      </c>
      <c r="J119" s="8">
        <v>0.3</v>
      </c>
      <c r="K119" s="10">
        <f t="shared" si="7"/>
        <v>4.2857142857142856</v>
      </c>
      <c r="L119" s="8">
        <v>7</v>
      </c>
      <c r="M119" s="529">
        <v>100</v>
      </c>
      <c r="N119" s="10">
        <f t="shared" si="6"/>
        <v>114.75409836065576</v>
      </c>
    </row>
    <row r="120" spans="1:14" x14ac:dyDescent="0.2">
      <c r="A120" s="534">
        <v>1974</v>
      </c>
      <c r="B120" s="8">
        <v>3.7</v>
      </c>
      <c r="C120" s="10">
        <f t="shared" si="4"/>
        <v>50</v>
      </c>
      <c r="D120" s="8">
        <v>1.3</v>
      </c>
      <c r="E120" s="10">
        <f t="shared" si="5"/>
        <v>17.567567567567568</v>
      </c>
      <c r="F120" s="8">
        <v>0.2</v>
      </c>
      <c r="G120" s="10">
        <f t="shared" si="8"/>
        <v>2.7027027027027026</v>
      </c>
      <c r="H120" s="8">
        <v>2</v>
      </c>
      <c r="I120" s="10">
        <f t="shared" si="9"/>
        <v>27.027027027027025</v>
      </c>
      <c r="J120" s="8">
        <v>0.2</v>
      </c>
      <c r="K120" s="10">
        <f t="shared" si="7"/>
        <v>2.7027027027027026</v>
      </c>
      <c r="L120" s="8">
        <v>7.4</v>
      </c>
      <c r="M120" s="529">
        <v>100</v>
      </c>
      <c r="N120" s="10">
        <f t="shared" si="6"/>
        <v>121.31147540983609</v>
      </c>
    </row>
    <row r="121" spans="1:14" x14ac:dyDescent="0.2">
      <c r="A121" s="534">
        <v>1975</v>
      </c>
      <c r="B121" s="8">
        <v>3.8</v>
      </c>
      <c r="C121" s="10">
        <f t="shared" si="4"/>
        <v>50</v>
      </c>
      <c r="D121" s="8">
        <v>1.4</v>
      </c>
      <c r="E121" s="10">
        <f t="shared" si="5"/>
        <v>18.421052631578945</v>
      </c>
      <c r="F121" s="8">
        <v>0.2</v>
      </c>
      <c r="G121" s="10">
        <f t="shared" si="8"/>
        <v>2.6315789473684212</v>
      </c>
      <c r="H121" s="8">
        <v>2.1</v>
      </c>
      <c r="I121" s="10">
        <f t="shared" si="9"/>
        <v>27.631578947368425</v>
      </c>
      <c r="J121" s="8">
        <v>0.2</v>
      </c>
      <c r="K121" s="10">
        <f t="shared" si="7"/>
        <v>2.6315789473684212</v>
      </c>
      <c r="L121" s="8">
        <v>7.6</v>
      </c>
      <c r="M121" s="529">
        <v>100</v>
      </c>
      <c r="N121" s="10">
        <f t="shared" si="6"/>
        <v>124.59016393442623</v>
      </c>
    </row>
    <row r="122" spans="1:14" x14ac:dyDescent="0.2">
      <c r="A122" s="534">
        <v>1976</v>
      </c>
      <c r="B122" s="8">
        <v>3.9</v>
      </c>
      <c r="C122" s="10">
        <f t="shared" si="4"/>
        <v>50.649350649350644</v>
      </c>
      <c r="D122" s="8">
        <v>1.4</v>
      </c>
      <c r="E122" s="10">
        <f t="shared" si="5"/>
        <v>18.18181818181818</v>
      </c>
      <c r="F122" s="8">
        <v>0.2</v>
      </c>
      <c r="G122" s="10">
        <f t="shared" si="8"/>
        <v>2.5974025974025974</v>
      </c>
      <c r="H122" s="8">
        <v>2.1</v>
      </c>
      <c r="I122" s="10">
        <f t="shared" si="9"/>
        <v>27.27272727272727</v>
      </c>
      <c r="J122" s="8">
        <v>0.1</v>
      </c>
      <c r="K122" s="10">
        <f t="shared" si="7"/>
        <v>1.2987012987012987</v>
      </c>
      <c r="L122" s="8">
        <v>7.7</v>
      </c>
      <c r="M122" s="529">
        <v>100</v>
      </c>
      <c r="N122" s="10">
        <f t="shared" si="6"/>
        <v>126.22950819672131</v>
      </c>
    </row>
    <row r="123" spans="1:14" x14ac:dyDescent="0.2">
      <c r="A123" s="534">
        <v>1977</v>
      </c>
      <c r="B123" s="8">
        <v>3.7</v>
      </c>
      <c r="C123" s="10">
        <f t="shared" si="4"/>
        <v>50.684931506849317</v>
      </c>
      <c r="D123" s="8">
        <v>1.5</v>
      </c>
      <c r="E123" s="10">
        <f t="shared" si="5"/>
        <v>20.547945205479454</v>
      </c>
      <c r="F123" s="8">
        <v>0.4</v>
      </c>
      <c r="G123" s="10">
        <f t="shared" si="8"/>
        <v>5.4794520547945211</v>
      </c>
      <c r="H123" s="8">
        <v>1</v>
      </c>
      <c r="I123" s="10">
        <f t="shared" si="9"/>
        <v>13.698630136986301</v>
      </c>
      <c r="J123" s="8">
        <v>0.7</v>
      </c>
      <c r="K123" s="10">
        <f t="shared" si="7"/>
        <v>9.5890410958904102</v>
      </c>
      <c r="L123" s="8">
        <v>7.3</v>
      </c>
      <c r="M123" s="529">
        <v>100</v>
      </c>
      <c r="N123" s="10">
        <f t="shared" si="6"/>
        <v>119.67213114754098</v>
      </c>
    </row>
    <row r="124" spans="1:14" x14ac:dyDescent="0.2">
      <c r="A124" s="534">
        <v>1978</v>
      </c>
      <c r="B124" s="8">
        <v>3.8</v>
      </c>
      <c r="C124" s="10">
        <f t="shared" si="4"/>
        <v>54.285714285714285</v>
      </c>
      <c r="D124" s="8">
        <v>1.5</v>
      </c>
      <c r="E124" s="10">
        <f t="shared" si="5"/>
        <v>21.428571428571427</v>
      </c>
      <c r="F124" s="8">
        <v>0.7</v>
      </c>
      <c r="G124" s="10">
        <f t="shared" si="8"/>
        <v>10</v>
      </c>
      <c r="H124" s="780" t="s">
        <v>67</v>
      </c>
      <c r="I124" s="8"/>
      <c r="J124" s="8">
        <v>1.1000000000000001</v>
      </c>
      <c r="K124" s="10">
        <f t="shared" si="7"/>
        <v>15.714285714285717</v>
      </c>
      <c r="L124" s="8">
        <v>7</v>
      </c>
      <c r="M124" s="529">
        <v>100</v>
      </c>
      <c r="N124" s="10">
        <f t="shared" si="6"/>
        <v>114.75409836065576</v>
      </c>
    </row>
    <row r="125" spans="1:14" x14ac:dyDescent="0.2">
      <c r="A125" s="534">
        <v>1979</v>
      </c>
      <c r="B125" s="8">
        <v>3.8</v>
      </c>
      <c r="C125" s="10">
        <f t="shared" si="4"/>
        <v>53.521126760563376</v>
      </c>
      <c r="D125" s="8">
        <v>1.5</v>
      </c>
      <c r="E125" s="10">
        <f t="shared" si="5"/>
        <v>21.126760563380284</v>
      </c>
      <c r="F125" s="8">
        <v>0.8</v>
      </c>
      <c r="G125" s="10">
        <f t="shared" si="8"/>
        <v>11.267605633802818</v>
      </c>
      <c r="H125" s="780" t="s">
        <v>67</v>
      </c>
      <c r="I125" s="8"/>
      <c r="J125" s="8">
        <v>1</v>
      </c>
      <c r="K125" s="10">
        <f t="shared" si="7"/>
        <v>14.084507042253522</v>
      </c>
      <c r="L125" s="8">
        <v>7.1</v>
      </c>
      <c r="M125" s="529">
        <v>100</v>
      </c>
      <c r="N125" s="10">
        <f t="shared" si="6"/>
        <v>116.39344262295081</v>
      </c>
    </row>
    <row r="126" spans="1:14" x14ac:dyDescent="0.2">
      <c r="A126" s="534">
        <v>1980</v>
      </c>
      <c r="B126" s="8">
        <v>3.4</v>
      </c>
      <c r="C126" s="10">
        <f t="shared" si="4"/>
        <v>50.746268656716417</v>
      </c>
      <c r="D126" s="8">
        <v>1.5</v>
      </c>
      <c r="E126" s="10">
        <f t="shared" si="5"/>
        <v>22.388059701492537</v>
      </c>
      <c r="F126" s="8">
        <v>0.8</v>
      </c>
      <c r="G126" s="10">
        <f t="shared" si="8"/>
        <v>11.940298507462686</v>
      </c>
      <c r="H126" s="780" t="s">
        <v>67</v>
      </c>
      <c r="I126" s="8"/>
      <c r="J126" s="8">
        <v>1</v>
      </c>
      <c r="K126" s="10">
        <f t="shared" si="7"/>
        <v>14.925373134328357</v>
      </c>
      <c r="L126" s="8">
        <v>6.7</v>
      </c>
      <c r="M126" s="529">
        <v>100</v>
      </c>
      <c r="N126" s="10">
        <f t="shared" si="6"/>
        <v>109.8360655737705</v>
      </c>
    </row>
    <row r="127" spans="1:14" x14ac:dyDescent="0.2">
      <c r="A127" s="534">
        <v>1981</v>
      </c>
      <c r="B127" s="8">
        <v>3.1</v>
      </c>
      <c r="C127" s="10">
        <f t="shared" si="4"/>
        <v>49.206349206349209</v>
      </c>
      <c r="D127" s="8">
        <v>1.5</v>
      </c>
      <c r="E127" s="10">
        <f t="shared" si="5"/>
        <v>23.80952380952381</v>
      </c>
      <c r="F127" s="8">
        <v>0.8</v>
      </c>
      <c r="G127" s="10">
        <f t="shared" si="8"/>
        <v>12.698412698412701</v>
      </c>
      <c r="H127" s="780" t="s">
        <v>67</v>
      </c>
      <c r="I127" s="8"/>
      <c r="J127" s="8">
        <v>0.9</v>
      </c>
      <c r="K127" s="10">
        <f t="shared" si="7"/>
        <v>14.285714285714288</v>
      </c>
      <c r="L127" s="8">
        <v>6.3</v>
      </c>
      <c r="M127" s="529">
        <v>100</v>
      </c>
      <c r="N127" s="10">
        <f t="shared" si="6"/>
        <v>103.27868852459017</v>
      </c>
    </row>
    <row r="128" spans="1:14" x14ac:dyDescent="0.2">
      <c r="A128" s="534">
        <v>1982</v>
      </c>
      <c r="B128" s="8">
        <v>3</v>
      </c>
      <c r="C128" s="10">
        <f t="shared" si="4"/>
        <v>46.875</v>
      </c>
      <c r="D128" s="8">
        <v>1.6</v>
      </c>
      <c r="E128" s="10">
        <f t="shared" si="5"/>
        <v>25</v>
      </c>
      <c r="F128" s="8">
        <v>0.8</v>
      </c>
      <c r="G128" s="10">
        <f t="shared" si="8"/>
        <v>12.5</v>
      </c>
      <c r="H128" s="780" t="s">
        <v>67</v>
      </c>
      <c r="I128" s="8"/>
      <c r="J128" s="8">
        <v>1</v>
      </c>
      <c r="K128" s="10">
        <f t="shared" si="7"/>
        <v>15.625</v>
      </c>
      <c r="L128" s="8">
        <v>6.4</v>
      </c>
      <c r="M128" s="529">
        <v>100</v>
      </c>
      <c r="N128" s="10">
        <f t="shared" si="6"/>
        <v>104.91803278688525</v>
      </c>
    </row>
    <row r="129" spans="1:14" x14ac:dyDescent="0.2">
      <c r="A129" s="534">
        <v>1983</v>
      </c>
      <c r="B129" s="8">
        <v>2.8</v>
      </c>
      <c r="C129" s="10">
        <f t="shared" si="4"/>
        <v>45.901639344262293</v>
      </c>
      <c r="D129" s="8">
        <v>1.6</v>
      </c>
      <c r="E129" s="10">
        <f t="shared" si="5"/>
        <v>26.229508196721312</v>
      </c>
      <c r="F129" s="8">
        <v>0.8</v>
      </c>
      <c r="G129" s="10">
        <f t="shared" si="8"/>
        <v>13.114754098360656</v>
      </c>
      <c r="H129" s="780" t="s">
        <v>67</v>
      </c>
      <c r="I129" s="8"/>
      <c r="J129" s="8">
        <v>0.9</v>
      </c>
      <c r="K129" s="10">
        <f t="shared" si="7"/>
        <v>14.754098360655741</v>
      </c>
      <c r="L129" s="8">
        <v>6.1</v>
      </c>
      <c r="M129" s="529">
        <v>100</v>
      </c>
      <c r="N129" s="10">
        <f t="shared" si="6"/>
        <v>100</v>
      </c>
    </row>
    <row r="130" spans="1:14" x14ac:dyDescent="0.2">
      <c r="A130" s="534">
        <v>1984</v>
      </c>
      <c r="B130" s="8">
        <v>2.6</v>
      </c>
      <c r="C130" s="10">
        <f t="shared" si="4"/>
        <v>43.333333333333336</v>
      </c>
      <c r="D130" s="8">
        <v>1.7</v>
      </c>
      <c r="E130" s="10">
        <f t="shared" si="5"/>
        <v>28.333333333333332</v>
      </c>
      <c r="F130" s="8">
        <v>0.9</v>
      </c>
      <c r="G130" s="10">
        <f t="shared" si="8"/>
        <v>15</v>
      </c>
      <c r="H130" s="780" t="s">
        <v>67</v>
      </c>
      <c r="I130" s="8"/>
      <c r="J130" s="8">
        <v>0.9</v>
      </c>
      <c r="K130" s="10">
        <f t="shared" si="7"/>
        <v>15</v>
      </c>
      <c r="L130" s="8">
        <v>6</v>
      </c>
      <c r="M130" s="529">
        <v>100</v>
      </c>
      <c r="N130" s="10">
        <f t="shared" si="6"/>
        <v>98.360655737704931</v>
      </c>
    </row>
    <row r="131" spans="1:14" x14ac:dyDescent="0.2">
      <c r="A131" s="534">
        <v>1985</v>
      </c>
      <c r="B131" s="8">
        <v>2.5</v>
      </c>
      <c r="C131" s="10">
        <f t="shared" si="4"/>
        <v>40.983606557377051</v>
      </c>
      <c r="D131" s="8">
        <v>1.7</v>
      </c>
      <c r="E131" s="10">
        <f t="shared" si="5"/>
        <v>27.868852459016395</v>
      </c>
      <c r="F131" s="8">
        <v>0.9</v>
      </c>
      <c r="G131" s="10">
        <f t="shared" si="8"/>
        <v>14.754098360655741</v>
      </c>
      <c r="H131" s="780" t="s">
        <v>67</v>
      </c>
      <c r="I131" s="8"/>
      <c r="J131" s="8">
        <v>1</v>
      </c>
      <c r="K131" s="10">
        <f t="shared" si="7"/>
        <v>16.393442622950822</v>
      </c>
      <c r="L131" s="8">
        <v>6.1</v>
      </c>
      <c r="M131" s="529">
        <v>100</v>
      </c>
      <c r="N131" s="10">
        <f>L131/$L$131*100</f>
        <v>100</v>
      </c>
    </row>
    <row r="132" spans="1:14" x14ac:dyDescent="0.2">
      <c r="A132" s="534">
        <v>1986</v>
      </c>
      <c r="B132" s="8">
        <v>2.6</v>
      </c>
      <c r="C132" s="10">
        <f t="shared" si="4"/>
        <v>41.269841269841272</v>
      </c>
      <c r="D132" s="8">
        <v>1.8</v>
      </c>
      <c r="E132" s="10">
        <f t="shared" si="5"/>
        <v>28.571428571428577</v>
      </c>
      <c r="F132" s="8">
        <v>1</v>
      </c>
      <c r="G132" s="10">
        <f t="shared" si="8"/>
        <v>15.873015873015872</v>
      </c>
      <c r="H132" s="780" t="s">
        <v>67</v>
      </c>
      <c r="I132" s="8"/>
      <c r="J132" s="8">
        <v>1</v>
      </c>
      <c r="K132" s="10">
        <f t="shared" si="7"/>
        <v>15.873015873015872</v>
      </c>
      <c r="L132" s="8">
        <v>6.3</v>
      </c>
      <c r="M132" s="529">
        <v>100</v>
      </c>
      <c r="N132" s="10">
        <f t="shared" ref="N132:N152" si="10">L132/$L$131*100</f>
        <v>103.27868852459017</v>
      </c>
    </row>
    <row r="133" spans="1:14" x14ac:dyDescent="0.2">
      <c r="A133" s="534">
        <v>1987</v>
      </c>
      <c r="B133" s="8">
        <v>2.4</v>
      </c>
      <c r="C133" s="10">
        <f t="shared" si="4"/>
        <v>38.70967741935484</v>
      </c>
      <c r="D133" s="8">
        <v>1.8</v>
      </c>
      <c r="E133" s="10">
        <f t="shared" si="5"/>
        <v>29.032258064516132</v>
      </c>
      <c r="F133" s="8">
        <v>1</v>
      </c>
      <c r="G133" s="10">
        <f t="shared" si="8"/>
        <v>16.129032258064516</v>
      </c>
      <c r="H133" s="780" t="s">
        <v>67</v>
      </c>
      <c r="I133" s="8"/>
      <c r="J133" s="8">
        <v>1</v>
      </c>
      <c r="K133" s="10">
        <f t="shared" si="7"/>
        <v>16.129032258064516</v>
      </c>
      <c r="L133" s="8">
        <v>6.2</v>
      </c>
      <c r="M133" s="529">
        <v>100</v>
      </c>
      <c r="N133" s="10">
        <f t="shared" si="10"/>
        <v>101.63934426229508</v>
      </c>
    </row>
    <row r="134" spans="1:14" x14ac:dyDescent="0.2">
      <c r="A134" s="534">
        <v>1988</v>
      </c>
      <c r="B134" s="8">
        <v>2.2999999999999998</v>
      </c>
      <c r="C134" s="10">
        <f t="shared" si="4"/>
        <v>35.937499999999993</v>
      </c>
      <c r="D134" s="8">
        <v>1.8</v>
      </c>
      <c r="E134" s="10">
        <f t="shared" si="5"/>
        <v>28.125</v>
      </c>
      <c r="F134" s="8">
        <v>1.2</v>
      </c>
      <c r="G134" s="10">
        <f t="shared" si="8"/>
        <v>18.749999999999996</v>
      </c>
      <c r="H134" s="780" t="s">
        <v>67</v>
      </c>
      <c r="I134" s="8"/>
      <c r="J134" s="8">
        <v>1.1000000000000001</v>
      </c>
      <c r="K134" s="10">
        <f t="shared" si="7"/>
        <v>17.1875</v>
      </c>
      <c r="L134" s="8">
        <v>6.4</v>
      </c>
      <c r="M134" s="529">
        <v>100</v>
      </c>
      <c r="N134" s="10">
        <f t="shared" si="10"/>
        <v>104.91803278688525</v>
      </c>
    </row>
    <row r="135" spans="1:14" x14ac:dyDescent="0.2">
      <c r="A135" s="534">
        <v>1989</v>
      </c>
      <c r="B135" s="8">
        <v>2.2999999999999998</v>
      </c>
      <c r="C135" s="10">
        <f t="shared" ref="C135:C152" si="11">B135/L135*100</f>
        <v>35.38461538461538</v>
      </c>
      <c r="D135" s="8">
        <v>1.9</v>
      </c>
      <c r="E135" s="10">
        <f t="shared" ref="E135:E152" si="12">D135/L135*100</f>
        <v>29.230769230769226</v>
      </c>
      <c r="F135" s="8">
        <v>1.3</v>
      </c>
      <c r="G135" s="10">
        <f t="shared" si="8"/>
        <v>20</v>
      </c>
      <c r="H135" s="780" t="s">
        <v>67</v>
      </c>
      <c r="I135" s="8"/>
      <c r="J135" s="8">
        <v>1.2</v>
      </c>
      <c r="K135" s="10">
        <f t="shared" si="7"/>
        <v>18.46153846153846</v>
      </c>
      <c r="L135" s="8">
        <v>6.5</v>
      </c>
      <c r="M135" s="529">
        <v>100</v>
      </c>
      <c r="N135" s="10">
        <f t="shared" si="10"/>
        <v>106.55737704918033</v>
      </c>
    </row>
    <row r="136" spans="1:14" x14ac:dyDescent="0.2">
      <c r="A136" s="534">
        <v>1990</v>
      </c>
      <c r="B136" s="8">
        <v>2.1</v>
      </c>
      <c r="C136" s="10">
        <f t="shared" si="11"/>
        <v>32.8125</v>
      </c>
      <c r="D136" s="8">
        <v>1.8</v>
      </c>
      <c r="E136" s="10">
        <f t="shared" si="12"/>
        <v>28.125</v>
      </c>
      <c r="F136" s="8">
        <v>1.3</v>
      </c>
      <c r="G136" s="10">
        <f t="shared" si="8"/>
        <v>20.3125</v>
      </c>
      <c r="H136" s="780" t="s">
        <v>67</v>
      </c>
      <c r="I136" s="8"/>
      <c r="J136" s="8">
        <v>1.2</v>
      </c>
      <c r="K136" s="10">
        <f t="shared" ref="K136:K151" si="13">J136/L136*100</f>
        <v>18.749999999999996</v>
      </c>
      <c r="L136" s="8">
        <v>6.4</v>
      </c>
      <c r="M136" s="529">
        <v>100</v>
      </c>
      <c r="N136" s="10">
        <f t="shared" si="10"/>
        <v>104.91803278688525</v>
      </c>
    </row>
    <row r="137" spans="1:14" x14ac:dyDescent="0.2">
      <c r="A137" s="534">
        <v>1991</v>
      </c>
      <c r="B137" s="8">
        <v>2.1</v>
      </c>
      <c r="C137" s="10">
        <f t="shared" si="11"/>
        <v>33.333333333333336</v>
      </c>
      <c r="D137" s="8">
        <v>1.8</v>
      </c>
      <c r="E137" s="10">
        <f t="shared" si="12"/>
        <v>28.571428571428577</v>
      </c>
      <c r="F137" s="8">
        <v>1.2</v>
      </c>
      <c r="G137" s="10">
        <f t="shared" si="8"/>
        <v>19.047619047619047</v>
      </c>
      <c r="H137" s="780" t="s">
        <v>67</v>
      </c>
      <c r="I137" s="8"/>
      <c r="J137" s="8">
        <v>1.2</v>
      </c>
      <c r="K137" s="10">
        <f t="shared" si="13"/>
        <v>19.047619047619047</v>
      </c>
      <c r="L137" s="8">
        <v>6.3</v>
      </c>
      <c r="M137" s="529">
        <v>100</v>
      </c>
      <c r="N137" s="10">
        <f t="shared" si="10"/>
        <v>103.27868852459017</v>
      </c>
    </row>
    <row r="138" spans="1:14" x14ac:dyDescent="0.2">
      <c r="A138" s="534">
        <v>1992</v>
      </c>
      <c r="B138" s="8">
        <v>2</v>
      </c>
      <c r="C138" s="10">
        <f t="shared" si="11"/>
        <v>31.746031746031743</v>
      </c>
      <c r="D138" s="8">
        <v>1.8</v>
      </c>
      <c r="E138" s="10">
        <f t="shared" si="12"/>
        <v>28.571428571428577</v>
      </c>
      <c r="F138" s="8">
        <v>1.2</v>
      </c>
      <c r="G138" s="10">
        <f t="shared" si="8"/>
        <v>19.047619047619047</v>
      </c>
      <c r="H138" s="780" t="s">
        <v>67</v>
      </c>
      <c r="I138" s="8"/>
      <c r="J138" s="8">
        <v>1.3</v>
      </c>
      <c r="K138" s="10">
        <f t="shared" si="13"/>
        <v>20.634920634920636</v>
      </c>
      <c r="L138" s="8">
        <v>6.3</v>
      </c>
      <c r="M138" s="529">
        <v>100</v>
      </c>
      <c r="N138" s="10">
        <f t="shared" si="10"/>
        <v>103.27868852459017</v>
      </c>
    </row>
    <row r="139" spans="1:14" x14ac:dyDescent="0.2">
      <c r="A139" s="534">
        <v>1993</v>
      </c>
      <c r="B139" s="8">
        <v>1.9</v>
      </c>
      <c r="C139" s="10">
        <f t="shared" si="11"/>
        <v>30.645161290322577</v>
      </c>
      <c r="D139" s="8">
        <v>1.8</v>
      </c>
      <c r="E139" s="10">
        <f t="shared" si="12"/>
        <v>29.032258064516132</v>
      </c>
      <c r="F139" s="8">
        <v>1.3</v>
      </c>
      <c r="G139" s="10">
        <f t="shared" si="8"/>
        <v>20.967741935483872</v>
      </c>
      <c r="H139" s="780" t="s">
        <v>67</v>
      </c>
      <c r="I139" s="8"/>
      <c r="J139" s="8">
        <v>1.3</v>
      </c>
      <c r="K139" s="10">
        <f t="shared" si="13"/>
        <v>20.967741935483872</v>
      </c>
      <c r="L139" s="8">
        <v>6.2</v>
      </c>
      <c r="M139" s="529">
        <v>100</v>
      </c>
      <c r="N139" s="10">
        <f t="shared" si="10"/>
        <v>101.63934426229508</v>
      </c>
    </row>
    <row r="140" spans="1:14" x14ac:dyDescent="0.2">
      <c r="A140" s="534">
        <v>1994</v>
      </c>
      <c r="B140" s="8">
        <v>1.7</v>
      </c>
      <c r="C140" s="10">
        <f t="shared" si="11"/>
        <v>26.984126984126984</v>
      </c>
      <c r="D140" s="8">
        <v>1.9</v>
      </c>
      <c r="E140" s="10">
        <f t="shared" si="12"/>
        <v>30.158730158730158</v>
      </c>
      <c r="F140" s="8">
        <v>1.3</v>
      </c>
      <c r="G140" s="10">
        <f t="shared" si="8"/>
        <v>20.634920634920636</v>
      </c>
      <c r="H140" s="780" t="s">
        <v>67</v>
      </c>
      <c r="I140" s="8"/>
      <c r="J140" s="8">
        <v>1.4</v>
      </c>
      <c r="K140" s="10">
        <f t="shared" si="13"/>
        <v>22.222222222222221</v>
      </c>
      <c r="L140" s="8">
        <v>6.3</v>
      </c>
      <c r="M140" s="529">
        <v>100</v>
      </c>
      <c r="N140" s="10">
        <f t="shared" si="10"/>
        <v>103.27868852459017</v>
      </c>
    </row>
    <row r="141" spans="1:14" x14ac:dyDescent="0.2">
      <c r="A141" s="534">
        <v>1995</v>
      </c>
      <c r="B141" s="8">
        <v>1.6</v>
      </c>
      <c r="C141" s="10">
        <f t="shared" si="11"/>
        <v>25.806451612903224</v>
      </c>
      <c r="D141" s="8">
        <v>1.8</v>
      </c>
      <c r="E141" s="10">
        <f t="shared" si="12"/>
        <v>29.032258064516132</v>
      </c>
      <c r="F141" s="8">
        <v>1.4</v>
      </c>
      <c r="G141" s="10">
        <f t="shared" si="8"/>
        <v>22.58064516129032</v>
      </c>
      <c r="H141" s="780" t="s">
        <v>67</v>
      </c>
      <c r="I141" s="8"/>
      <c r="J141" s="8">
        <v>1.4</v>
      </c>
      <c r="K141" s="10">
        <f t="shared" si="13"/>
        <v>22.58064516129032</v>
      </c>
      <c r="L141" s="8">
        <v>6.2</v>
      </c>
      <c r="M141" s="529">
        <v>100</v>
      </c>
      <c r="N141" s="10">
        <f t="shared" si="10"/>
        <v>101.63934426229508</v>
      </c>
    </row>
    <row r="142" spans="1:14" x14ac:dyDescent="0.2">
      <c r="A142" s="534">
        <v>1996</v>
      </c>
      <c r="B142" s="8">
        <v>1.5</v>
      </c>
      <c r="C142" s="10">
        <f t="shared" si="11"/>
        <v>25</v>
      </c>
      <c r="D142" s="8">
        <v>1.9</v>
      </c>
      <c r="E142" s="10">
        <f t="shared" si="12"/>
        <v>31.666666666666664</v>
      </c>
      <c r="F142" s="8">
        <v>1.3</v>
      </c>
      <c r="G142" s="10">
        <f t="shared" si="8"/>
        <v>21.666666666666668</v>
      </c>
      <c r="H142" s="780" t="s">
        <v>67</v>
      </c>
      <c r="I142" s="8"/>
      <c r="J142" s="8">
        <v>1.3</v>
      </c>
      <c r="K142" s="10">
        <f t="shared" si="13"/>
        <v>21.666666666666668</v>
      </c>
      <c r="L142" s="8">
        <v>6</v>
      </c>
      <c r="M142" s="529">
        <v>100</v>
      </c>
      <c r="N142" s="10">
        <f t="shared" si="10"/>
        <v>98.360655737704931</v>
      </c>
    </row>
    <row r="143" spans="1:14" x14ac:dyDescent="0.2">
      <c r="A143" s="534">
        <v>1997</v>
      </c>
      <c r="B143" s="8">
        <v>1.3</v>
      </c>
      <c r="C143" s="10">
        <f t="shared" si="11"/>
        <v>22.033898305084744</v>
      </c>
      <c r="D143" s="8">
        <v>2</v>
      </c>
      <c r="E143" s="10">
        <f t="shared" si="12"/>
        <v>33.898305084745758</v>
      </c>
      <c r="F143" s="8">
        <v>1.4</v>
      </c>
      <c r="G143" s="10">
        <f t="shared" si="8"/>
        <v>23.728813559322031</v>
      </c>
      <c r="H143" s="780" t="s">
        <v>67</v>
      </c>
      <c r="I143" s="8"/>
      <c r="J143" s="8">
        <v>1.2</v>
      </c>
      <c r="K143" s="10">
        <f t="shared" si="13"/>
        <v>20.338983050847457</v>
      </c>
      <c r="L143" s="8">
        <v>5.9</v>
      </c>
      <c r="M143" s="529">
        <v>100</v>
      </c>
      <c r="N143" s="10">
        <f t="shared" si="10"/>
        <v>96.721311475409848</v>
      </c>
    </row>
    <row r="144" spans="1:14" x14ac:dyDescent="0.2">
      <c r="A144" s="534">
        <v>1998</v>
      </c>
      <c r="B144" s="8">
        <v>1.3</v>
      </c>
      <c r="C144" s="10">
        <f t="shared" si="11"/>
        <v>22.413793103448278</v>
      </c>
      <c r="D144" s="8">
        <v>2</v>
      </c>
      <c r="E144" s="10">
        <f t="shared" si="12"/>
        <v>34.482758620689658</v>
      </c>
      <c r="F144" s="8">
        <v>1.4</v>
      </c>
      <c r="G144" s="10">
        <f t="shared" si="8"/>
        <v>24.137931034482758</v>
      </c>
      <c r="H144" s="780" t="s">
        <v>67</v>
      </c>
      <c r="I144" s="8"/>
      <c r="J144" s="8">
        <v>1.1000000000000001</v>
      </c>
      <c r="K144" s="10">
        <f t="shared" si="13"/>
        <v>18.965517241379313</v>
      </c>
      <c r="L144" s="8">
        <v>5.8</v>
      </c>
      <c r="M144" s="529">
        <v>100</v>
      </c>
      <c r="N144" s="10">
        <f t="shared" si="10"/>
        <v>95.081967213114766</v>
      </c>
    </row>
    <row r="145" spans="1:14" x14ac:dyDescent="0.2">
      <c r="A145" s="534">
        <v>1999</v>
      </c>
      <c r="B145" s="8">
        <v>1.3</v>
      </c>
      <c r="C145" s="10">
        <f t="shared" si="11"/>
        <v>21.311475409836067</v>
      </c>
      <c r="D145" s="8">
        <v>2.1</v>
      </c>
      <c r="E145" s="10">
        <f t="shared" si="12"/>
        <v>34.426229508196727</v>
      </c>
      <c r="F145" s="8">
        <v>1.6</v>
      </c>
      <c r="G145" s="10">
        <f t="shared" si="8"/>
        <v>26.229508196721312</v>
      </c>
      <c r="H145" s="780" t="s">
        <v>67</v>
      </c>
      <c r="I145" s="8"/>
      <c r="J145" s="8">
        <v>1.1000000000000001</v>
      </c>
      <c r="K145" s="10">
        <f t="shared" si="13"/>
        <v>18.032786885245905</v>
      </c>
      <c r="L145" s="8">
        <v>6.1</v>
      </c>
      <c r="M145" s="529">
        <v>100</v>
      </c>
      <c r="N145" s="10">
        <f t="shared" si="10"/>
        <v>100</v>
      </c>
    </row>
    <row r="146" spans="1:14" x14ac:dyDescent="0.2">
      <c r="A146" s="534">
        <v>2000</v>
      </c>
      <c r="B146" s="8">
        <v>1.3</v>
      </c>
      <c r="C146" s="10">
        <f t="shared" si="11"/>
        <v>20.967741935483872</v>
      </c>
      <c r="D146" s="8">
        <v>2.2000000000000002</v>
      </c>
      <c r="E146" s="10">
        <f t="shared" si="12"/>
        <v>35.483870967741936</v>
      </c>
      <c r="F146" s="8">
        <v>1.7</v>
      </c>
      <c r="G146" s="10">
        <f t="shared" si="8"/>
        <v>27.419354838709676</v>
      </c>
      <c r="H146" s="780" t="s">
        <v>67</v>
      </c>
      <c r="I146" s="8"/>
      <c r="J146" s="8">
        <v>1</v>
      </c>
      <c r="K146" s="10">
        <f t="shared" si="13"/>
        <v>16.129032258064516</v>
      </c>
      <c r="L146" s="8">
        <v>6.2</v>
      </c>
      <c r="M146" s="529">
        <v>100</v>
      </c>
      <c r="N146" s="10">
        <f t="shared" si="10"/>
        <v>101.63934426229508</v>
      </c>
    </row>
    <row r="147" spans="1:14" x14ac:dyDescent="0.2">
      <c r="A147" s="534">
        <v>2001</v>
      </c>
      <c r="B147" s="8">
        <v>1.4</v>
      </c>
      <c r="C147" s="10">
        <f t="shared" si="11"/>
        <v>21.538461538461537</v>
      </c>
      <c r="D147" s="8">
        <v>2.4</v>
      </c>
      <c r="E147" s="10">
        <f t="shared" si="12"/>
        <v>36.92307692307692</v>
      </c>
      <c r="F147" s="8">
        <v>1.8</v>
      </c>
      <c r="G147" s="10">
        <f t="shared" si="8"/>
        <v>27.692307692307693</v>
      </c>
      <c r="H147" s="780" t="s">
        <v>67</v>
      </c>
      <c r="I147" s="8"/>
      <c r="J147" s="8">
        <v>0.9</v>
      </c>
      <c r="K147" s="10">
        <f t="shared" si="13"/>
        <v>13.846153846153847</v>
      </c>
      <c r="L147" s="8">
        <v>6.5</v>
      </c>
      <c r="M147" s="529">
        <v>100</v>
      </c>
      <c r="N147" s="10">
        <f t="shared" si="10"/>
        <v>106.55737704918033</v>
      </c>
    </row>
    <row r="148" spans="1:14" x14ac:dyDescent="0.2">
      <c r="A148" s="534">
        <v>2002</v>
      </c>
      <c r="B148" s="205">
        <v>1.4</v>
      </c>
      <c r="C148" s="10">
        <f t="shared" si="11"/>
        <v>20.289855072463766</v>
      </c>
      <c r="D148" s="205">
        <v>2.8</v>
      </c>
      <c r="E148" s="10">
        <f t="shared" si="12"/>
        <v>40.579710144927532</v>
      </c>
      <c r="F148" s="205">
        <v>1.9</v>
      </c>
      <c r="G148" s="10">
        <f t="shared" si="8"/>
        <v>27.536231884057965</v>
      </c>
      <c r="H148" s="780" t="s">
        <v>67</v>
      </c>
      <c r="J148" s="205">
        <v>0.8</v>
      </c>
      <c r="K148" s="10">
        <f t="shared" si="13"/>
        <v>11.594202898550725</v>
      </c>
      <c r="L148" s="205">
        <v>6.9</v>
      </c>
      <c r="M148" s="529">
        <v>100</v>
      </c>
      <c r="N148" s="10">
        <f t="shared" si="10"/>
        <v>113.11475409836066</v>
      </c>
    </row>
    <row r="149" spans="1:14" x14ac:dyDescent="0.2">
      <c r="A149" s="534">
        <v>2003</v>
      </c>
      <c r="B149" s="205">
        <v>1.3</v>
      </c>
      <c r="C149" s="10">
        <f t="shared" si="11"/>
        <v>18.840579710144929</v>
      </c>
      <c r="D149" s="205">
        <v>2.8</v>
      </c>
      <c r="E149" s="10">
        <f t="shared" si="12"/>
        <v>40.579710144927532</v>
      </c>
      <c r="F149" s="205">
        <v>2</v>
      </c>
      <c r="G149" s="10">
        <f t="shared" si="8"/>
        <v>28.985507246376812</v>
      </c>
      <c r="H149" s="780" t="s">
        <v>67</v>
      </c>
      <c r="J149" s="205">
        <v>0.8</v>
      </c>
      <c r="K149" s="10">
        <f t="shared" si="13"/>
        <v>11.594202898550725</v>
      </c>
      <c r="L149" s="205">
        <v>6.9</v>
      </c>
      <c r="M149" s="529">
        <v>100</v>
      </c>
      <c r="N149" s="10">
        <f t="shared" si="10"/>
        <v>113.11475409836066</v>
      </c>
    </row>
    <row r="150" spans="1:14" x14ac:dyDescent="0.2">
      <c r="A150" s="534">
        <v>2004</v>
      </c>
      <c r="B150" s="205">
        <v>1.1000000000000001</v>
      </c>
      <c r="C150" s="10">
        <f>B150/L150*100</f>
        <v>16.923076923076923</v>
      </c>
      <c r="D150" s="205">
        <v>2.8</v>
      </c>
      <c r="E150" s="10">
        <f>D150/L150*100</f>
        <v>43.076923076923073</v>
      </c>
      <c r="F150" s="205">
        <v>1.9</v>
      </c>
      <c r="G150" s="10">
        <f>F150/L150*100</f>
        <v>29.230769230769226</v>
      </c>
      <c r="H150" s="780" t="s">
        <v>67</v>
      </c>
      <c r="J150" s="205">
        <v>0.7</v>
      </c>
      <c r="K150" s="10">
        <f>J150/L150*100</f>
        <v>10.769230769230768</v>
      </c>
      <c r="L150" s="205">
        <v>6.5</v>
      </c>
      <c r="M150" s="529">
        <v>100</v>
      </c>
      <c r="N150" s="10">
        <f>L150/$L$131*100</f>
        <v>106.55737704918033</v>
      </c>
    </row>
    <row r="151" spans="1:14" s="398" customFormat="1" x14ac:dyDescent="0.2">
      <c r="A151" s="528">
        <v>2005</v>
      </c>
      <c r="B151" s="205">
        <v>1.1000000000000001</v>
      </c>
      <c r="C151" s="206">
        <f t="shared" si="11"/>
        <v>16.666666666666668</v>
      </c>
      <c r="D151" s="205">
        <v>2.9</v>
      </c>
      <c r="E151" s="206">
        <f t="shared" si="12"/>
        <v>43.939393939393938</v>
      </c>
      <c r="F151" s="205">
        <v>1.9</v>
      </c>
      <c r="G151" s="206">
        <f t="shared" si="8"/>
        <v>28.787878787878789</v>
      </c>
      <c r="H151" s="780" t="s">
        <v>67</v>
      </c>
      <c r="J151" s="205">
        <v>0.7</v>
      </c>
      <c r="K151" s="206">
        <f t="shared" si="13"/>
        <v>10.606060606060606</v>
      </c>
      <c r="L151" s="205">
        <v>6.6</v>
      </c>
      <c r="M151" s="526">
        <v>100</v>
      </c>
      <c r="N151" s="206">
        <f t="shared" si="10"/>
        <v>108.19672131147541</v>
      </c>
    </row>
    <row r="152" spans="1:14" s="3" customFormat="1" x14ac:dyDescent="0.2">
      <c r="A152" s="528">
        <v>2006</v>
      </c>
      <c r="B152" s="205">
        <v>1.2</v>
      </c>
      <c r="C152" s="206">
        <f t="shared" si="11"/>
        <v>17.391304347826086</v>
      </c>
      <c r="D152" s="205">
        <v>3</v>
      </c>
      <c r="E152" s="206">
        <f t="shared" si="12"/>
        <v>43.478260869565219</v>
      </c>
      <c r="F152" s="205">
        <v>2</v>
      </c>
      <c r="G152" s="206">
        <f t="shared" si="8"/>
        <v>28.985507246376812</v>
      </c>
      <c r="H152" s="780" t="s">
        <v>67</v>
      </c>
      <c r="I152" s="398"/>
      <c r="J152" s="205">
        <v>0.7</v>
      </c>
      <c r="K152" s="206">
        <v>10</v>
      </c>
      <c r="L152" s="207">
        <v>6.9</v>
      </c>
      <c r="M152" s="526">
        <v>100</v>
      </c>
      <c r="N152" s="206">
        <f t="shared" si="10"/>
        <v>113.11475409836066</v>
      </c>
    </row>
    <row r="153" spans="1:14" s="3" customFormat="1" x14ac:dyDescent="0.2">
      <c r="A153" s="528">
        <v>2007</v>
      </c>
      <c r="B153" s="207">
        <v>1.1000000000000001</v>
      </c>
      <c r="C153" s="166">
        <f>B153/L153*100</f>
        <v>15.942028985507248</v>
      </c>
      <c r="D153" s="207">
        <v>3.1</v>
      </c>
      <c r="E153" s="166">
        <f>D153/L153*100</f>
        <v>44.927536231884055</v>
      </c>
      <c r="F153" s="207">
        <v>2.1</v>
      </c>
      <c r="G153" s="206">
        <f>F153/L153*100</f>
        <v>30.434782608695656</v>
      </c>
      <c r="H153" s="780" t="s">
        <v>67</v>
      </c>
      <c r="I153" s="398"/>
      <c r="J153" s="205">
        <v>0.6</v>
      </c>
      <c r="K153" s="206">
        <f>J153/L153*100</f>
        <v>8.695652173913043</v>
      </c>
      <c r="L153" s="207">
        <v>6.9</v>
      </c>
      <c r="M153" s="526">
        <v>100</v>
      </c>
      <c r="N153" s="206">
        <f>L153/$L$131*100</f>
        <v>113.11475409836066</v>
      </c>
    </row>
    <row r="154" spans="1:14" s="3" customFormat="1" x14ac:dyDescent="0.2">
      <c r="A154" s="528">
        <v>2008</v>
      </c>
      <c r="B154" s="207">
        <v>1.1000000000000001</v>
      </c>
      <c r="C154" s="166">
        <f>B154/L154*100</f>
        <v>15.714285714285717</v>
      </c>
      <c r="D154" s="207">
        <v>3.2</v>
      </c>
      <c r="E154" s="166">
        <f>D154/L154*100</f>
        <v>45.714285714285715</v>
      </c>
      <c r="F154" s="207">
        <v>2.1</v>
      </c>
      <c r="G154" s="166">
        <f>F154/L154*100</f>
        <v>30</v>
      </c>
      <c r="H154" s="100" t="s">
        <v>67</v>
      </c>
      <c r="I154" s="174"/>
      <c r="J154" s="207">
        <v>0.6</v>
      </c>
      <c r="K154" s="206">
        <f>J154/L154*100</f>
        <v>8.5714285714285712</v>
      </c>
      <c r="L154" s="207">
        <v>7</v>
      </c>
      <c r="M154" s="526">
        <v>100</v>
      </c>
      <c r="N154" s="206">
        <f>L154/$L$131*100</f>
        <v>114.75409836065576</v>
      </c>
    </row>
    <row r="155" spans="1:14" s="3" customFormat="1" x14ac:dyDescent="0.2">
      <c r="A155" s="528">
        <v>2009</v>
      </c>
      <c r="B155" s="207">
        <v>1.1000000000000001</v>
      </c>
      <c r="C155" s="166">
        <f>B155/L155*100</f>
        <v>15.068493150684933</v>
      </c>
      <c r="D155" s="207">
        <v>3.4</v>
      </c>
      <c r="E155" s="166">
        <f>D155/L155*100</f>
        <v>46.575342465753423</v>
      </c>
      <c r="F155" s="207">
        <v>2.2000000000000002</v>
      </c>
      <c r="G155" s="166">
        <f>F155/L155*100</f>
        <v>30.136986301369866</v>
      </c>
      <c r="H155" s="100" t="s">
        <v>67</v>
      </c>
      <c r="I155" s="174"/>
      <c r="J155" s="207">
        <v>0.6</v>
      </c>
      <c r="K155" s="206">
        <f>J155/L155*100</f>
        <v>8.2191780821917799</v>
      </c>
      <c r="L155" s="207">
        <f>B155+D155+F155+J155</f>
        <v>7.3</v>
      </c>
      <c r="M155" s="206">
        <f>C155+E155+G155+K155</f>
        <v>100</v>
      </c>
      <c r="N155" s="206">
        <f>L155/$L$131*100</f>
        <v>119.67213114754098</v>
      </c>
    </row>
    <row r="156" spans="1:14" s="3" customFormat="1" ht="14.25" customHeight="1" x14ac:dyDescent="0.2">
      <c r="A156" s="528">
        <v>2010</v>
      </c>
      <c r="B156" s="205">
        <v>1.1000000000000001</v>
      </c>
      <c r="C156" s="206">
        <f>B156/L156*100</f>
        <v>15.068493150684933</v>
      </c>
      <c r="D156" s="205">
        <v>3.5</v>
      </c>
      <c r="E156" s="206">
        <f>D156/L156*100</f>
        <v>47.945205479452056</v>
      </c>
      <c r="F156" s="207">
        <v>2.1</v>
      </c>
      <c r="G156" s="166">
        <f>F156/L156*100</f>
        <v>28.767123287671236</v>
      </c>
      <c r="H156" s="100" t="s">
        <v>67</v>
      </c>
      <c r="I156" s="174"/>
      <c r="J156" s="207">
        <v>0.6</v>
      </c>
      <c r="K156" s="206">
        <f>J156/L156*100</f>
        <v>8.2191780821917799</v>
      </c>
      <c r="L156" s="207">
        <v>7.3</v>
      </c>
      <c r="M156" s="526">
        <v>100</v>
      </c>
      <c r="N156" s="206">
        <f>L156/$L$131*100</f>
        <v>119.67213114754098</v>
      </c>
    </row>
    <row r="157" spans="1:14" s="3" customFormat="1" ht="14.25" customHeight="1" x14ac:dyDescent="0.2">
      <c r="A157" s="528">
        <v>2011</v>
      </c>
      <c r="B157" s="207">
        <v>1.1000000000000001</v>
      </c>
      <c r="C157" s="166">
        <f t="shared" ref="C157:C159" si="14">B157/L157*100</f>
        <v>15.068493150684933</v>
      </c>
      <c r="D157" s="207">
        <v>3.6</v>
      </c>
      <c r="E157" s="166">
        <f t="shared" ref="E157:E159" si="15">D157/L157*100</f>
        <v>49.31506849315069</v>
      </c>
      <c r="F157" s="207">
        <v>2.1</v>
      </c>
      <c r="G157" s="166">
        <f t="shared" ref="G157:G159" si="16">F157/L157*100</f>
        <v>28.767123287671236</v>
      </c>
      <c r="H157" s="100" t="s">
        <v>67</v>
      </c>
      <c r="I157" s="174"/>
      <c r="J157" s="207">
        <v>0.6</v>
      </c>
      <c r="K157" s="166">
        <f t="shared" ref="K157:K159" si="17">J157/L157*100</f>
        <v>8.2191780821917799</v>
      </c>
      <c r="L157" s="207">
        <v>7.3</v>
      </c>
      <c r="M157" s="531">
        <v>100</v>
      </c>
      <c r="N157" s="166">
        <f t="shared" ref="N157:N159" si="18">L157/$L$131*100</f>
        <v>119.67213114754098</v>
      </c>
    </row>
    <row r="158" spans="1:14" s="3" customFormat="1" ht="14.25" customHeight="1" x14ac:dyDescent="0.2">
      <c r="A158" s="528">
        <v>2012</v>
      </c>
      <c r="B158" s="207">
        <v>1.1000000000000001</v>
      </c>
      <c r="C158" s="166">
        <f t="shared" si="14"/>
        <v>15.068493150684933</v>
      </c>
      <c r="D158" s="207">
        <v>3.6</v>
      </c>
      <c r="E158" s="166">
        <f t="shared" si="15"/>
        <v>49.31506849315069</v>
      </c>
      <c r="F158" s="207">
        <v>2.1</v>
      </c>
      <c r="G158" s="166">
        <f t="shared" si="16"/>
        <v>28.767123287671236</v>
      </c>
      <c r="H158" s="100" t="s">
        <v>67</v>
      </c>
      <c r="I158" s="174"/>
      <c r="J158" s="207">
        <v>0.6</v>
      </c>
      <c r="K158" s="166">
        <f t="shared" si="17"/>
        <v>8.2191780821917799</v>
      </c>
      <c r="L158" s="207">
        <v>7.3</v>
      </c>
      <c r="M158" s="531">
        <v>100</v>
      </c>
      <c r="N158" s="166">
        <f t="shared" si="18"/>
        <v>119.67213114754098</v>
      </c>
    </row>
    <row r="159" spans="1:14" s="3" customFormat="1" ht="14.25" customHeight="1" x14ac:dyDescent="0.2">
      <c r="A159" s="704">
        <v>2013</v>
      </c>
      <c r="B159" s="705">
        <v>1.1000000000000001</v>
      </c>
      <c r="C159" s="706">
        <f t="shared" si="14"/>
        <v>14.864864864864865</v>
      </c>
      <c r="D159" s="705">
        <v>3.6</v>
      </c>
      <c r="E159" s="706">
        <f t="shared" si="15"/>
        <v>48.648648648648646</v>
      </c>
      <c r="F159" s="705">
        <v>2.1</v>
      </c>
      <c r="G159" s="706">
        <f t="shared" si="16"/>
        <v>28.378378378378379</v>
      </c>
      <c r="H159" s="781" t="s">
        <v>67</v>
      </c>
      <c r="I159" s="707"/>
      <c r="J159" s="705">
        <v>0.6</v>
      </c>
      <c r="K159" s="706">
        <f t="shared" si="17"/>
        <v>8.108108108108107</v>
      </c>
      <c r="L159" s="705">
        <v>7.4</v>
      </c>
      <c r="M159" s="700">
        <v>100</v>
      </c>
      <c r="N159" s="706">
        <f t="shared" si="18"/>
        <v>121.31147540983609</v>
      </c>
    </row>
    <row r="160" spans="1:14" s="3" customFormat="1" ht="6" customHeight="1" x14ac:dyDescent="0.2">
      <c r="A160" s="528"/>
      <c r="B160" s="205"/>
      <c r="C160" s="206"/>
      <c r="D160" s="205"/>
      <c r="E160" s="206"/>
      <c r="F160" s="207"/>
      <c r="G160" s="166"/>
      <c r="H160" s="207"/>
      <c r="I160" s="174"/>
      <c r="J160" s="207"/>
      <c r="K160" s="206"/>
      <c r="L160" s="207"/>
      <c r="M160" s="526"/>
      <c r="N160" s="206"/>
    </row>
    <row r="161" spans="1:14" ht="15" customHeight="1" x14ac:dyDescent="0.2">
      <c r="A161" s="959" t="s">
        <v>330</v>
      </c>
      <c r="B161" s="959"/>
      <c r="C161" s="959"/>
      <c r="D161" s="959"/>
      <c r="E161" s="959"/>
      <c r="F161" s="959"/>
      <c r="G161" s="959"/>
      <c r="H161" s="959"/>
      <c r="I161" s="959"/>
      <c r="J161" s="959"/>
      <c r="K161" s="959"/>
      <c r="L161" s="959"/>
      <c r="M161" s="959"/>
      <c r="N161" s="959"/>
    </row>
    <row r="162" spans="1:14" s="693" customFormat="1" x14ac:dyDescent="0.2">
      <c r="A162" s="850"/>
      <c r="M162" s="851"/>
      <c r="N162" s="851"/>
    </row>
    <row r="163" spans="1:14" s="693" customFormat="1" x14ac:dyDescent="0.2">
      <c r="A163" s="850"/>
      <c r="B163" s="11"/>
      <c r="C163" s="11"/>
      <c r="D163" s="11"/>
      <c r="E163" s="11"/>
      <c r="F163" s="11"/>
      <c r="L163" s="2"/>
      <c r="M163" s="851"/>
      <c r="N163" s="851"/>
    </row>
    <row r="164" spans="1:14" s="693" customFormat="1" x14ac:dyDescent="0.2">
      <c r="A164" s="850"/>
      <c r="D164" s="2"/>
      <c r="F164" s="2"/>
      <c r="G164" s="11"/>
      <c r="M164" s="851"/>
      <c r="N164" s="851"/>
    </row>
    <row r="165" spans="1:14" s="693" customFormat="1" x14ac:dyDescent="0.2">
      <c r="A165" s="850"/>
      <c r="M165" s="851"/>
      <c r="N165" s="851"/>
    </row>
    <row r="169" spans="1:14" x14ac:dyDescent="0.2">
      <c r="A169" s="528"/>
    </row>
    <row r="170" spans="1:14" x14ac:dyDescent="0.2">
      <c r="A170" s="528"/>
    </row>
    <row r="171" spans="1:14" x14ac:dyDescent="0.2">
      <c r="A171" s="528"/>
    </row>
    <row r="172" spans="1:14" x14ac:dyDescent="0.2">
      <c r="A172" s="528"/>
    </row>
    <row r="173" spans="1:14" x14ac:dyDescent="0.2">
      <c r="A173" s="528"/>
    </row>
  </sheetData>
  <mergeCells count="13">
    <mergeCell ref="A2:B2"/>
    <mergeCell ref="A1:C1"/>
    <mergeCell ref="F1:I1"/>
    <mergeCell ref="A161:N161"/>
    <mergeCell ref="A3:N3"/>
    <mergeCell ref="A4:A5"/>
    <mergeCell ref="B4:C4"/>
    <mergeCell ref="D4:E4"/>
    <mergeCell ref="F4:G4"/>
    <mergeCell ref="H4:I4"/>
    <mergeCell ref="J4:K4"/>
    <mergeCell ref="L4:M4"/>
    <mergeCell ref="N4:N5"/>
  </mergeCells>
  <hyperlinks>
    <hyperlink ref="F1:H1" location="Tabellförteckning!A1" display="Tillbaka till innehållsföreckningen "/>
  </hyperlinks>
  <pageMargins left="0.75" right="0.75" top="1" bottom="1" header="0.5" footer="0.5"/>
  <pageSetup paperSize="9" scale="34"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pageSetUpPr fitToPage="1"/>
  </sheetPr>
  <dimension ref="A1:I45"/>
  <sheetViews>
    <sheetView zoomScaleNormal="100" workbookViewId="0">
      <pane ySplit="5" topLeftCell="A6" activePane="bottomLeft" state="frozen"/>
      <selection sqref="A1:B86"/>
      <selection pane="bottomLeft" sqref="A1:I86"/>
    </sheetView>
  </sheetViews>
  <sheetFormatPr defaultColWidth="8.85546875" defaultRowHeight="12.75" x14ac:dyDescent="0.2"/>
  <cols>
    <col min="1" max="1" width="6.7109375" style="5" customWidth="1"/>
    <col min="2" max="2" width="8.7109375" style="5" customWidth="1"/>
    <col min="3" max="3" width="6.7109375" style="5" customWidth="1"/>
    <col min="4" max="4" width="8.7109375" style="5" customWidth="1"/>
    <col min="5" max="5" width="6.7109375" style="14" customWidth="1"/>
    <col min="6" max="6" width="8.7109375" style="5" customWidth="1"/>
    <col min="7" max="7" width="6.7109375" style="5" customWidth="1"/>
    <col min="8" max="8" width="8.7109375" style="5" customWidth="1"/>
    <col min="9" max="9" width="6.7109375" style="5" customWidth="1"/>
    <col min="10" max="16384" width="8.85546875" style="5"/>
  </cols>
  <sheetData>
    <row r="1" spans="1:9" s="800" customFormat="1" ht="30" customHeight="1" x14ac:dyDescent="0.25">
      <c r="A1" s="1099"/>
      <c r="B1" s="967"/>
      <c r="E1" s="799"/>
      <c r="F1" s="962" t="s">
        <v>590</v>
      </c>
      <c r="G1" s="963"/>
      <c r="H1" s="963"/>
    </row>
    <row r="2" spans="1:9" s="800" customFormat="1" ht="6" customHeight="1" x14ac:dyDescent="0.2">
      <c r="A2" s="1099"/>
      <c r="B2" s="967"/>
      <c r="E2" s="799"/>
    </row>
    <row r="3" spans="1:9" ht="30" customHeight="1" x14ac:dyDescent="0.2">
      <c r="A3" s="992" t="s">
        <v>504</v>
      </c>
      <c r="B3" s="1089"/>
      <c r="C3" s="1089"/>
      <c r="D3" s="1089"/>
      <c r="E3" s="1089"/>
      <c r="F3" s="1089"/>
      <c r="G3" s="1089"/>
      <c r="H3" s="1089"/>
      <c r="I3" s="1109"/>
    </row>
    <row r="4" spans="1:9" ht="15" customHeight="1" x14ac:dyDescent="0.2">
      <c r="A4" s="1127" t="s">
        <v>127</v>
      </c>
      <c r="B4" s="1090" t="s">
        <v>24</v>
      </c>
      <c r="C4" s="1090"/>
      <c r="D4" s="1090" t="s">
        <v>162</v>
      </c>
      <c r="E4" s="1090"/>
      <c r="F4" s="1090" t="s">
        <v>163</v>
      </c>
      <c r="G4" s="1090"/>
      <c r="H4" s="1090" t="s">
        <v>132</v>
      </c>
      <c r="I4" s="1090"/>
    </row>
    <row r="5" spans="1:9" ht="15" customHeight="1" x14ac:dyDescent="0.2">
      <c r="A5" s="1127"/>
      <c r="B5" s="14" t="s">
        <v>89</v>
      </c>
      <c r="C5" s="14" t="s">
        <v>129</v>
      </c>
      <c r="D5" s="14" t="s">
        <v>89</v>
      </c>
      <c r="E5" s="14" t="s">
        <v>129</v>
      </c>
      <c r="F5" s="14" t="s">
        <v>89</v>
      </c>
      <c r="G5" s="14" t="s">
        <v>129</v>
      </c>
      <c r="H5" s="14" t="s">
        <v>89</v>
      </c>
      <c r="I5" s="14" t="s">
        <v>129</v>
      </c>
    </row>
    <row r="6" spans="1:9" ht="6" customHeight="1" x14ac:dyDescent="0.2">
      <c r="A6" s="672"/>
      <c r="B6" s="670"/>
      <c r="C6" s="670"/>
      <c r="D6" s="670"/>
      <c r="E6" s="670"/>
      <c r="F6" s="670"/>
      <c r="G6" s="670"/>
      <c r="H6" s="670"/>
      <c r="I6" s="664"/>
    </row>
    <row r="7" spans="1:9" x14ac:dyDescent="0.2">
      <c r="A7" s="27">
        <v>1975</v>
      </c>
      <c r="B7" s="17">
        <v>1337</v>
      </c>
      <c r="C7" s="53">
        <f>B7/H7*100</f>
        <v>57.505376344086024</v>
      </c>
      <c r="D7" s="17">
        <v>1040</v>
      </c>
      <c r="E7" s="53">
        <f>D7/H7*100</f>
        <v>44.731182795698928</v>
      </c>
      <c r="F7" s="21">
        <v>77</v>
      </c>
      <c r="G7" s="53">
        <f>F7/H7*100</f>
        <v>3.3118279569892475</v>
      </c>
      <c r="H7" s="17">
        <v>2325</v>
      </c>
      <c r="I7" s="53">
        <v>100</v>
      </c>
    </row>
    <row r="8" spans="1:9" x14ac:dyDescent="0.2">
      <c r="A8" s="27">
        <v>1976</v>
      </c>
      <c r="B8" s="17">
        <v>1118</v>
      </c>
      <c r="C8" s="53">
        <f t="shared" ref="C8:C32" si="0">B8/H8*100</f>
        <v>47.073684210526316</v>
      </c>
      <c r="D8" s="17">
        <v>1374</v>
      </c>
      <c r="E8" s="53">
        <f t="shared" ref="E8:E32" si="1">D8/H8*100</f>
        <v>57.852631578947367</v>
      </c>
      <c r="F8" s="21">
        <v>139</v>
      </c>
      <c r="G8" s="53">
        <f t="shared" ref="G8:G32" si="2">F8/H8*100</f>
        <v>5.852631578947368</v>
      </c>
      <c r="H8" s="17">
        <v>2375</v>
      </c>
      <c r="I8" s="53">
        <v>100</v>
      </c>
    </row>
    <row r="9" spans="1:9" x14ac:dyDescent="0.2">
      <c r="A9" s="27">
        <v>1977</v>
      </c>
      <c r="B9" s="17">
        <v>1272</v>
      </c>
      <c r="C9" s="53">
        <f t="shared" si="0"/>
        <v>50.137958218368148</v>
      </c>
      <c r="D9" s="17">
        <v>1427</v>
      </c>
      <c r="E9" s="53">
        <f t="shared" si="1"/>
        <v>56.247536460386286</v>
      </c>
      <c r="F9" s="21">
        <v>156</v>
      </c>
      <c r="G9" s="53">
        <f t="shared" si="2"/>
        <v>6.1489948758376034</v>
      </c>
      <c r="H9" s="17">
        <v>2537</v>
      </c>
      <c r="I9" s="53">
        <v>100</v>
      </c>
    </row>
    <row r="10" spans="1:9" x14ac:dyDescent="0.2">
      <c r="A10" s="27">
        <v>1978</v>
      </c>
      <c r="B10" s="17">
        <v>1577</v>
      </c>
      <c r="C10" s="53">
        <f t="shared" si="0"/>
        <v>61.385753211366293</v>
      </c>
      <c r="D10" s="17">
        <v>823</v>
      </c>
      <c r="E10" s="53">
        <f t="shared" si="1"/>
        <v>32.035811599844301</v>
      </c>
      <c r="F10" s="21">
        <v>219</v>
      </c>
      <c r="G10" s="53">
        <f t="shared" si="2"/>
        <v>8.5247177890229668</v>
      </c>
      <c r="H10" s="17">
        <v>2569</v>
      </c>
      <c r="I10" s="53">
        <v>100</v>
      </c>
    </row>
    <row r="11" spans="1:9" x14ac:dyDescent="0.2">
      <c r="A11" s="27">
        <v>1979</v>
      </c>
      <c r="B11" s="17">
        <v>1622</v>
      </c>
      <c r="C11" s="53">
        <f t="shared" si="0"/>
        <v>62.432640492686687</v>
      </c>
      <c r="D11" s="17">
        <v>888</v>
      </c>
      <c r="E11" s="53">
        <f t="shared" si="1"/>
        <v>34.18013856812933</v>
      </c>
      <c r="F11" s="21">
        <v>173</v>
      </c>
      <c r="G11" s="53">
        <f t="shared" si="2"/>
        <v>6.6589684372594302</v>
      </c>
      <c r="H11" s="17">
        <v>2598</v>
      </c>
      <c r="I11" s="53">
        <v>100</v>
      </c>
    </row>
    <row r="12" spans="1:9" x14ac:dyDescent="0.2">
      <c r="A12" s="27">
        <v>1980</v>
      </c>
      <c r="B12" s="17">
        <v>2924</v>
      </c>
      <c r="C12" s="53">
        <f t="shared" si="0"/>
        <v>69.289099526066352</v>
      </c>
      <c r="D12" s="17">
        <v>1114</v>
      </c>
      <c r="E12" s="53">
        <f t="shared" si="1"/>
        <v>26.398104265402843</v>
      </c>
      <c r="F12" s="21">
        <v>373</v>
      </c>
      <c r="G12" s="53">
        <f t="shared" si="2"/>
        <v>8.8388625592417061</v>
      </c>
      <c r="H12" s="17">
        <v>4220</v>
      </c>
      <c r="I12" s="53">
        <v>100</v>
      </c>
    </row>
    <row r="13" spans="1:9" x14ac:dyDescent="0.2">
      <c r="A13" s="27">
        <v>1981</v>
      </c>
      <c r="B13" s="17">
        <v>4371</v>
      </c>
      <c r="C13" s="53">
        <f t="shared" si="0"/>
        <v>74.794661190965101</v>
      </c>
      <c r="D13" s="17">
        <v>1421</v>
      </c>
      <c r="E13" s="53">
        <f t="shared" si="1"/>
        <v>24.315537303216974</v>
      </c>
      <c r="F13" s="21">
        <v>369</v>
      </c>
      <c r="G13" s="53">
        <f t="shared" si="2"/>
        <v>6.3141683778234095</v>
      </c>
      <c r="H13" s="17">
        <v>5844</v>
      </c>
      <c r="I13" s="53">
        <v>100</v>
      </c>
    </row>
    <row r="14" spans="1:9" x14ac:dyDescent="0.2">
      <c r="A14" s="27">
        <v>1982</v>
      </c>
      <c r="B14" s="17">
        <v>4456</v>
      </c>
      <c r="C14" s="53">
        <f t="shared" si="0"/>
        <v>73.181146329446548</v>
      </c>
      <c r="D14" s="17">
        <v>1783</v>
      </c>
      <c r="E14" s="53">
        <f t="shared" si="1"/>
        <v>29.282312366562653</v>
      </c>
      <c r="F14" s="21">
        <v>283</v>
      </c>
      <c r="G14" s="53">
        <f t="shared" si="2"/>
        <v>4.647725406470685</v>
      </c>
      <c r="H14" s="17">
        <v>6089</v>
      </c>
      <c r="I14" s="53">
        <v>100</v>
      </c>
    </row>
    <row r="15" spans="1:9" x14ac:dyDescent="0.2">
      <c r="A15" s="27">
        <v>1983</v>
      </c>
      <c r="B15" s="17">
        <v>3584</v>
      </c>
      <c r="C15" s="53">
        <f t="shared" si="0"/>
        <v>70.76011846001974</v>
      </c>
      <c r="D15" s="17">
        <v>1572</v>
      </c>
      <c r="E15" s="53">
        <f t="shared" si="1"/>
        <v>31.0365251727542</v>
      </c>
      <c r="F15" s="21">
        <v>242</v>
      </c>
      <c r="G15" s="53">
        <f t="shared" si="2"/>
        <v>4.7778874629812433</v>
      </c>
      <c r="H15" s="17">
        <v>5065</v>
      </c>
      <c r="I15" s="53">
        <v>100</v>
      </c>
    </row>
    <row r="16" spans="1:9" x14ac:dyDescent="0.2">
      <c r="A16" s="27">
        <v>1984</v>
      </c>
      <c r="B16" s="17">
        <v>3258</v>
      </c>
      <c r="C16" s="53">
        <f t="shared" si="0"/>
        <v>70.733825445071645</v>
      </c>
      <c r="D16" s="17">
        <v>1493</v>
      </c>
      <c r="E16" s="53">
        <f t="shared" si="1"/>
        <v>32.41424229266174</v>
      </c>
      <c r="F16" s="21">
        <v>160</v>
      </c>
      <c r="G16" s="53">
        <f t="shared" si="2"/>
        <v>3.4737299174989147</v>
      </c>
      <c r="H16" s="17">
        <v>4606</v>
      </c>
      <c r="I16" s="53">
        <v>100</v>
      </c>
    </row>
    <row r="17" spans="1:9" x14ac:dyDescent="0.2">
      <c r="A17" s="27">
        <v>1985</v>
      </c>
      <c r="B17" s="17">
        <v>2811</v>
      </c>
      <c r="C17" s="53">
        <f t="shared" si="0"/>
        <v>61.28188358404185</v>
      </c>
      <c r="D17" s="17">
        <v>1705</v>
      </c>
      <c r="E17" s="53">
        <f t="shared" si="1"/>
        <v>37.170263788968825</v>
      </c>
      <c r="F17" s="21">
        <v>211</v>
      </c>
      <c r="G17" s="53">
        <f t="shared" si="2"/>
        <v>4.5999563985175493</v>
      </c>
      <c r="H17" s="17">
        <v>4587</v>
      </c>
      <c r="I17" s="53">
        <v>100</v>
      </c>
    </row>
    <row r="18" spans="1:9" x14ac:dyDescent="0.2">
      <c r="A18" s="27">
        <v>1986</v>
      </c>
      <c r="B18" s="17">
        <v>3256</v>
      </c>
      <c r="C18" s="53">
        <f t="shared" si="0"/>
        <v>65.658398870740058</v>
      </c>
      <c r="D18" s="17">
        <v>1709</v>
      </c>
      <c r="E18" s="53">
        <f t="shared" si="1"/>
        <v>34.462593264771122</v>
      </c>
      <c r="F18" s="21">
        <v>172</v>
      </c>
      <c r="G18" s="53">
        <f t="shared" si="2"/>
        <v>3.4684412179874973</v>
      </c>
      <c r="H18" s="17">
        <v>4959</v>
      </c>
      <c r="I18" s="53">
        <v>100</v>
      </c>
    </row>
    <row r="19" spans="1:9" x14ac:dyDescent="0.2">
      <c r="A19" s="27">
        <v>1987</v>
      </c>
      <c r="B19" s="17">
        <v>3167</v>
      </c>
      <c r="C19" s="53">
        <f t="shared" si="0"/>
        <v>64.461632403826584</v>
      </c>
      <c r="D19" s="17">
        <v>1749</v>
      </c>
      <c r="E19" s="53">
        <f t="shared" si="1"/>
        <v>35.599430083452063</v>
      </c>
      <c r="F19" s="21">
        <v>255</v>
      </c>
      <c r="G19" s="53">
        <f t="shared" si="2"/>
        <v>5.1903114186851207</v>
      </c>
      <c r="H19" s="17">
        <v>4913</v>
      </c>
      <c r="I19" s="53">
        <v>100</v>
      </c>
    </row>
    <row r="20" spans="1:9" x14ac:dyDescent="0.2">
      <c r="A20" s="27">
        <v>1988</v>
      </c>
      <c r="B20" s="17">
        <v>2996</v>
      </c>
      <c r="C20" s="53">
        <f t="shared" si="0"/>
        <v>60.269563468115074</v>
      </c>
      <c r="D20" s="17">
        <v>1901</v>
      </c>
      <c r="E20" s="53">
        <f t="shared" si="1"/>
        <v>38.241802454234559</v>
      </c>
      <c r="F20" s="21">
        <v>269</v>
      </c>
      <c r="G20" s="53">
        <f t="shared" si="2"/>
        <v>5.4113860390263531</v>
      </c>
      <c r="H20" s="17">
        <v>4971</v>
      </c>
      <c r="I20" s="53">
        <v>100</v>
      </c>
    </row>
    <row r="21" spans="1:9" x14ac:dyDescent="0.2">
      <c r="A21" s="27">
        <v>1989</v>
      </c>
      <c r="B21" s="17">
        <v>3468</v>
      </c>
      <c r="C21" s="53">
        <f t="shared" si="0"/>
        <v>68</v>
      </c>
      <c r="D21" s="17">
        <v>1730</v>
      </c>
      <c r="E21" s="53">
        <f t="shared" si="1"/>
        <v>33.921568627450981</v>
      </c>
      <c r="F21" s="21">
        <v>332</v>
      </c>
      <c r="G21" s="53">
        <f t="shared" si="2"/>
        <v>6.5098039215686274</v>
      </c>
      <c r="H21" s="17">
        <v>5100</v>
      </c>
      <c r="I21" s="53">
        <v>100</v>
      </c>
    </row>
    <row r="22" spans="1:9" x14ac:dyDescent="0.2">
      <c r="A22" s="27">
        <v>1990</v>
      </c>
      <c r="B22" s="17">
        <v>3382</v>
      </c>
      <c r="C22" s="53">
        <f t="shared" si="0"/>
        <v>62.146269753767001</v>
      </c>
      <c r="D22" s="17">
        <v>1847</v>
      </c>
      <c r="E22" s="53">
        <f t="shared" si="1"/>
        <v>33.939728041161338</v>
      </c>
      <c r="F22" s="21">
        <v>320</v>
      </c>
      <c r="G22" s="53">
        <f t="shared" si="2"/>
        <v>5.880191106210952</v>
      </c>
      <c r="H22" s="17">
        <v>5442</v>
      </c>
      <c r="I22" s="53">
        <v>100</v>
      </c>
    </row>
    <row r="23" spans="1:9" x14ac:dyDescent="0.2">
      <c r="A23" s="27">
        <v>1991</v>
      </c>
      <c r="B23" s="17">
        <v>3356</v>
      </c>
      <c r="C23" s="53">
        <f t="shared" si="0"/>
        <v>58.507670850767092</v>
      </c>
      <c r="D23" s="17">
        <v>1924</v>
      </c>
      <c r="E23" s="53">
        <f t="shared" si="1"/>
        <v>33.542538354253836</v>
      </c>
      <c r="F23" s="21">
        <v>463</v>
      </c>
      <c r="G23" s="53">
        <f t="shared" si="2"/>
        <v>8.0718270571827055</v>
      </c>
      <c r="H23" s="17">
        <v>5736</v>
      </c>
      <c r="I23" s="53">
        <v>100</v>
      </c>
    </row>
    <row r="24" spans="1:9" x14ac:dyDescent="0.2">
      <c r="A24" s="27">
        <v>1992</v>
      </c>
      <c r="B24" s="17">
        <v>3520</v>
      </c>
      <c r="C24" s="53">
        <f t="shared" si="0"/>
        <v>55.564325177584848</v>
      </c>
      <c r="D24" s="17">
        <v>2179</v>
      </c>
      <c r="E24" s="53">
        <f t="shared" si="1"/>
        <v>34.396211523283348</v>
      </c>
      <c r="F24" s="21">
        <v>599</v>
      </c>
      <c r="G24" s="53">
        <f t="shared" si="2"/>
        <v>9.4554064719810587</v>
      </c>
      <c r="H24" s="17">
        <v>6335</v>
      </c>
      <c r="I24" s="53">
        <v>100</v>
      </c>
    </row>
    <row r="25" spans="1:9" x14ac:dyDescent="0.2">
      <c r="A25" s="27">
        <v>1993</v>
      </c>
      <c r="B25" s="17">
        <v>2673</v>
      </c>
      <c r="C25" s="53">
        <f t="shared" si="0"/>
        <v>44.954591321897077</v>
      </c>
      <c r="D25" s="17">
        <v>2513</v>
      </c>
      <c r="E25" s="53">
        <f t="shared" si="1"/>
        <v>42.263706693575514</v>
      </c>
      <c r="F25" s="21">
        <v>594</v>
      </c>
      <c r="G25" s="53">
        <f t="shared" si="2"/>
        <v>9.9899091826437942</v>
      </c>
      <c r="H25" s="17">
        <v>5946</v>
      </c>
      <c r="I25" s="53">
        <v>100</v>
      </c>
    </row>
    <row r="26" spans="1:9" x14ac:dyDescent="0.2">
      <c r="A26" s="27">
        <v>1994</v>
      </c>
      <c r="B26" s="17">
        <v>3040</v>
      </c>
      <c r="C26" s="53">
        <f t="shared" si="0"/>
        <v>42.696629213483142</v>
      </c>
      <c r="D26" s="17">
        <v>3311</v>
      </c>
      <c r="E26" s="53">
        <f t="shared" si="1"/>
        <v>46.502808988764045</v>
      </c>
      <c r="F26" s="21">
        <v>786</v>
      </c>
      <c r="G26" s="53">
        <f t="shared" si="2"/>
        <v>11.039325842696629</v>
      </c>
      <c r="H26" s="17">
        <v>7120</v>
      </c>
      <c r="I26" s="53">
        <v>100</v>
      </c>
    </row>
    <row r="27" spans="1:9" x14ac:dyDescent="0.2">
      <c r="A27" s="27">
        <v>1995</v>
      </c>
      <c r="B27" s="17">
        <v>3339</v>
      </c>
      <c r="C27" s="53">
        <f t="shared" si="0"/>
        <v>42.63278855975485</v>
      </c>
      <c r="D27" s="17">
        <v>3688</v>
      </c>
      <c r="E27" s="53">
        <f t="shared" si="1"/>
        <v>47.088866189989787</v>
      </c>
      <c r="F27" s="21">
        <v>747</v>
      </c>
      <c r="G27" s="53">
        <f t="shared" si="2"/>
        <v>9.5377936670071488</v>
      </c>
      <c r="H27" s="17">
        <v>7832</v>
      </c>
      <c r="I27" s="53">
        <v>100</v>
      </c>
    </row>
    <row r="28" spans="1:9" x14ac:dyDescent="0.2">
      <c r="A28" s="27">
        <v>1996</v>
      </c>
      <c r="B28" s="17">
        <v>3325</v>
      </c>
      <c r="C28" s="53">
        <f t="shared" si="0"/>
        <v>40.400972053462944</v>
      </c>
      <c r="D28" s="17">
        <v>3965</v>
      </c>
      <c r="E28" s="53">
        <f t="shared" si="1"/>
        <v>48.177399756986631</v>
      </c>
      <c r="F28" s="21">
        <v>856</v>
      </c>
      <c r="G28" s="53">
        <f t="shared" si="2"/>
        <v>10.40097205346294</v>
      </c>
      <c r="H28" s="17">
        <v>8230</v>
      </c>
      <c r="I28" s="53">
        <v>100</v>
      </c>
    </row>
    <row r="29" spans="1:9" x14ac:dyDescent="0.2">
      <c r="A29" s="27">
        <v>1997</v>
      </c>
      <c r="B29" s="17">
        <v>4023</v>
      </c>
      <c r="C29" s="53">
        <f t="shared" si="0"/>
        <v>42.575933961265747</v>
      </c>
      <c r="D29" s="17">
        <v>4370</v>
      </c>
      <c r="E29" s="53">
        <f t="shared" si="1"/>
        <v>46.248280241295376</v>
      </c>
      <c r="F29" s="21">
        <v>838</v>
      </c>
      <c r="G29" s="53">
        <f t="shared" si="2"/>
        <v>8.8686633506191139</v>
      </c>
      <c r="H29" s="17">
        <v>9449</v>
      </c>
      <c r="I29" s="53">
        <v>100</v>
      </c>
    </row>
    <row r="30" spans="1:9" x14ac:dyDescent="0.2">
      <c r="A30" s="27">
        <v>1998</v>
      </c>
      <c r="B30" s="17">
        <v>4372</v>
      </c>
      <c r="C30" s="53">
        <f t="shared" si="0"/>
        <v>43.0993690851735</v>
      </c>
      <c r="D30" s="17">
        <v>4682</v>
      </c>
      <c r="E30" s="53">
        <f t="shared" si="1"/>
        <v>46.155362776025235</v>
      </c>
      <c r="F30" s="21">
        <v>895</v>
      </c>
      <c r="G30" s="53">
        <f t="shared" si="2"/>
        <v>8.8229495268138809</v>
      </c>
      <c r="H30" s="17">
        <v>10144</v>
      </c>
      <c r="I30" s="53">
        <v>100</v>
      </c>
    </row>
    <row r="31" spans="1:9" x14ac:dyDescent="0.2">
      <c r="A31" s="27">
        <v>1999</v>
      </c>
      <c r="B31" s="17">
        <v>4746</v>
      </c>
      <c r="C31" s="53">
        <f t="shared" si="0"/>
        <v>44.062761117816358</v>
      </c>
      <c r="D31" s="17">
        <v>4889</v>
      </c>
      <c r="E31" s="53">
        <f t="shared" si="1"/>
        <v>45.390400148547023</v>
      </c>
      <c r="F31" s="21">
        <v>952</v>
      </c>
      <c r="G31" s="53">
        <f t="shared" si="2"/>
        <v>8.8385479528363202</v>
      </c>
      <c r="H31" s="17">
        <v>10771</v>
      </c>
      <c r="I31" s="53">
        <v>100</v>
      </c>
    </row>
    <row r="32" spans="1:9" x14ac:dyDescent="0.2">
      <c r="A32" s="27">
        <v>2000</v>
      </c>
      <c r="B32" s="17">
        <v>5021</v>
      </c>
      <c r="C32" s="53">
        <f t="shared" si="0"/>
        <v>44.331626346459473</v>
      </c>
      <c r="D32" s="17">
        <v>4828</v>
      </c>
      <c r="E32" s="53">
        <f t="shared" si="1"/>
        <v>42.627582553416914</v>
      </c>
      <c r="F32" s="21">
        <v>953</v>
      </c>
      <c r="G32" s="53">
        <f t="shared" si="2"/>
        <v>8.4142680558008127</v>
      </c>
      <c r="H32" s="17">
        <v>11326</v>
      </c>
      <c r="I32" s="53">
        <v>100</v>
      </c>
    </row>
    <row r="33" spans="1:9" x14ac:dyDescent="0.2">
      <c r="A33" s="27" t="s">
        <v>60</v>
      </c>
      <c r="B33" s="17">
        <v>5054</v>
      </c>
      <c r="C33" s="53">
        <f t="shared" ref="C33:C38" si="3">B33/H33*100</f>
        <v>41.022727272727273</v>
      </c>
      <c r="D33" s="17">
        <v>5070</v>
      </c>
      <c r="E33" s="53">
        <f t="shared" ref="E33:E38" si="4">D33/H33*100</f>
        <v>41.152597402597401</v>
      </c>
      <c r="F33" s="21">
        <v>982</v>
      </c>
      <c r="G33" s="53">
        <f t="shared" ref="G33:G38" si="5">F33/H33*100</f>
        <v>7.970779220779221</v>
      </c>
      <c r="H33" s="17">
        <v>12320</v>
      </c>
      <c r="I33" s="53">
        <v>100</v>
      </c>
    </row>
    <row r="34" spans="1:9" x14ac:dyDescent="0.2">
      <c r="A34" s="27" t="s">
        <v>153</v>
      </c>
      <c r="B34" s="17">
        <v>5799</v>
      </c>
      <c r="C34" s="53">
        <f t="shared" si="3"/>
        <v>41.746454538910086</v>
      </c>
      <c r="D34" s="17">
        <v>5666</v>
      </c>
      <c r="E34" s="53">
        <f t="shared" si="4"/>
        <v>40.789000071989058</v>
      </c>
      <c r="F34" s="21">
        <v>951</v>
      </c>
      <c r="G34" s="53">
        <f t="shared" si="5"/>
        <v>6.8461593837736663</v>
      </c>
      <c r="H34" s="17">
        <v>13891</v>
      </c>
      <c r="I34" s="53">
        <v>100</v>
      </c>
    </row>
    <row r="35" spans="1:9" x14ac:dyDescent="0.2">
      <c r="A35" s="27" t="s">
        <v>94</v>
      </c>
      <c r="B35" s="17">
        <v>5812</v>
      </c>
      <c r="C35" s="53">
        <f t="shared" si="3"/>
        <v>40.107653026016152</v>
      </c>
      <c r="D35" s="17">
        <v>5894</v>
      </c>
      <c r="E35" s="53">
        <f t="shared" si="4"/>
        <v>40.673521496101031</v>
      </c>
      <c r="F35" s="21">
        <v>932</v>
      </c>
      <c r="G35" s="53">
        <f t="shared" si="5"/>
        <v>6.4315782209647372</v>
      </c>
      <c r="H35" s="17">
        <v>14491</v>
      </c>
      <c r="I35" s="53">
        <v>100</v>
      </c>
    </row>
    <row r="36" spans="1:9" x14ac:dyDescent="0.2">
      <c r="A36" s="27" t="s">
        <v>47</v>
      </c>
      <c r="B36" s="17">
        <v>6317</v>
      </c>
      <c r="C36" s="53">
        <f t="shared" si="3"/>
        <v>42.757547042100988</v>
      </c>
      <c r="D36" s="17">
        <v>6425</v>
      </c>
      <c r="E36" s="53">
        <f t="shared" si="4"/>
        <v>43.488560985515093</v>
      </c>
      <c r="F36" s="21">
        <v>940</v>
      </c>
      <c r="G36" s="53">
        <f t="shared" si="5"/>
        <v>6.3625287667524022</v>
      </c>
      <c r="H36" s="17">
        <v>14774</v>
      </c>
      <c r="I36" s="53">
        <v>100</v>
      </c>
    </row>
    <row r="37" spans="1:9" x14ac:dyDescent="0.2">
      <c r="A37" s="27" t="s">
        <v>51</v>
      </c>
      <c r="B37" s="17">
        <v>6946</v>
      </c>
      <c r="C37" s="53">
        <f t="shared" si="3"/>
        <v>43.748819046419349</v>
      </c>
      <c r="D37" s="17">
        <v>6642</v>
      </c>
      <c r="E37" s="53">
        <f t="shared" si="4"/>
        <v>41.834099640990111</v>
      </c>
      <c r="F37" s="21">
        <v>939</v>
      </c>
      <c r="G37" s="53">
        <f t="shared" si="5"/>
        <v>5.9142155319014931</v>
      </c>
      <c r="H37" s="17">
        <v>15877</v>
      </c>
      <c r="I37" s="53">
        <v>100</v>
      </c>
    </row>
    <row r="38" spans="1:9" x14ac:dyDescent="0.2">
      <c r="A38" s="27" t="s">
        <v>52</v>
      </c>
      <c r="B38" s="17">
        <v>7588</v>
      </c>
      <c r="C38" s="53">
        <f t="shared" si="3"/>
        <v>43.067143424711958</v>
      </c>
      <c r="D38" s="17">
        <v>7579</v>
      </c>
      <c r="E38" s="53">
        <f t="shared" si="4"/>
        <v>43.016062205573533</v>
      </c>
      <c r="F38" s="21">
        <v>1139</v>
      </c>
      <c r="G38" s="53">
        <f t="shared" si="5"/>
        <v>6.4646120665190985</v>
      </c>
      <c r="H38" s="17">
        <v>17619</v>
      </c>
      <c r="I38" s="53">
        <v>100</v>
      </c>
    </row>
    <row r="39" spans="1:9" x14ac:dyDescent="0.2">
      <c r="A39" s="27" t="s">
        <v>179</v>
      </c>
      <c r="B39" s="18" t="s">
        <v>151</v>
      </c>
      <c r="C39" s="18" t="s">
        <v>151</v>
      </c>
      <c r="D39" s="18" t="s">
        <v>151</v>
      </c>
      <c r="E39" s="18" t="s">
        <v>151</v>
      </c>
      <c r="F39" s="18" t="s">
        <v>151</v>
      </c>
      <c r="G39" s="18" t="s">
        <v>151</v>
      </c>
      <c r="H39" s="18" t="s">
        <v>151</v>
      </c>
      <c r="I39" s="18" t="s">
        <v>151</v>
      </c>
    </row>
    <row r="40" spans="1:9" x14ac:dyDescent="0.2">
      <c r="A40" s="27" t="s">
        <v>182</v>
      </c>
      <c r="B40" s="18" t="s">
        <v>151</v>
      </c>
      <c r="C40" s="18" t="s">
        <v>151</v>
      </c>
      <c r="D40" s="18" t="s">
        <v>151</v>
      </c>
      <c r="E40" s="18" t="s">
        <v>151</v>
      </c>
      <c r="F40" s="18" t="s">
        <v>151</v>
      </c>
      <c r="G40" s="18" t="s">
        <v>151</v>
      </c>
      <c r="H40" s="18" t="s">
        <v>151</v>
      </c>
      <c r="I40" s="18" t="s">
        <v>151</v>
      </c>
    </row>
    <row r="41" spans="1:9" x14ac:dyDescent="0.2">
      <c r="A41" s="27" t="s">
        <v>195</v>
      </c>
      <c r="B41" s="17">
        <v>10481</v>
      </c>
      <c r="C41" s="53">
        <f>B41/H41*100</f>
        <v>49.315390768362114</v>
      </c>
      <c r="D41" s="17">
        <v>7521</v>
      </c>
      <c r="E41" s="53">
        <f>D41/H41*100</f>
        <v>35.387945231261469</v>
      </c>
      <c r="F41" s="17">
        <v>1239</v>
      </c>
      <c r="G41" s="53">
        <f>F41/H41*100</f>
        <v>5.8297652096174657</v>
      </c>
      <c r="H41" s="17">
        <v>21253</v>
      </c>
      <c r="I41" s="53">
        <v>100</v>
      </c>
    </row>
    <row r="42" spans="1:9" ht="6" customHeight="1" x14ac:dyDescent="0.2">
      <c r="A42" s="325"/>
      <c r="B42" s="344"/>
      <c r="C42" s="327"/>
      <c r="D42" s="326"/>
      <c r="E42" s="327"/>
      <c r="F42" s="326"/>
      <c r="G42" s="326"/>
      <c r="H42" s="326"/>
      <c r="I42" s="327"/>
    </row>
    <row r="43" spans="1:9" ht="15" customHeight="1" x14ac:dyDescent="0.2">
      <c r="A43" s="1088" t="s">
        <v>49</v>
      </c>
      <c r="B43" s="1088"/>
      <c r="C43" s="1088"/>
      <c r="D43" s="1088"/>
      <c r="E43" s="1088"/>
      <c r="F43" s="1088"/>
      <c r="G43" s="1088"/>
      <c r="H43" s="1088"/>
      <c r="I43" s="1088"/>
    </row>
    <row r="44" spans="1:9" s="887" customFormat="1" ht="5.25" customHeight="1" x14ac:dyDescent="0.2">
      <c r="A44" s="885"/>
      <c r="B44" s="885"/>
      <c r="C44" s="885"/>
      <c r="D44" s="885"/>
      <c r="E44" s="885"/>
      <c r="F44" s="885"/>
      <c r="G44" s="885"/>
      <c r="H44" s="885"/>
      <c r="I44" s="885"/>
    </row>
    <row r="45" spans="1:9" ht="30" customHeight="1" x14ac:dyDescent="0.2">
      <c r="A45" s="1088" t="s">
        <v>147</v>
      </c>
      <c r="B45" s="1088"/>
      <c r="C45" s="1088"/>
      <c r="D45" s="1088"/>
      <c r="E45" s="1088"/>
      <c r="F45" s="1088"/>
      <c r="G45" s="1088"/>
      <c r="H45" s="1088"/>
      <c r="I45" s="1088"/>
    </row>
  </sheetData>
  <mergeCells count="11">
    <mergeCell ref="A1:B1"/>
    <mergeCell ref="A2:B2"/>
    <mergeCell ref="F1:H1"/>
    <mergeCell ref="A3:I3"/>
    <mergeCell ref="A43:I43"/>
    <mergeCell ref="A45:I45"/>
    <mergeCell ref="D4:E4"/>
    <mergeCell ref="B4:C4"/>
    <mergeCell ref="F4:G4"/>
    <mergeCell ref="H4:I4"/>
    <mergeCell ref="A4:A5"/>
  </mergeCells>
  <phoneticPr fontId="0" type="noConversion"/>
  <hyperlinks>
    <hyperlink ref="F1:H1" location="Tabellförteckning!A1" display="Tillbaka till innehållsföreckningen "/>
  </hyperlinks>
  <pageMargins left="0.75" right="0.75" top="1" bottom="1" header="0.5" footer="0.5"/>
  <pageSetup paperSize="9" orientation="portrait" r:id="rId1"/>
  <headerFooter alignWithMargins="0"/>
  <ignoredErrors>
    <ignoredError sqref="A33:A38 A39:A41" numberStoredAsText="1"/>
  </ignoredErrors>
  <drawing r:id="rId2"/>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pane ySplit="5" topLeftCell="A6" activePane="bottomLeft" state="frozen"/>
      <selection sqref="A1:B86"/>
      <selection pane="bottomLeft" activeCell="A16" sqref="A16:XFD16"/>
    </sheetView>
  </sheetViews>
  <sheetFormatPr defaultColWidth="8.85546875" defaultRowHeight="12.75" x14ac:dyDescent="0.2"/>
  <cols>
    <col min="1" max="1" width="6.7109375" style="177" customWidth="1"/>
    <col min="2" max="2" width="9.7109375" style="178" customWidth="1"/>
    <col min="3" max="3" width="6.7109375" style="179" customWidth="1"/>
    <col min="4" max="4" width="9.7109375" style="178" customWidth="1"/>
    <col min="5" max="5" width="6.7109375" style="179" customWidth="1"/>
    <col min="6" max="6" width="9.7109375" style="178" customWidth="1"/>
    <col min="7" max="7" width="6.7109375" style="179" customWidth="1"/>
    <col min="8" max="8" width="12.28515625" style="179" customWidth="1"/>
    <col min="9" max="9" width="9.7109375" style="178" customWidth="1"/>
    <col min="10" max="10" width="12" style="178" customWidth="1"/>
    <col min="11" max="11" width="11.42578125" style="179" customWidth="1"/>
    <col min="12" max="16384" width="8.85546875" style="178"/>
  </cols>
  <sheetData>
    <row r="1" spans="1:11" ht="30" customHeight="1" x14ac:dyDescent="0.25">
      <c r="A1" s="1139"/>
      <c r="B1" s="967"/>
      <c r="F1" s="962" t="s">
        <v>590</v>
      </c>
      <c r="G1" s="963"/>
      <c r="H1" s="963"/>
      <c r="K1" s="178"/>
    </row>
    <row r="2" spans="1:11" ht="6" customHeight="1" x14ac:dyDescent="0.2">
      <c r="A2" s="1139"/>
      <c r="B2" s="967"/>
    </row>
    <row r="3" spans="1:11" ht="30" customHeight="1" x14ac:dyDescent="0.2">
      <c r="A3" s="1131" t="s">
        <v>507</v>
      </c>
      <c r="B3" s="1131"/>
      <c r="C3" s="1131"/>
      <c r="D3" s="1131"/>
      <c r="E3" s="1131"/>
      <c r="F3" s="1131"/>
      <c r="G3" s="1131"/>
      <c r="H3" s="1131"/>
      <c r="I3" s="1131"/>
      <c r="J3" s="1131"/>
      <c r="K3" s="1131"/>
    </row>
    <row r="4" spans="1:11" ht="15" customHeight="1" x14ac:dyDescent="0.2">
      <c r="A4" s="1053" t="s">
        <v>127</v>
      </c>
      <c r="B4" s="1055" t="s">
        <v>143</v>
      </c>
      <c r="C4" s="1055"/>
      <c r="D4" s="1055"/>
      <c r="E4" s="1055"/>
      <c r="F4" s="1055"/>
      <c r="G4" s="1055"/>
      <c r="H4" s="1142" t="s">
        <v>149</v>
      </c>
      <c r="I4" s="1142" t="s">
        <v>53</v>
      </c>
      <c r="J4" s="1142"/>
      <c r="K4" s="1144" t="s">
        <v>505</v>
      </c>
    </row>
    <row r="5" spans="1:11" ht="41.25" customHeight="1" x14ac:dyDescent="0.2">
      <c r="A5" s="1141"/>
      <c r="B5" s="641" t="s">
        <v>22</v>
      </c>
      <c r="C5" s="180" t="s">
        <v>129</v>
      </c>
      <c r="D5" s="641" t="s">
        <v>23</v>
      </c>
      <c r="E5" s="180" t="s">
        <v>129</v>
      </c>
      <c r="F5" s="641" t="s">
        <v>132</v>
      </c>
      <c r="G5" s="180" t="s">
        <v>129</v>
      </c>
      <c r="H5" s="1143"/>
      <c r="I5" s="642" t="s">
        <v>89</v>
      </c>
      <c r="J5" s="642" t="s">
        <v>506</v>
      </c>
      <c r="K5" s="1145"/>
    </row>
    <row r="6" spans="1:11" ht="6" customHeight="1" x14ac:dyDescent="0.2">
      <c r="A6" s="364"/>
      <c r="B6" s="404"/>
      <c r="C6" s="676"/>
      <c r="D6" s="404"/>
      <c r="E6" s="676"/>
      <c r="F6" s="404"/>
      <c r="G6" s="676"/>
      <c r="H6" s="676"/>
      <c r="I6" s="404"/>
      <c r="J6" s="404"/>
      <c r="K6" s="676"/>
    </row>
    <row r="7" spans="1:11" ht="12.75" customHeight="1" x14ac:dyDescent="0.2">
      <c r="A7" s="181">
        <v>1987</v>
      </c>
      <c r="B7" s="193">
        <v>5002</v>
      </c>
      <c r="C7" s="183">
        <v>66.365928088098713</v>
      </c>
      <c r="D7" s="193">
        <v>2535</v>
      </c>
      <c r="E7" s="183">
        <v>33.634071911901287</v>
      </c>
      <c r="F7" s="194">
        <v>7537</v>
      </c>
      <c r="G7" s="183">
        <v>100</v>
      </c>
      <c r="H7" s="184">
        <v>0.46348937332079654</v>
      </c>
      <c r="I7" s="193">
        <v>4295</v>
      </c>
      <c r="J7" s="195">
        <v>100</v>
      </c>
      <c r="K7" s="193">
        <v>4295</v>
      </c>
    </row>
    <row r="8" spans="1:11" ht="12.75" customHeight="1" x14ac:dyDescent="0.2">
      <c r="A8" s="181">
        <v>1988</v>
      </c>
      <c r="B8" s="193">
        <v>5466</v>
      </c>
      <c r="C8" s="183">
        <v>65.887174541947928</v>
      </c>
      <c r="D8" s="193">
        <v>2830</v>
      </c>
      <c r="E8" s="183">
        <v>34.112825458052072</v>
      </c>
      <c r="F8" s="194">
        <v>8296</v>
      </c>
      <c r="G8" s="183">
        <v>100</v>
      </c>
      <c r="H8" s="184">
        <v>0.50563999480707233</v>
      </c>
      <c r="I8" s="193">
        <v>4791</v>
      </c>
      <c r="J8" s="195">
        <v>111.03679404025266</v>
      </c>
      <c r="K8" s="193">
        <v>3424</v>
      </c>
    </row>
    <row r="9" spans="1:11" ht="12.75" customHeight="1" x14ac:dyDescent="0.2">
      <c r="A9" s="181">
        <v>1989</v>
      </c>
      <c r="B9" s="193">
        <v>5634</v>
      </c>
      <c r="C9" s="183">
        <v>65.564994763179328</v>
      </c>
      <c r="D9" s="193">
        <v>2959</v>
      </c>
      <c r="E9" s="183">
        <v>34.435005236820665</v>
      </c>
      <c r="F9" s="194">
        <v>8593</v>
      </c>
      <c r="G9" s="183">
        <v>100</v>
      </c>
      <c r="H9" s="184">
        <v>0.53028119775792193</v>
      </c>
      <c r="I9" s="193">
        <v>4918</v>
      </c>
      <c r="J9" s="195">
        <v>113.22221606858828</v>
      </c>
      <c r="K9" s="193">
        <v>3040</v>
      </c>
    </row>
    <row r="10" spans="1:11" ht="12.75" customHeight="1" x14ac:dyDescent="0.2">
      <c r="A10" s="181">
        <v>1990</v>
      </c>
      <c r="B10" s="193">
        <v>6259</v>
      </c>
      <c r="C10" s="183">
        <v>67.05592457681594</v>
      </c>
      <c r="D10" s="193">
        <v>3075</v>
      </c>
      <c r="E10" s="183">
        <v>32.94407542318406</v>
      </c>
      <c r="F10" s="194">
        <v>9334</v>
      </c>
      <c r="G10" s="183">
        <v>100</v>
      </c>
      <c r="H10" s="184">
        <v>0.57196676538516456</v>
      </c>
      <c r="I10" s="193">
        <v>5315</v>
      </c>
      <c r="J10" s="195">
        <v>121.42022235240906</v>
      </c>
      <c r="K10" s="193">
        <v>3083</v>
      </c>
    </row>
    <row r="11" spans="1:11" ht="12.75" customHeight="1" x14ac:dyDescent="0.2">
      <c r="A11" s="181">
        <v>1991</v>
      </c>
      <c r="B11" s="193">
        <v>6533</v>
      </c>
      <c r="C11" s="183">
        <v>67.399154028680485</v>
      </c>
      <c r="D11" s="193">
        <v>3160</v>
      </c>
      <c r="E11" s="183">
        <v>32.600845971319508</v>
      </c>
      <c r="F11" s="194">
        <v>9693</v>
      </c>
      <c r="G11" s="183">
        <v>100</v>
      </c>
      <c r="H11" s="184">
        <v>0.57325586621782421</v>
      </c>
      <c r="I11" s="193">
        <v>5584</v>
      </c>
      <c r="J11" s="195">
        <v>126.69887243532359</v>
      </c>
      <c r="K11" s="193">
        <v>3040</v>
      </c>
    </row>
    <row r="12" spans="1:11" ht="12.75" customHeight="1" x14ac:dyDescent="0.2">
      <c r="A12" s="181">
        <v>1992</v>
      </c>
      <c r="B12" s="193">
        <v>6770</v>
      </c>
      <c r="C12" s="183">
        <v>67.77455200720793</v>
      </c>
      <c r="D12" s="193">
        <v>3219</v>
      </c>
      <c r="E12" s="183">
        <v>32.22544799279207</v>
      </c>
      <c r="F12" s="194">
        <v>9989</v>
      </c>
      <c r="G12" s="183">
        <v>100</v>
      </c>
      <c r="H12" s="184">
        <v>0.60524867971080876</v>
      </c>
      <c r="I12" s="193">
        <v>5628</v>
      </c>
      <c r="J12" s="195">
        <v>126.95043309072891</v>
      </c>
      <c r="K12" s="193">
        <v>2916</v>
      </c>
    </row>
    <row r="13" spans="1:11" ht="12.75" customHeight="1" x14ac:dyDescent="0.2">
      <c r="A13" s="181">
        <v>1993</v>
      </c>
      <c r="B13" s="193">
        <v>7349</v>
      </c>
      <c r="C13" s="183">
        <v>67.901690843573874</v>
      </c>
      <c r="D13" s="193">
        <v>3472</v>
      </c>
      <c r="E13" s="183">
        <v>32.079829991684377</v>
      </c>
      <c r="F13" s="194">
        <v>10823</v>
      </c>
      <c r="G13" s="183">
        <v>100</v>
      </c>
      <c r="H13" s="184">
        <v>0.65120141034473422</v>
      </c>
      <c r="I13" s="193">
        <v>6015</v>
      </c>
      <c r="J13" s="195">
        <v>134.89415397926808</v>
      </c>
      <c r="K13" s="193">
        <v>3071</v>
      </c>
    </row>
    <row r="14" spans="1:11" ht="12.75" customHeight="1" x14ac:dyDescent="0.2">
      <c r="A14" s="181">
        <v>1994</v>
      </c>
      <c r="B14" s="193">
        <v>8045</v>
      </c>
      <c r="C14" s="183">
        <v>68.293718166383698</v>
      </c>
      <c r="D14" s="193">
        <v>3735</v>
      </c>
      <c r="E14" s="183">
        <v>31.706281833616298</v>
      </c>
      <c r="F14" s="194">
        <v>11780</v>
      </c>
      <c r="G14" s="183">
        <v>100</v>
      </c>
      <c r="H14" s="184">
        <v>0.71654457631108492</v>
      </c>
      <c r="I14" s="193">
        <v>6581</v>
      </c>
      <c r="J14" s="195">
        <v>146.54224252112664</v>
      </c>
      <c r="K14" s="193">
        <v>3399</v>
      </c>
    </row>
    <row r="15" spans="1:11" ht="12.75" customHeight="1" x14ac:dyDescent="0.2">
      <c r="A15" s="181">
        <v>1995</v>
      </c>
      <c r="B15" s="193">
        <v>8637</v>
      </c>
      <c r="C15" s="183">
        <v>68.809751434034411</v>
      </c>
      <c r="D15" s="193">
        <v>3915</v>
      </c>
      <c r="E15" s="183">
        <v>31.190248565965582</v>
      </c>
      <c r="F15" s="194">
        <v>12552</v>
      </c>
      <c r="G15" s="183">
        <v>100</v>
      </c>
      <c r="H15" s="184">
        <v>0.78652333126969132</v>
      </c>
      <c r="I15" s="193">
        <v>6855</v>
      </c>
      <c r="J15" s="195">
        <v>151.84470979389374</v>
      </c>
      <c r="K15" s="193">
        <v>3518</v>
      </c>
    </row>
    <row r="16" spans="1:11" ht="12.75" customHeight="1" x14ac:dyDescent="0.2">
      <c r="A16" s="181" t="s">
        <v>20</v>
      </c>
      <c r="B16" s="193">
        <v>8855</v>
      </c>
      <c r="C16" s="183">
        <v>68.707324643078834</v>
      </c>
      <c r="D16" s="193">
        <v>4030</v>
      </c>
      <c r="E16" s="183">
        <v>31.269397889509623</v>
      </c>
      <c r="F16" s="194">
        <v>12888</v>
      </c>
      <c r="G16" s="183">
        <v>100</v>
      </c>
      <c r="H16" s="184">
        <v>0.82144213829903856</v>
      </c>
      <c r="I16" s="193">
        <v>7213</v>
      </c>
      <c r="J16" s="195">
        <v>159.5206725242108</v>
      </c>
      <c r="K16" s="193">
        <v>3722</v>
      </c>
    </row>
    <row r="17" spans="1:11" ht="12.75" customHeight="1" x14ac:dyDescent="0.2">
      <c r="A17" s="181">
        <v>1997</v>
      </c>
      <c r="B17" s="193">
        <v>9303</v>
      </c>
      <c r="C17" s="183">
        <v>65.233854568403345</v>
      </c>
      <c r="D17" s="193">
        <v>4958</v>
      </c>
      <c r="E17" s="183">
        <v>34.766145431596662</v>
      </c>
      <c r="F17" s="194">
        <v>14261</v>
      </c>
      <c r="G17" s="183">
        <v>100</v>
      </c>
      <c r="H17" s="184">
        <v>0.9313677148934586</v>
      </c>
      <c r="I17" s="193">
        <v>8516</v>
      </c>
      <c r="J17" s="195">
        <v>188.22962687456484</v>
      </c>
      <c r="K17" s="193">
        <v>4930</v>
      </c>
    </row>
    <row r="18" spans="1:11" ht="12.75" customHeight="1" x14ac:dyDescent="0.2">
      <c r="A18" s="181">
        <v>1998</v>
      </c>
      <c r="B18" s="193">
        <v>9057</v>
      </c>
      <c r="C18" s="183">
        <v>63.535601543318137</v>
      </c>
      <c r="D18" s="193">
        <v>5198</v>
      </c>
      <c r="E18" s="183">
        <v>36.464398456681863</v>
      </c>
      <c r="F18" s="194">
        <v>14255</v>
      </c>
      <c r="G18" s="183">
        <v>100</v>
      </c>
      <c r="H18" s="184">
        <v>0.93773825820792334</v>
      </c>
      <c r="I18" s="193">
        <v>8588</v>
      </c>
      <c r="J18" s="195">
        <v>189.7157131911375</v>
      </c>
      <c r="K18" s="193">
        <v>4785</v>
      </c>
    </row>
    <row r="19" spans="1:11" ht="12.75" customHeight="1" x14ac:dyDescent="0.2">
      <c r="A19" s="181">
        <v>1999</v>
      </c>
      <c r="B19" s="193">
        <v>9075</v>
      </c>
      <c r="C19" s="183">
        <v>64.084457312336696</v>
      </c>
      <c r="D19" s="193">
        <v>5086</v>
      </c>
      <c r="E19" s="183">
        <v>35.915542687663297</v>
      </c>
      <c r="F19" s="194">
        <v>14161</v>
      </c>
      <c r="G19" s="183">
        <v>100</v>
      </c>
      <c r="H19" s="184">
        <v>0.9509470858148994</v>
      </c>
      <c r="I19" s="193">
        <v>8552</v>
      </c>
      <c r="J19" s="195">
        <v>188.77327107823081</v>
      </c>
      <c r="K19" s="193">
        <v>4717</v>
      </c>
    </row>
    <row r="20" spans="1:11" ht="12.75" customHeight="1" x14ac:dyDescent="0.2">
      <c r="A20" s="181">
        <v>2000</v>
      </c>
      <c r="B20" s="193">
        <v>9496</v>
      </c>
      <c r="C20" s="183">
        <v>64.179507975128416</v>
      </c>
      <c r="D20" s="193">
        <v>5300</v>
      </c>
      <c r="E20" s="183">
        <v>35.820492024871584</v>
      </c>
      <c r="F20" s="194">
        <v>14796</v>
      </c>
      <c r="G20" s="183">
        <v>100</v>
      </c>
      <c r="H20" s="184">
        <v>1.0130333213744827</v>
      </c>
      <c r="I20" s="193">
        <v>8875</v>
      </c>
      <c r="J20" s="195">
        <v>195.58871815696872</v>
      </c>
      <c r="K20" s="193">
        <v>4845</v>
      </c>
    </row>
    <row r="21" spans="1:11" ht="12.75" customHeight="1" x14ac:dyDescent="0.2">
      <c r="A21" s="181">
        <v>2001</v>
      </c>
      <c r="B21" s="193">
        <v>9883</v>
      </c>
      <c r="C21" s="183">
        <v>63.806572406223772</v>
      </c>
      <c r="D21" s="193">
        <v>5606</v>
      </c>
      <c r="E21" s="183">
        <v>36.193427593776228</v>
      </c>
      <c r="F21" s="194">
        <v>15489</v>
      </c>
      <c r="G21" s="183">
        <v>100</v>
      </c>
      <c r="H21" s="184">
        <v>1.0751046195001448</v>
      </c>
      <c r="I21" s="193">
        <v>9110</v>
      </c>
      <c r="J21" s="195">
        <v>200.2294078465703</v>
      </c>
      <c r="K21" s="193">
        <v>5002</v>
      </c>
    </row>
    <row r="22" spans="1:11" x14ac:dyDescent="0.2">
      <c r="A22" s="640">
        <v>2002</v>
      </c>
      <c r="B22" s="193">
        <v>9467</v>
      </c>
      <c r="C22" s="183">
        <v>64.174349240780913</v>
      </c>
      <c r="D22" s="193">
        <v>5285</v>
      </c>
      <c r="E22" s="183">
        <v>35.825650759219087</v>
      </c>
      <c r="F22" s="194">
        <v>14752</v>
      </c>
      <c r="G22" s="183">
        <v>100</v>
      </c>
      <c r="H22" s="184">
        <v>1.038399378311869</v>
      </c>
      <c r="I22" s="193">
        <v>8844</v>
      </c>
      <c r="J22" s="195">
        <v>193.75140493417038</v>
      </c>
      <c r="K22" s="193">
        <v>4911</v>
      </c>
    </row>
    <row r="23" spans="1:11" x14ac:dyDescent="0.2">
      <c r="A23" s="640">
        <v>2003</v>
      </c>
      <c r="B23" s="193">
        <v>9309</v>
      </c>
      <c r="C23" s="183">
        <v>64.529322057396371</v>
      </c>
      <c r="D23" s="193">
        <v>5117</v>
      </c>
      <c r="E23" s="183">
        <v>35.470677942603629</v>
      </c>
      <c r="F23" s="194">
        <v>14426</v>
      </c>
      <c r="G23" s="183">
        <v>100</v>
      </c>
      <c r="H23" s="184">
        <v>1.0190767839671657</v>
      </c>
      <c r="I23" s="193">
        <v>8498</v>
      </c>
      <c r="J23" s="195">
        <v>185.47990897134844</v>
      </c>
      <c r="K23" s="193">
        <v>4648</v>
      </c>
    </row>
    <row r="24" spans="1:11" x14ac:dyDescent="0.2">
      <c r="A24" s="640">
        <v>2004</v>
      </c>
      <c r="B24" s="193">
        <v>9428</v>
      </c>
      <c r="C24" s="183">
        <v>65.182522123893804</v>
      </c>
      <c r="D24" s="193">
        <v>5036</v>
      </c>
      <c r="E24" s="183">
        <v>34.817477876106196</v>
      </c>
      <c r="F24" s="194">
        <v>14464</v>
      </c>
      <c r="G24" s="183">
        <v>100</v>
      </c>
      <c r="H24" s="184">
        <v>1.0120977306871195</v>
      </c>
      <c r="I24" s="193">
        <v>8525</v>
      </c>
      <c r="J24" s="195">
        <v>185.33884795878873</v>
      </c>
      <c r="K24" s="193">
        <v>4679</v>
      </c>
    </row>
    <row r="25" spans="1:11" x14ac:dyDescent="0.2">
      <c r="A25" s="640">
        <v>2005</v>
      </c>
      <c r="B25" s="193">
        <v>9693</v>
      </c>
      <c r="C25" s="183">
        <v>64.975197747687361</v>
      </c>
      <c r="D25" s="193">
        <v>5225</v>
      </c>
      <c r="E25" s="183">
        <v>35.024802252312639</v>
      </c>
      <c r="F25" s="194">
        <v>14918</v>
      </c>
      <c r="G25" s="183">
        <v>100</v>
      </c>
      <c r="H25" s="184">
        <v>1.0266334227743601</v>
      </c>
      <c r="I25" s="193">
        <v>8565</v>
      </c>
      <c r="J25" s="195">
        <v>185.46523299825088</v>
      </c>
      <c r="K25" s="193">
        <v>4688</v>
      </c>
    </row>
    <row r="26" spans="1:11" x14ac:dyDescent="0.2">
      <c r="A26" s="640">
        <v>2006</v>
      </c>
      <c r="B26" s="193">
        <v>10045</v>
      </c>
      <c r="C26" s="183">
        <v>66.369342583415929</v>
      </c>
      <c r="D26" s="193">
        <v>5090</v>
      </c>
      <c r="E26" s="183">
        <v>33.630657416584079</v>
      </c>
      <c r="F26" s="194">
        <v>15135</v>
      </c>
      <c r="G26" s="183">
        <v>100</v>
      </c>
      <c r="H26" s="184">
        <v>1.0315292873212885</v>
      </c>
      <c r="I26" s="193">
        <v>8917</v>
      </c>
      <c r="J26" s="195">
        <v>192.00436241217395</v>
      </c>
      <c r="K26" s="193">
        <v>4875</v>
      </c>
    </row>
    <row r="27" spans="1:11" x14ac:dyDescent="0.2">
      <c r="A27" s="640">
        <v>2007</v>
      </c>
      <c r="B27" s="193">
        <v>10881</v>
      </c>
      <c r="C27" s="183">
        <v>66.005459508644222</v>
      </c>
      <c r="D27" s="193">
        <v>5604</v>
      </c>
      <c r="E27" s="183">
        <v>33.994540491355778</v>
      </c>
      <c r="F27" s="194">
        <v>16485</v>
      </c>
      <c r="G27" s="183">
        <v>100</v>
      </c>
      <c r="H27" s="184">
        <v>1.1106507261169669</v>
      </c>
      <c r="I27" s="193">
        <v>9559</v>
      </c>
      <c r="J27" s="195">
        <v>204.30746986806423</v>
      </c>
      <c r="K27" s="193">
        <v>5267</v>
      </c>
    </row>
    <row r="28" spans="1:11" x14ac:dyDescent="0.2">
      <c r="A28" s="640">
        <v>2008</v>
      </c>
      <c r="B28" s="193">
        <v>11303</v>
      </c>
      <c r="C28" s="183">
        <v>64.533257208107329</v>
      </c>
      <c r="D28" s="193">
        <v>6212</v>
      </c>
      <c r="E28" s="183">
        <v>35.466742791892663</v>
      </c>
      <c r="F28" s="194">
        <v>17515</v>
      </c>
      <c r="G28" s="183">
        <v>100</v>
      </c>
      <c r="H28" s="184">
        <v>1.1611148824234454</v>
      </c>
      <c r="I28" s="193">
        <v>10080</v>
      </c>
      <c r="J28" s="195">
        <v>213.77111253652129</v>
      </c>
      <c r="K28" s="193">
        <v>5637</v>
      </c>
    </row>
    <row r="29" spans="1:11" x14ac:dyDescent="0.2">
      <c r="A29" s="640">
        <v>2009</v>
      </c>
      <c r="B29" s="193">
        <v>12227</v>
      </c>
      <c r="C29" s="183">
        <v>65.535723856997379</v>
      </c>
      <c r="D29" s="193">
        <v>6430</v>
      </c>
      <c r="E29" s="183">
        <v>34.464276143002628</v>
      </c>
      <c r="F29" s="194">
        <v>18657</v>
      </c>
      <c r="G29" s="183">
        <v>100</v>
      </c>
      <c r="H29" s="184">
        <v>1.2178468712752111</v>
      </c>
      <c r="I29" s="193">
        <v>10740</v>
      </c>
      <c r="J29" s="195">
        <v>225.83591847004723</v>
      </c>
      <c r="K29" s="193">
        <v>5946</v>
      </c>
    </row>
    <row r="30" spans="1:11" x14ac:dyDescent="0.2">
      <c r="A30" s="640">
        <v>2010</v>
      </c>
      <c r="B30" s="182">
        <v>12606</v>
      </c>
      <c r="C30" s="183">
        <v>66.462803817156114</v>
      </c>
      <c r="D30" s="182">
        <v>6361</v>
      </c>
      <c r="E30" s="183">
        <v>33.537196182843886</v>
      </c>
      <c r="F30" s="194">
        <v>18967</v>
      </c>
      <c r="G30" s="183">
        <v>100</v>
      </c>
      <c r="H30" s="184">
        <v>1.2297061529394755</v>
      </c>
      <c r="I30" s="182">
        <v>11142</v>
      </c>
      <c r="J30" s="195">
        <v>232.3001007722099</v>
      </c>
      <c r="K30" s="193">
        <v>5937</v>
      </c>
    </row>
    <row r="31" spans="1:11" x14ac:dyDescent="0.2">
      <c r="A31" s="640">
        <v>2011</v>
      </c>
      <c r="B31" s="182">
        <v>13883</v>
      </c>
      <c r="C31" s="183">
        <v>65.504388034349347</v>
      </c>
      <c r="D31" s="182">
        <v>7311</v>
      </c>
      <c r="E31" s="183">
        <v>34.495611965650653</v>
      </c>
      <c r="F31" s="194">
        <v>21194</v>
      </c>
      <c r="G31" s="183">
        <v>100</v>
      </c>
      <c r="H31" s="184">
        <v>1.3450120196884274</v>
      </c>
      <c r="I31" s="182">
        <v>11771</v>
      </c>
      <c r="J31" s="195">
        <v>243.56789981342004</v>
      </c>
      <c r="K31" s="182">
        <v>6320</v>
      </c>
    </row>
    <row r="32" spans="1:11" x14ac:dyDescent="0.2">
      <c r="A32" s="640">
        <v>2012</v>
      </c>
      <c r="B32" s="182">
        <v>15574</v>
      </c>
      <c r="C32" s="183">
        <v>66.595398956640722</v>
      </c>
      <c r="D32" s="182">
        <v>7812</v>
      </c>
      <c r="E32" s="183">
        <v>33.404601043359271</v>
      </c>
      <c r="F32" s="194">
        <v>23386</v>
      </c>
      <c r="G32" s="183">
        <v>100</v>
      </c>
      <c r="H32" s="184">
        <v>1.4636393336329123</v>
      </c>
      <c r="I32" s="182">
        <v>12397</v>
      </c>
      <c r="J32" s="195">
        <v>254.63055629072753</v>
      </c>
      <c r="K32" s="182">
        <v>6562</v>
      </c>
    </row>
    <row r="33" spans="1:11" x14ac:dyDescent="0.2">
      <c r="A33" s="640">
        <v>2013</v>
      </c>
      <c r="B33" s="182">
        <v>17017</v>
      </c>
      <c r="C33" s="183">
        <v>67.813023033394444</v>
      </c>
      <c r="D33" s="182">
        <v>8077</v>
      </c>
      <c r="E33" s="183">
        <v>32.186976966605563</v>
      </c>
      <c r="F33" s="194">
        <v>25094</v>
      </c>
      <c r="G33" s="183">
        <v>100</v>
      </c>
      <c r="H33" s="184">
        <v>1.5983419129402383</v>
      </c>
      <c r="I33" s="182">
        <v>12987</v>
      </c>
      <c r="J33" s="195">
        <v>264.49824354255554</v>
      </c>
      <c r="K33" s="182">
        <v>6768</v>
      </c>
    </row>
    <row r="34" spans="1:11" ht="6.75" customHeight="1" x14ac:dyDescent="0.2">
      <c r="A34" s="364"/>
      <c r="B34" s="365"/>
      <c r="C34" s="366"/>
      <c r="D34" s="365"/>
      <c r="E34" s="366"/>
      <c r="F34" s="367"/>
      <c r="G34" s="366"/>
      <c r="H34" s="368"/>
      <c r="I34" s="365"/>
      <c r="J34" s="365"/>
      <c r="K34" s="365"/>
    </row>
    <row r="35" spans="1:11" ht="15" customHeight="1" x14ac:dyDescent="0.2">
      <c r="A35" s="1021" t="s">
        <v>429</v>
      </c>
      <c r="B35" s="1021"/>
      <c r="C35" s="1021"/>
      <c r="D35" s="1021"/>
      <c r="E35" s="1021"/>
      <c r="F35" s="1021"/>
      <c r="G35" s="1021"/>
      <c r="H35" s="1021"/>
      <c r="I35" s="1021"/>
      <c r="J35" s="1021"/>
      <c r="K35" s="1021"/>
    </row>
    <row r="36" spans="1:11" ht="6" customHeight="1" x14ac:dyDescent="0.2">
      <c r="A36" s="639"/>
      <c r="B36" s="639"/>
      <c r="C36" s="639"/>
      <c r="D36" s="639"/>
      <c r="E36" s="639"/>
      <c r="F36" s="639"/>
      <c r="G36" s="639"/>
      <c r="H36" s="639"/>
      <c r="I36" s="639"/>
      <c r="J36" s="639"/>
      <c r="K36" s="639"/>
    </row>
    <row r="37" spans="1:11" s="176" customFormat="1" ht="25.5" customHeight="1" x14ac:dyDescent="0.2">
      <c r="A37" s="1140" t="s">
        <v>371</v>
      </c>
      <c r="B37" s="1140"/>
      <c r="C37" s="1140"/>
      <c r="D37" s="1140"/>
      <c r="E37" s="1140"/>
      <c r="F37" s="1140"/>
      <c r="G37" s="1140"/>
      <c r="H37" s="1140"/>
      <c r="I37" s="1140"/>
      <c r="J37" s="1140"/>
      <c r="K37" s="1140"/>
    </row>
    <row r="40" spans="1:11" x14ac:dyDescent="0.2">
      <c r="F40" s="198"/>
    </row>
  </sheetData>
  <mergeCells count="11">
    <mergeCell ref="A1:B1"/>
    <mergeCell ref="A2:B2"/>
    <mergeCell ref="F1:H1"/>
    <mergeCell ref="A35:K35"/>
    <mergeCell ref="A37:K37"/>
    <mergeCell ref="A3:K3"/>
    <mergeCell ref="A4:A5"/>
    <mergeCell ref="B4:G4"/>
    <mergeCell ref="H4:H5"/>
    <mergeCell ref="I4:J4"/>
    <mergeCell ref="K4:K5"/>
  </mergeCells>
  <hyperlinks>
    <hyperlink ref="F1:H1" location="Tabellförteckning!A1" display="Tillbaka till innehållsföreckningen "/>
  </hyperlinks>
  <pageMargins left="0.75" right="0.75" top="1" bottom="1" header="0.5" footer="0.5"/>
  <pageSetup paperSize="9" scale="86" orientation="portrait" r:id="rId1"/>
  <headerFooter alignWithMargins="0"/>
  <drawing r:id="rId2"/>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pane ySplit="5" topLeftCell="A6" activePane="bottomLeft" state="frozen"/>
      <selection sqref="A1:B86"/>
      <selection pane="bottomLeft" activeCell="L24" sqref="L24"/>
    </sheetView>
  </sheetViews>
  <sheetFormatPr defaultColWidth="8.85546875" defaultRowHeight="12.75" x14ac:dyDescent="0.2"/>
  <cols>
    <col min="1" max="1" width="6.7109375" style="188" customWidth="1"/>
    <col min="2" max="2" width="8.7109375" style="176" customWidth="1"/>
    <col min="3" max="3" width="6.7109375" style="176" customWidth="1"/>
    <col min="4" max="4" width="8.7109375" style="176" customWidth="1"/>
    <col min="5" max="5" width="6.7109375" style="176" customWidth="1"/>
    <col min="6" max="6" width="8.7109375" style="176" customWidth="1"/>
    <col min="7" max="7" width="6.7109375" style="176" customWidth="1"/>
    <col min="8" max="8" width="8.7109375" style="176" customWidth="1"/>
    <col min="9" max="9" width="6.7109375" style="176" customWidth="1"/>
    <col min="10" max="10" width="8.7109375" style="176" customWidth="1"/>
    <col min="11" max="11" width="6.7109375" style="176" customWidth="1"/>
    <col min="12" max="12" width="8.7109375" style="176" customWidth="1"/>
    <col min="13" max="13" width="6.7109375" style="176" customWidth="1"/>
    <col min="14" max="16384" width="8.85546875" style="176"/>
  </cols>
  <sheetData>
    <row r="1" spans="1:13" ht="30" customHeight="1" x14ac:dyDescent="0.25">
      <c r="A1" s="1083"/>
      <c r="B1" s="967"/>
      <c r="F1" s="962" t="s">
        <v>590</v>
      </c>
      <c r="G1" s="963"/>
      <c r="H1" s="963"/>
      <c r="I1" s="199"/>
    </row>
    <row r="2" spans="1:13" ht="6" customHeight="1" x14ac:dyDescent="0.2">
      <c r="A2" s="1083"/>
      <c r="B2" s="967"/>
    </row>
    <row r="3" spans="1:13" ht="30" customHeight="1" x14ac:dyDescent="0.2">
      <c r="A3" s="1147" t="s">
        <v>508</v>
      </c>
      <c r="B3" s="1085"/>
      <c r="C3" s="1085"/>
      <c r="D3" s="1085"/>
      <c r="E3" s="1085"/>
      <c r="F3" s="1085"/>
      <c r="G3" s="1085"/>
      <c r="H3" s="1085"/>
      <c r="I3" s="1085"/>
      <c r="J3" s="1085"/>
      <c r="K3" s="1085"/>
      <c r="L3" s="1085"/>
      <c r="M3" s="1085"/>
    </row>
    <row r="4" spans="1:13" ht="15" customHeight="1" x14ac:dyDescent="0.2">
      <c r="A4" s="1148" t="s">
        <v>127</v>
      </c>
      <c r="B4" s="1149" t="s">
        <v>490</v>
      </c>
      <c r="C4" s="1149"/>
      <c r="D4" s="1149" t="s">
        <v>488</v>
      </c>
      <c r="E4" s="1149"/>
      <c r="F4" s="1149" t="s">
        <v>489</v>
      </c>
      <c r="G4" s="1149"/>
      <c r="H4" s="1149" t="s">
        <v>427</v>
      </c>
      <c r="I4" s="1149"/>
      <c r="J4" s="1149" t="s">
        <v>479</v>
      </c>
      <c r="K4" s="1149"/>
      <c r="L4" s="1149" t="s">
        <v>132</v>
      </c>
      <c r="M4" s="1149"/>
    </row>
    <row r="5" spans="1:13" ht="15" customHeight="1" x14ac:dyDescent="0.2">
      <c r="A5" s="1148"/>
      <c r="B5" s="645" t="s">
        <v>89</v>
      </c>
      <c r="C5" s="187" t="s">
        <v>129</v>
      </c>
      <c r="D5" s="645" t="s">
        <v>89</v>
      </c>
      <c r="E5" s="645" t="s">
        <v>129</v>
      </c>
      <c r="F5" s="645" t="s">
        <v>89</v>
      </c>
      <c r="G5" s="645" t="s">
        <v>129</v>
      </c>
      <c r="H5" s="645" t="s">
        <v>89</v>
      </c>
      <c r="I5" s="645" t="s">
        <v>129</v>
      </c>
      <c r="J5" s="645" t="s">
        <v>89</v>
      </c>
      <c r="K5" s="645" t="s">
        <v>129</v>
      </c>
      <c r="L5" s="645" t="s">
        <v>89</v>
      </c>
      <c r="M5" s="645" t="s">
        <v>129</v>
      </c>
    </row>
    <row r="6" spans="1:13" ht="6" customHeight="1" x14ac:dyDescent="0.2">
      <c r="A6" s="369"/>
      <c r="B6" s="370"/>
      <c r="C6" s="370"/>
      <c r="D6" s="370"/>
      <c r="E6" s="370"/>
      <c r="F6" s="370"/>
      <c r="G6" s="370"/>
      <c r="H6" s="370"/>
      <c r="I6" s="370"/>
      <c r="J6" s="370"/>
      <c r="K6" s="370"/>
      <c r="L6" s="370"/>
      <c r="M6" s="370"/>
    </row>
    <row r="7" spans="1:13" x14ac:dyDescent="0.2">
      <c r="A7" s="188">
        <v>1987</v>
      </c>
      <c r="B7" s="193">
        <v>115</v>
      </c>
      <c r="C7" s="189">
        <v>2.6775320139697323</v>
      </c>
      <c r="D7" s="185">
        <v>1340</v>
      </c>
      <c r="E7" s="189">
        <v>31.199068684516881</v>
      </c>
      <c r="F7" s="185">
        <v>1618</v>
      </c>
      <c r="G7" s="189">
        <v>37.671711292200236</v>
      </c>
      <c r="H7" s="185">
        <v>655</v>
      </c>
      <c r="I7" s="189">
        <v>15.250291036088475</v>
      </c>
      <c r="J7" s="185">
        <v>567</v>
      </c>
      <c r="K7" s="189">
        <v>13.20139697322468</v>
      </c>
      <c r="L7" s="185">
        <v>4295</v>
      </c>
      <c r="M7" s="189">
        <v>100</v>
      </c>
    </row>
    <row r="8" spans="1:13" x14ac:dyDescent="0.2">
      <c r="A8" s="188">
        <v>1988</v>
      </c>
      <c r="B8" s="193">
        <v>252</v>
      </c>
      <c r="C8" s="189">
        <v>5.2598622417031935</v>
      </c>
      <c r="D8" s="193">
        <v>1440</v>
      </c>
      <c r="E8" s="189">
        <v>30.05635566687539</v>
      </c>
      <c r="F8" s="193">
        <v>1772</v>
      </c>
      <c r="G8" s="189">
        <v>36.986015445627217</v>
      </c>
      <c r="H8" s="193">
        <v>745</v>
      </c>
      <c r="I8" s="189">
        <v>15.549989563765394</v>
      </c>
      <c r="J8" s="185">
        <v>582</v>
      </c>
      <c r="K8" s="189">
        <v>12.147777082028805</v>
      </c>
      <c r="L8" s="185">
        <v>4791</v>
      </c>
      <c r="M8" s="189">
        <v>100</v>
      </c>
    </row>
    <row r="9" spans="1:13" x14ac:dyDescent="0.2">
      <c r="A9" s="188">
        <v>1989</v>
      </c>
      <c r="B9" s="193">
        <v>254</v>
      </c>
      <c r="C9" s="189">
        <v>5.1647010980073205</v>
      </c>
      <c r="D9" s="185">
        <v>1389</v>
      </c>
      <c r="E9" s="189">
        <v>28.243188287921921</v>
      </c>
      <c r="F9" s="185">
        <v>1824</v>
      </c>
      <c r="G9" s="189">
        <v>37.088247254981702</v>
      </c>
      <c r="H9" s="185">
        <v>829</v>
      </c>
      <c r="I9" s="189">
        <v>16.856445709638063</v>
      </c>
      <c r="J9" s="185">
        <v>622</v>
      </c>
      <c r="K9" s="189">
        <v>12.647417649450997</v>
      </c>
      <c r="L9" s="185">
        <v>4918</v>
      </c>
      <c r="M9" s="189">
        <v>100</v>
      </c>
    </row>
    <row r="10" spans="1:13" x14ac:dyDescent="0.2">
      <c r="A10" s="188">
        <v>1990</v>
      </c>
      <c r="B10" s="193">
        <v>271</v>
      </c>
      <c r="C10" s="189">
        <v>5.0987770460959547</v>
      </c>
      <c r="D10" s="185">
        <v>1431</v>
      </c>
      <c r="E10" s="189">
        <v>26.923800564440263</v>
      </c>
      <c r="F10" s="185">
        <v>1929</v>
      </c>
      <c r="G10" s="189">
        <v>36.293508936970838</v>
      </c>
      <c r="H10" s="185">
        <v>1018</v>
      </c>
      <c r="I10" s="189">
        <v>19.153339604891816</v>
      </c>
      <c r="J10" s="185">
        <v>666</v>
      </c>
      <c r="K10" s="189">
        <v>12.530573847601129</v>
      </c>
      <c r="L10" s="185">
        <v>5315</v>
      </c>
      <c r="M10" s="189">
        <v>100</v>
      </c>
    </row>
    <row r="11" spans="1:13" x14ac:dyDescent="0.2">
      <c r="A11" s="188">
        <v>1991</v>
      </c>
      <c r="B11" s="193">
        <v>272</v>
      </c>
      <c r="C11" s="189">
        <v>4.8710601719197708</v>
      </c>
      <c r="D11" s="185">
        <v>1482</v>
      </c>
      <c r="E11" s="189">
        <v>26.540114613180517</v>
      </c>
      <c r="F11" s="185">
        <v>2014</v>
      </c>
      <c r="G11" s="189">
        <v>36.067335243553011</v>
      </c>
      <c r="H11" s="185">
        <v>1103</v>
      </c>
      <c r="I11" s="189">
        <v>19.752865329512893</v>
      </c>
      <c r="J11" s="185">
        <v>713</v>
      </c>
      <c r="K11" s="189">
        <v>12.76862464183381</v>
      </c>
      <c r="L11" s="185">
        <v>5584</v>
      </c>
      <c r="M11" s="189">
        <v>100</v>
      </c>
    </row>
    <row r="12" spans="1:13" x14ac:dyDescent="0.2">
      <c r="A12" s="188">
        <v>1992</v>
      </c>
      <c r="B12" s="193">
        <v>273</v>
      </c>
      <c r="C12" s="189">
        <v>4.8507462686567164</v>
      </c>
      <c r="D12" s="193">
        <v>1420</v>
      </c>
      <c r="E12" s="189">
        <v>25.230987917555083</v>
      </c>
      <c r="F12" s="193">
        <v>2115</v>
      </c>
      <c r="G12" s="189">
        <v>37.579957356076761</v>
      </c>
      <c r="H12" s="193">
        <v>1133</v>
      </c>
      <c r="I12" s="189">
        <v>20.131485429992892</v>
      </c>
      <c r="J12" s="185">
        <v>687</v>
      </c>
      <c r="K12" s="189">
        <v>12.206823027718551</v>
      </c>
      <c r="L12" s="185">
        <v>5628</v>
      </c>
      <c r="M12" s="189">
        <v>100</v>
      </c>
    </row>
    <row r="13" spans="1:13" x14ac:dyDescent="0.2">
      <c r="A13" s="188">
        <v>1993</v>
      </c>
      <c r="B13" s="193">
        <v>272</v>
      </c>
      <c r="C13" s="189">
        <v>4.5220282626766419</v>
      </c>
      <c r="D13" s="185">
        <v>1479</v>
      </c>
      <c r="E13" s="189">
        <v>24.58852867830424</v>
      </c>
      <c r="F13" s="185">
        <v>2239</v>
      </c>
      <c r="G13" s="189">
        <v>37.223607647547794</v>
      </c>
      <c r="H13" s="185">
        <v>1266</v>
      </c>
      <c r="I13" s="189">
        <v>21.047381546134662</v>
      </c>
      <c r="J13" s="185">
        <v>759</v>
      </c>
      <c r="K13" s="189">
        <v>12.618453865336658</v>
      </c>
      <c r="L13" s="185">
        <v>6015</v>
      </c>
      <c r="M13" s="189">
        <v>100</v>
      </c>
    </row>
    <row r="14" spans="1:13" x14ac:dyDescent="0.2">
      <c r="A14" s="188">
        <v>1994</v>
      </c>
      <c r="B14" s="193">
        <v>317</v>
      </c>
      <c r="C14" s="189">
        <v>4.8168971280960342</v>
      </c>
      <c r="D14" s="185">
        <v>1427</v>
      </c>
      <c r="E14" s="189">
        <v>21.683634705971738</v>
      </c>
      <c r="F14" s="185">
        <v>2422</v>
      </c>
      <c r="G14" s="189">
        <v>36.802917489743201</v>
      </c>
      <c r="H14" s="185">
        <v>1511</v>
      </c>
      <c r="I14" s="189">
        <v>22.960036468621791</v>
      </c>
      <c r="J14" s="185">
        <v>904</v>
      </c>
      <c r="K14" s="189">
        <v>13.73651420756724</v>
      </c>
      <c r="L14" s="185">
        <v>6581</v>
      </c>
      <c r="M14" s="189">
        <v>100</v>
      </c>
    </row>
    <row r="15" spans="1:13" x14ac:dyDescent="0.2">
      <c r="A15" s="188">
        <v>1995</v>
      </c>
      <c r="B15" s="193">
        <v>353</v>
      </c>
      <c r="C15" s="189">
        <v>5.1495258935083879</v>
      </c>
      <c r="D15" s="185">
        <v>1530</v>
      </c>
      <c r="E15" s="189">
        <v>22.319474835886215</v>
      </c>
      <c r="F15" s="185">
        <v>2389</v>
      </c>
      <c r="G15" s="189">
        <v>34.85047410649161</v>
      </c>
      <c r="H15" s="185">
        <v>1607</v>
      </c>
      <c r="I15" s="189">
        <v>23.442742523705324</v>
      </c>
      <c r="J15" s="185">
        <v>976</v>
      </c>
      <c r="K15" s="189">
        <v>14.237782640408462</v>
      </c>
      <c r="L15" s="185">
        <v>6855</v>
      </c>
      <c r="M15" s="189">
        <v>100</v>
      </c>
    </row>
    <row r="16" spans="1:13" x14ac:dyDescent="0.2">
      <c r="A16" s="188">
        <v>1996</v>
      </c>
      <c r="B16" s="195">
        <v>416</v>
      </c>
      <c r="C16" s="189">
        <v>5.767364480798558</v>
      </c>
      <c r="D16" s="190">
        <v>1566</v>
      </c>
      <c r="E16" s="189">
        <v>21.710799944544572</v>
      </c>
      <c r="F16" s="190">
        <v>2453</v>
      </c>
      <c r="G16" s="189">
        <v>34.008041037016497</v>
      </c>
      <c r="H16" s="190">
        <v>1727</v>
      </c>
      <c r="I16" s="189">
        <v>23.942880909469014</v>
      </c>
      <c r="J16" s="185">
        <v>1051</v>
      </c>
      <c r="K16" s="189">
        <v>14.570913628171358</v>
      </c>
      <c r="L16" s="185">
        <v>7213</v>
      </c>
      <c r="M16" s="189">
        <v>100</v>
      </c>
    </row>
    <row r="17" spans="1:13" x14ac:dyDescent="0.2">
      <c r="A17" s="188">
        <v>1997</v>
      </c>
      <c r="B17" s="195">
        <v>571</v>
      </c>
      <c r="C17" s="189">
        <v>6.7050258337247532</v>
      </c>
      <c r="D17" s="190">
        <v>1840</v>
      </c>
      <c r="E17" s="189">
        <v>21.606387975575387</v>
      </c>
      <c r="F17" s="190">
        <v>2676</v>
      </c>
      <c r="G17" s="189">
        <v>31.423203381869421</v>
      </c>
      <c r="H17" s="190">
        <v>1957</v>
      </c>
      <c r="I17" s="189">
        <v>22.980272428370128</v>
      </c>
      <c r="J17" s="185">
        <v>1472</v>
      </c>
      <c r="K17" s="189">
        <v>17.28511038046031</v>
      </c>
      <c r="L17" s="185">
        <v>8516</v>
      </c>
      <c r="M17" s="189">
        <v>100</v>
      </c>
    </row>
    <row r="18" spans="1:13" x14ac:dyDescent="0.2">
      <c r="A18" s="188">
        <v>1998</v>
      </c>
      <c r="B18" s="195">
        <v>507</v>
      </c>
      <c r="C18" s="189">
        <v>5.903586399627387</v>
      </c>
      <c r="D18" s="190">
        <v>1894</v>
      </c>
      <c r="E18" s="189">
        <v>22.054028877503494</v>
      </c>
      <c r="F18" s="190">
        <v>2666</v>
      </c>
      <c r="G18" s="189">
        <v>31.043316255239869</v>
      </c>
      <c r="H18" s="190">
        <v>1991</v>
      </c>
      <c r="I18" s="189">
        <v>23.183511877037727</v>
      </c>
      <c r="J18" s="185">
        <v>1530</v>
      </c>
      <c r="K18" s="189">
        <v>17.815556590591523</v>
      </c>
      <c r="L18" s="185">
        <v>8588</v>
      </c>
      <c r="M18" s="189">
        <v>100</v>
      </c>
    </row>
    <row r="19" spans="1:13" x14ac:dyDescent="0.2">
      <c r="A19" s="188">
        <v>1999</v>
      </c>
      <c r="B19" s="195">
        <v>597</v>
      </c>
      <c r="C19" s="189">
        <v>6.9808231992516374</v>
      </c>
      <c r="D19" s="190">
        <v>1908</v>
      </c>
      <c r="E19" s="189">
        <v>22.310570626753975</v>
      </c>
      <c r="F19" s="190">
        <v>2467</v>
      </c>
      <c r="G19" s="189">
        <v>28.847053320860617</v>
      </c>
      <c r="H19" s="190">
        <v>2021</v>
      </c>
      <c r="I19" s="189">
        <v>23.631898971000936</v>
      </c>
      <c r="J19" s="185">
        <v>1559</v>
      </c>
      <c r="K19" s="189">
        <v>18.229653882132833</v>
      </c>
      <c r="L19" s="185">
        <v>8552</v>
      </c>
      <c r="M19" s="189">
        <v>100</v>
      </c>
    </row>
    <row r="20" spans="1:13" x14ac:dyDescent="0.2">
      <c r="A20" s="188">
        <v>2000</v>
      </c>
      <c r="B20" s="195">
        <v>628</v>
      </c>
      <c r="C20" s="189">
        <v>7.0760563380281694</v>
      </c>
      <c r="D20" s="190">
        <v>2083</v>
      </c>
      <c r="E20" s="189">
        <v>23.470422535211267</v>
      </c>
      <c r="F20" s="190">
        <v>2391</v>
      </c>
      <c r="G20" s="189">
        <v>26.940845070422537</v>
      </c>
      <c r="H20" s="190">
        <v>2136</v>
      </c>
      <c r="I20" s="189">
        <v>24.067605633802817</v>
      </c>
      <c r="J20" s="185">
        <v>1637</v>
      </c>
      <c r="K20" s="189">
        <v>18.44507042253521</v>
      </c>
      <c r="L20" s="185">
        <v>8875</v>
      </c>
      <c r="M20" s="189">
        <v>100</v>
      </c>
    </row>
    <row r="21" spans="1:13" x14ac:dyDescent="0.2">
      <c r="A21" s="188">
        <v>2001</v>
      </c>
      <c r="B21" s="193">
        <v>680</v>
      </c>
      <c r="C21" s="189">
        <v>7.4643249176728865</v>
      </c>
      <c r="D21" s="185">
        <v>2263</v>
      </c>
      <c r="E21" s="189">
        <v>24.840834248079034</v>
      </c>
      <c r="F21" s="185">
        <v>2423</v>
      </c>
      <c r="G21" s="189">
        <v>26.597145993413832</v>
      </c>
      <c r="H21" s="185">
        <v>2115</v>
      </c>
      <c r="I21" s="189">
        <v>23.216245883644348</v>
      </c>
      <c r="J21" s="185">
        <v>1629</v>
      </c>
      <c r="K21" s="189">
        <v>17.8814489571899</v>
      </c>
      <c r="L21" s="185">
        <v>9110</v>
      </c>
      <c r="M21" s="189">
        <v>100</v>
      </c>
    </row>
    <row r="22" spans="1:13" s="201" customFormat="1" x14ac:dyDescent="0.2">
      <c r="A22" s="188">
        <v>2002</v>
      </c>
      <c r="B22" s="195">
        <v>678</v>
      </c>
      <c r="C22" s="189">
        <v>7.666214382632293</v>
      </c>
      <c r="D22" s="190">
        <v>2226</v>
      </c>
      <c r="E22" s="189">
        <v>25.169606512890095</v>
      </c>
      <c r="F22" s="190">
        <v>2171</v>
      </c>
      <c r="G22" s="189">
        <v>24.547715965626413</v>
      </c>
      <c r="H22" s="190">
        <v>2079</v>
      </c>
      <c r="I22" s="189">
        <v>23.507462686567163</v>
      </c>
      <c r="J22" s="185">
        <v>1690</v>
      </c>
      <c r="K22" s="189">
        <v>19.109000452284036</v>
      </c>
      <c r="L22" s="185">
        <v>8844</v>
      </c>
      <c r="M22" s="189">
        <v>100</v>
      </c>
    </row>
    <row r="23" spans="1:13" s="201" customFormat="1" x14ac:dyDescent="0.2">
      <c r="A23" s="188">
        <v>2003</v>
      </c>
      <c r="B23" s="193">
        <v>510</v>
      </c>
      <c r="C23" s="189">
        <v>6.0014120969639917</v>
      </c>
      <c r="D23" s="185">
        <v>2139</v>
      </c>
      <c r="E23" s="189">
        <v>25.170628383148976</v>
      </c>
      <c r="F23" s="185">
        <v>2041</v>
      </c>
      <c r="G23" s="189">
        <v>24.017415862555897</v>
      </c>
      <c r="H23" s="185">
        <v>2035</v>
      </c>
      <c r="I23" s="189">
        <v>23.946811014356321</v>
      </c>
      <c r="J23" s="185">
        <v>1773</v>
      </c>
      <c r="K23" s="189">
        <v>20.863732642974817</v>
      </c>
      <c r="L23" s="185">
        <v>8498</v>
      </c>
      <c r="M23" s="189">
        <v>100</v>
      </c>
    </row>
    <row r="24" spans="1:13" s="196" customFormat="1" ht="12.75" customHeight="1" x14ac:dyDescent="0.2">
      <c r="A24" s="191">
        <v>2004</v>
      </c>
      <c r="B24" s="193">
        <v>612</v>
      </c>
      <c r="C24" s="189">
        <v>7.1788856304985336</v>
      </c>
      <c r="D24" s="185">
        <v>2226</v>
      </c>
      <c r="E24" s="189">
        <v>26.111436950146629</v>
      </c>
      <c r="F24" s="185">
        <v>1902</v>
      </c>
      <c r="G24" s="189">
        <v>22.310850439882699</v>
      </c>
      <c r="H24" s="185">
        <v>2066</v>
      </c>
      <c r="I24" s="189">
        <v>24.234604105571847</v>
      </c>
      <c r="J24" s="185">
        <v>1719</v>
      </c>
      <c r="K24" s="189">
        <v>20.164222873900293</v>
      </c>
      <c r="L24" s="185">
        <v>8525</v>
      </c>
      <c r="M24" s="189">
        <v>100</v>
      </c>
    </row>
    <row r="25" spans="1:13" s="202" customFormat="1" ht="12.75" customHeight="1" x14ac:dyDescent="0.2">
      <c r="A25" s="191">
        <v>2005</v>
      </c>
      <c r="B25" s="193">
        <v>669</v>
      </c>
      <c r="C25" s="189">
        <v>7.8108581436077058</v>
      </c>
      <c r="D25" s="185">
        <v>2212</v>
      </c>
      <c r="E25" s="189">
        <v>25.826036193812026</v>
      </c>
      <c r="F25" s="185">
        <v>1804</v>
      </c>
      <c r="G25" s="189">
        <v>21.062463514302394</v>
      </c>
      <c r="H25" s="185">
        <v>2062</v>
      </c>
      <c r="I25" s="189">
        <v>24.074722708698189</v>
      </c>
      <c r="J25" s="185">
        <v>1818</v>
      </c>
      <c r="K25" s="189">
        <v>21.225919439579684</v>
      </c>
      <c r="L25" s="185">
        <v>8565</v>
      </c>
      <c r="M25" s="189">
        <v>100</v>
      </c>
    </row>
    <row r="26" spans="1:13" s="202" customFormat="1" ht="12.75" customHeight="1" x14ac:dyDescent="0.2">
      <c r="A26" s="203">
        <v>2006</v>
      </c>
      <c r="B26" s="195">
        <v>720</v>
      </c>
      <c r="C26" s="336">
        <v>8.0744645059997762</v>
      </c>
      <c r="D26" s="190">
        <v>2459</v>
      </c>
      <c r="E26" s="336">
        <v>27.576539194796457</v>
      </c>
      <c r="F26" s="190">
        <v>1842</v>
      </c>
      <c r="G26" s="336">
        <v>20.657171694516094</v>
      </c>
      <c r="H26" s="190">
        <v>1993</v>
      </c>
      <c r="I26" s="336">
        <v>22.350566333968825</v>
      </c>
      <c r="J26" s="190">
        <v>1903</v>
      </c>
      <c r="K26" s="336">
        <v>21.341258270718853</v>
      </c>
      <c r="L26" s="190">
        <v>8917</v>
      </c>
      <c r="M26" s="336">
        <v>100</v>
      </c>
    </row>
    <row r="27" spans="1:13" s="202" customFormat="1" ht="12.75" customHeight="1" x14ac:dyDescent="0.2">
      <c r="A27" s="203">
        <v>2007</v>
      </c>
      <c r="B27" s="195">
        <v>785</v>
      </c>
      <c r="C27" s="336">
        <v>8.2121560832723084</v>
      </c>
      <c r="D27" s="190">
        <v>2719</v>
      </c>
      <c r="E27" s="336">
        <v>28.444397949576317</v>
      </c>
      <c r="F27" s="190">
        <v>1973</v>
      </c>
      <c r="G27" s="336">
        <v>20.640234334135371</v>
      </c>
      <c r="H27" s="190">
        <v>2108</v>
      </c>
      <c r="I27" s="336">
        <v>22.052515953551627</v>
      </c>
      <c r="J27" s="190">
        <v>1974</v>
      </c>
      <c r="K27" s="336">
        <v>20.650695679464381</v>
      </c>
      <c r="L27" s="190">
        <v>9559</v>
      </c>
      <c r="M27" s="336">
        <v>100</v>
      </c>
    </row>
    <row r="28" spans="1:13" s="196" customFormat="1" ht="12.75" customHeight="1" x14ac:dyDescent="0.2">
      <c r="A28" s="203">
        <v>2008</v>
      </c>
      <c r="B28" s="195">
        <v>868</v>
      </c>
      <c r="C28" s="336">
        <v>8.6111111111111107</v>
      </c>
      <c r="D28" s="190">
        <v>2870</v>
      </c>
      <c r="E28" s="336">
        <v>28.472222222222221</v>
      </c>
      <c r="F28" s="190">
        <v>2057</v>
      </c>
      <c r="G28" s="336">
        <v>20.406746031746032</v>
      </c>
      <c r="H28" s="190">
        <v>2145</v>
      </c>
      <c r="I28" s="336">
        <v>21.279761904761905</v>
      </c>
      <c r="J28" s="190">
        <v>2140</v>
      </c>
      <c r="K28" s="336">
        <v>21.230158730158731</v>
      </c>
      <c r="L28" s="190">
        <v>10080</v>
      </c>
      <c r="M28" s="336">
        <v>100</v>
      </c>
    </row>
    <row r="29" spans="1:13" s="196" customFormat="1" ht="12.75" customHeight="1" x14ac:dyDescent="0.2">
      <c r="A29" s="203">
        <v>2009</v>
      </c>
      <c r="B29" s="195">
        <v>845</v>
      </c>
      <c r="C29" s="336">
        <v>7.8677839851024212</v>
      </c>
      <c r="D29" s="190">
        <v>3131</v>
      </c>
      <c r="E29" s="336">
        <v>29.152700186219739</v>
      </c>
      <c r="F29" s="190">
        <v>2230</v>
      </c>
      <c r="G29" s="336">
        <v>20.763500931098697</v>
      </c>
      <c r="H29" s="190">
        <v>2197</v>
      </c>
      <c r="I29" s="336">
        <v>20.456238361266294</v>
      </c>
      <c r="J29" s="190">
        <v>2337</v>
      </c>
      <c r="K29" s="336">
        <v>21.759776536312849</v>
      </c>
      <c r="L29" s="190">
        <v>10740</v>
      </c>
      <c r="M29" s="336">
        <v>100</v>
      </c>
    </row>
    <row r="30" spans="1:13" s="196" customFormat="1" ht="12.75" customHeight="1" x14ac:dyDescent="0.2">
      <c r="A30" s="203">
        <v>2010</v>
      </c>
      <c r="B30" s="195">
        <v>836</v>
      </c>
      <c r="C30" s="336">
        <v>7.5031412672769697</v>
      </c>
      <c r="D30" s="190">
        <v>3291</v>
      </c>
      <c r="E30" s="336">
        <v>29.53688745288099</v>
      </c>
      <c r="F30" s="190">
        <v>2347</v>
      </c>
      <c r="G30" s="336">
        <v>21.064440854424699</v>
      </c>
      <c r="H30" s="190">
        <v>2165</v>
      </c>
      <c r="I30" s="336">
        <v>19.430981870400288</v>
      </c>
      <c r="J30" s="190">
        <v>2503</v>
      </c>
      <c r="K30" s="336">
        <v>22.464548555017053</v>
      </c>
      <c r="L30" s="190">
        <v>11142</v>
      </c>
      <c r="M30" s="336">
        <v>100</v>
      </c>
    </row>
    <row r="31" spans="1:13" s="196" customFormat="1" ht="12.75" customHeight="1" x14ac:dyDescent="0.2">
      <c r="A31" s="203">
        <v>2011</v>
      </c>
      <c r="B31" s="195">
        <v>803</v>
      </c>
      <c r="C31" s="336">
        <v>6.8218503100841046</v>
      </c>
      <c r="D31" s="190">
        <v>3463</v>
      </c>
      <c r="E31" s="336">
        <v>29.419760428170928</v>
      </c>
      <c r="F31" s="190">
        <v>2497</v>
      </c>
      <c r="G31" s="336">
        <v>21.213150964234135</v>
      </c>
      <c r="H31" s="190">
        <v>2199</v>
      </c>
      <c r="I31" s="336">
        <v>18.681505394613882</v>
      </c>
      <c r="J31" s="190">
        <v>2809</v>
      </c>
      <c r="K31" s="336">
        <v>23.863732902896949</v>
      </c>
      <c r="L31" s="190">
        <v>11771</v>
      </c>
      <c r="M31" s="336">
        <v>100</v>
      </c>
    </row>
    <row r="32" spans="1:13" s="196" customFormat="1" ht="12.75" customHeight="1" x14ac:dyDescent="0.2">
      <c r="A32" s="203">
        <v>2012</v>
      </c>
      <c r="B32" s="195">
        <v>829</v>
      </c>
      <c r="C32" s="336">
        <v>6.6871017181576189</v>
      </c>
      <c r="D32" s="190">
        <v>3764</v>
      </c>
      <c r="E32" s="336">
        <v>30.362184399451479</v>
      </c>
      <c r="F32" s="190">
        <v>2614</v>
      </c>
      <c r="G32" s="336">
        <v>21.085746551585061</v>
      </c>
      <c r="H32" s="190">
        <v>2262</v>
      </c>
      <c r="I32" s="336">
        <v>18.246349923368555</v>
      </c>
      <c r="J32" s="190">
        <v>2928</v>
      </c>
      <c r="K32" s="336">
        <v>23.618617407437284</v>
      </c>
      <c r="L32" s="190">
        <v>12397</v>
      </c>
      <c r="M32" s="336">
        <v>100</v>
      </c>
    </row>
    <row r="33" spans="1:13" s="196" customFormat="1" ht="12.75" customHeight="1" x14ac:dyDescent="0.2">
      <c r="A33" s="203">
        <v>2013</v>
      </c>
      <c r="B33" s="195">
        <v>830</v>
      </c>
      <c r="C33" s="336">
        <v>6.3910063910063908</v>
      </c>
      <c r="D33" s="190">
        <v>4118</v>
      </c>
      <c r="E33" s="336">
        <v>31.70863170863171</v>
      </c>
      <c r="F33" s="190">
        <v>2914</v>
      </c>
      <c r="G33" s="336">
        <v>22.437822437822437</v>
      </c>
      <c r="H33" s="190">
        <v>2130</v>
      </c>
      <c r="I33" s="336">
        <v>16.401016401016403</v>
      </c>
      <c r="J33" s="190">
        <v>2995</v>
      </c>
      <c r="K33" s="336">
        <v>23.061523061523062</v>
      </c>
      <c r="L33" s="190">
        <v>12987</v>
      </c>
      <c r="M33" s="336">
        <v>100</v>
      </c>
    </row>
    <row r="34" spans="1:13" ht="6" customHeight="1" x14ac:dyDescent="0.2">
      <c r="A34" s="369"/>
      <c r="B34" s="370"/>
      <c r="C34" s="370"/>
      <c r="D34" s="370"/>
      <c r="E34" s="371"/>
      <c r="F34" s="370"/>
      <c r="G34" s="370"/>
      <c r="H34" s="370"/>
      <c r="I34" s="370"/>
      <c r="J34" s="370"/>
      <c r="K34" s="370"/>
      <c r="L34" s="370"/>
      <c r="M34" s="370"/>
    </row>
    <row r="35" spans="1:13" ht="15" customHeight="1" x14ac:dyDescent="0.2">
      <c r="A35" s="1146" t="s">
        <v>429</v>
      </c>
      <c r="B35" s="1084"/>
      <c r="C35" s="1084"/>
      <c r="D35" s="1084"/>
      <c r="E35" s="1084"/>
      <c r="F35" s="1084"/>
      <c r="G35" s="1084"/>
      <c r="H35" s="1084"/>
      <c r="I35" s="1084"/>
      <c r="J35" s="1084"/>
      <c r="K35" s="1084"/>
      <c r="L35" s="1084"/>
      <c r="M35" s="1084"/>
    </row>
    <row r="36" spans="1:13" ht="6" customHeight="1" x14ac:dyDescent="0.2">
      <c r="A36" s="647"/>
      <c r="B36" s="643"/>
      <c r="C36" s="643"/>
      <c r="D36" s="643"/>
      <c r="E36" s="643"/>
      <c r="F36" s="643"/>
      <c r="G36" s="643"/>
      <c r="H36" s="643"/>
      <c r="I36" s="643"/>
      <c r="J36" s="643"/>
      <c r="K36" s="643"/>
      <c r="L36" s="643"/>
      <c r="M36" s="643"/>
    </row>
    <row r="37" spans="1:13" ht="30" customHeight="1" x14ac:dyDescent="0.2">
      <c r="A37" s="1140" t="s">
        <v>371</v>
      </c>
      <c r="B37" s="1021"/>
      <c r="C37" s="1021"/>
      <c r="D37" s="1021"/>
      <c r="E37" s="1021"/>
      <c r="F37" s="1021"/>
      <c r="G37" s="1021"/>
      <c r="H37" s="1021"/>
      <c r="I37" s="1021"/>
      <c r="J37" s="1021"/>
      <c r="K37" s="1084"/>
      <c r="L37" s="1084"/>
      <c r="M37" s="1084"/>
    </row>
    <row r="38" spans="1:13" ht="15.75" customHeight="1" x14ac:dyDescent="0.2">
      <c r="A38" s="644"/>
    </row>
    <row r="39" spans="1:13" ht="15.75" customHeight="1" x14ac:dyDescent="0.2">
      <c r="A39" s="644"/>
    </row>
    <row r="40" spans="1:13" ht="15.75" customHeight="1" x14ac:dyDescent="0.2">
      <c r="A40" s="644"/>
      <c r="C40" s="337"/>
      <c r="E40" s="337"/>
      <c r="G40" s="337"/>
      <c r="I40" s="337"/>
      <c r="K40" s="337"/>
      <c r="M40" s="337"/>
    </row>
    <row r="41" spans="1:13" ht="15.75" customHeight="1" x14ac:dyDescent="0.2"/>
  </sheetData>
  <mergeCells count="13">
    <mergeCell ref="A1:B1"/>
    <mergeCell ref="A2:B2"/>
    <mergeCell ref="F1:H1"/>
    <mergeCell ref="A35:M35"/>
    <mergeCell ref="A37:M37"/>
    <mergeCell ref="A3:M3"/>
    <mergeCell ref="A4:A5"/>
    <mergeCell ref="B4:C4"/>
    <mergeCell ref="D4:E4"/>
    <mergeCell ref="F4:G4"/>
    <mergeCell ref="H4:I4"/>
    <mergeCell ref="J4:K4"/>
    <mergeCell ref="L4:M4"/>
  </mergeCells>
  <hyperlinks>
    <hyperlink ref="F1:H1" location="Tabellförteckning!A1" display="Tillbaka till innehållsföreckningen "/>
  </hyperlinks>
  <pageMargins left="0.75" right="0.75" top="1" bottom="1" header="0.5" footer="0.5"/>
  <pageSetup paperSize="9" scale="88"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pane ySplit="5" topLeftCell="A6" activePane="bottomLeft" state="frozen"/>
      <selection sqref="A1:B86"/>
      <selection pane="bottomLeft" sqref="A1:K86"/>
    </sheetView>
  </sheetViews>
  <sheetFormatPr defaultColWidth="8.85546875" defaultRowHeight="12.75" x14ac:dyDescent="0.2"/>
  <cols>
    <col min="1" max="1" width="6.7109375" style="176" customWidth="1"/>
    <col min="2" max="2" width="9.7109375" style="176" customWidth="1"/>
    <col min="3" max="3" width="6.7109375" style="176" customWidth="1"/>
    <col min="4" max="4" width="9.7109375" style="176" customWidth="1"/>
    <col min="5" max="5" width="6.7109375" style="176" customWidth="1"/>
    <col min="6" max="6" width="9.7109375" style="176" customWidth="1"/>
    <col min="7" max="7" width="6.7109375" style="176" customWidth="1"/>
    <col min="8" max="8" width="9.7109375" style="176" customWidth="1"/>
    <col min="9" max="9" width="6.7109375" style="176" customWidth="1"/>
    <col min="10" max="10" width="9.7109375" style="176" customWidth="1"/>
    <col min="11" max="11" width="6.7109375" style="176" customWidth="1"/>
    <col min="12" max="16384" width="8.85546875" style="176"/>
  </cols>
  <sheetData>
    <row r="1" spans="1:11" ht="30" customHeight="1" x14ac:dyDescent="0.25">
      <c r="A1" s="1051"/>
      <c r="B1" s="967"/>
      <c r="F1" s="962" t="s">
        <v>590</v>
      </c>
      <c r="G1" s="963"/>
      <c r="H1" s="963"/>
    </row>
    <row r="2" spans="1:11" ht="6" customHeight="1" x14ac:dyDescent="0.2">
      <c r="A2" s="1051"/>
      <c r="B2" s="967"/>
    </row>
    <row r="3" spans="1:11" ht="30" customHeight="1" x14ac:dyDescent="0.2">
      <c r="A3" s="1150" t="s">
        <v>509</v>
      </c>
      <c r="B3" s="1150"/>
      <c r="C3" s="1150"/>
      <c r="D3" s="1150"/>
      <c r="E3" s="1150"/>
      <c r="F3" s="1150"/>
      <c r="G3" s="1150"/>
      <c r="H3" s="1150"/>
      <c r="I3" s="1085"/>
      <c r="J3" s="1085"/>
      <c r="K3" s="1085"/>
    </row>
    <row r="4" spans="1:11" ht="15" customHeight="1" x14ac:dyDescent="0.2">
      <c r="A4" s="1129"/>
      <c r="B4" s="1151" t="s">
        <v>102</v>
      </c>
      <c r="C4" s="1151"/>
      <c r="D4" s="1151" t="s">
        <v>66</v>
      </c>
      <c r="E4" s="1151"/>
      <c r="F4" s="1151" t="s">
        <v>106</v>
      </c>
      <c r="G4" s="1151"/>
      <c r="H4" s="1151" t="s">
        <v>245</v>
      </c>
      <c r="I4" s="1151"/>
      <c r="J4" s="1151" t="s">
        <v>93</v>
      </c>
      <c r="K4" s="1151"/>
    </row>
    <row r="5" spans="1:11" ht="15" customHeight="1" x14ac:dyDescent="0.2">
      <c r="A5" s="1129"/>
      <c r="B5" s="646" t="s">
        <v>89</v>
      </c>
      <c r="C5" s="646" t="s">
        <v>129</v>
      </c>
      <c r="D5" s="646" t="s">
        <v>89</v>
      </c>
      <c r="E5" s="646" t="s">
        <v>129</v>
      </c>
      <c r="F5" s="646" t="s">
        <v>89</v>
      </c>
      <c r="G5" s="646" t="s">
        <v>129</v>
      </c>
      <c r="H5" s="646" t="s">
        <v>89</v>
      </c>
      <c r="I5" s="646" t="s">
        <v>129</v>
      </c>
      <c r="J5" s="646" t="s">
        <v>89</v>
      </c>
      <c r="K5" s="646" t="s">
        <v>129</v>
      </c>
    </row>
    <row r="6" spans="1:11" ht="6" customHeight="1" x14ac:dyDescent="0.2">
      <c r="A6" s="370"/>
      <c r="B6" s="673"/>
      <c r="C6" s="673"/>
      <c r="D6" s="673"/>
      <c r="E6" s="673"/>
      <c r="F6" s="673"/>
      <c r="G6" s="673"/>
      <c r="H6" s="673"/>
      <c r="I6" s="673"/>
      <c r="J6" s="673"/>
      <c r="K6" s="673"/>
    </row>
    <row r="7" spans="1:11" x14ac:dyDescent="0.2">
      <c r="A7" s="188">
        <v>1987</v>
      </c>
      <c r="B7" s="193">
        <v>2817</v>
      </c>
      <c r="C7" s="192">
        <v>37.375613639379061</v>
      </c>
      <c r="D7" s="193">
        <v>1284</v>
      </c>
      <c r="E7" s="192">
        <v>17.035955950643491</v>
      </c>
      <c r="F7" s="193">
        <v>1031</v>
      </c>
      <c r="G7" s="192">
        <v>13.67918269868648</v>
      </c>
      <c r="H7" s="193">
        <v>2405</v>
      </c>
      <c r="I7" s="192">
        <v>31.909247711290966</v>
      </c>
      <c r="J7" s="193">
        <v>7537</v>
      </c>
      <c r="K7" s="192">
        <v>100</v>
      </c>
    </row>
    <row r="8" spans="1:11" x14ac:dyDescent="0.2">
      <c r="A8" s="188">
        <v>1988</v>
      </c>
      <c r="B8" s="193">
        <v>3269</v>
      </c>
      <c r="C8" s="192">
        <v>39.404532304725166</v>
      </c>
      <c r="D8" s="193">
        <v>1334</v>
      </c>
      <c r="E8" s="192">
        <v>16.080038572806171</v>
      </c>
      <c r="F8" s="193">
        <v>1098</v>
      </c>
      <c r="G8" s="192">
        <v>13.235294117647058</v>
      </c>
      <c r="H8" s="193">
        <v>2595</v>
      </c>
      <c r="I8" s="192">
        <v>31.280135004821602</v>
      </c>
      <c r="J8" s="193">
        <v>8296</v>
      </c>
      <c r="K8" s="192">
        <v>100</v>
      </c>
    </row>
    <row r="9" spans="1:11" x14ac:dyDescent="0.2">
      <c r="A9" s="188">
        <v>1989</v>
      </c>
      <c r="B9" s="193">
        <v>3238</v>
      </c>
      <c r="C9" s="192">
        <v>37.681834050971723</v>
      </c>
      <c r="D9" s="193">
        <v>1401</v>
      </c>
      <c r="E9" s="192">
        <v>16.303968346328407</v>
      </c>
      <c r="F9" s="193">
        <v>1135</v>
      </c>
      <c r="G9" s="192">
        <v>13.208425462585826</v>
      </c>
      <c r="H9" s="193">
        <v>2819</v>
      </c>
      <c r="I9" s="192">
        <v>32.805772140114044</v>
      </c>
      <c r="J9" s="193">
        <v>8593</v>
      </c>
      <c r="K9" s="192">
        <v>100</v>
      </c>
    </row>
    <row r="10" spans="1:11" x14ac:dyDescent="0.2">
      <c r="A10" s="188">
        <v>1990</v>
      </c>
      <c r="B10" s="193">
        <v>3502</v>
      </c>
      <c r="C10" s="192">
        <v>37.518748660809941</v>
      </c>
      <c r="D10" s="193">
        <v>1555</v>
      </c>
      <c r="E10" s="192">
        <v>16.65952431969145</v>
      </c>
      <c r="F10" s="193">
        <v>1166</v>
      </c>
      <c r="G10" s="192">
        <v>12.491964859652882</v>
      </c>
      <c r="H10" s="193">
        <v>3111</v>
      </c>
      <c r="I10" s="192">
        <v>33.329762159845728</v>
      </c>
      <c r="J10" s="193">
        <v>9334</v>
      </c>
      <c r="K10" s="192">
        <v>100</v>
      </c>
    </row>
    <row r="11" spans="1:11" x14ac:dyDescent="0.2">
      <c r="A11" s="188">
        <v>1991</v>
      </c>
      <c r="B11" s="193">
        <v>3600</v>
      </c>
      <c r="C11" s="192">
        <v>37.140204271123494</v>
      </c>
      <c r="D11" s="193">
        <v>1623</v>
      </c>
      <c r="E11" s="192">
        <v>16.744042092231506</v>
      </c>
      <c r="F11" s="193">
        <v>1220</v>
      </c>
      <c r="G11" s="192">
        <v>12.586402558547405</v>
      </c>
      <c r="H11" s="193">
        <v>3250</v>
      </c>
      <c r="I11" s="192">
        <v>33.529351078097598</v>
      </c>
      <c r="J11" s="193">
        <v>9693</v>
      </c>
      <c r="K11" s="192">
        <v>100</v>
      </c>
    </row>
    <row r="12" spans="1:11" x14ac:dyDescent="0.2">
      <c r="A12" s="188">
        <v>1992</v>
      </c>
      <c r="B12" s="193">
        <v>3774</v>
      </c>
      <c r="C12" s="192">
        <v>37.781559715687258</v>
      </c>
      <c r="D12" s="193">
        <v>1486</v>
      </c>
      <c r="E12" s="192">
        <v>14.876364000400441</v>
      </c>
      <c r="F12" s="193">
        <v>1330</v>
      </c>
      <c r="G12" s="192">
        <v>13.314646110721794</v>
      </c>
      <c r="H12" s="193">
        <v>3399</v>
      </c>
      <c r="I12" s="192">
        <v>34.02743017319051</v>
      </c>
      <c r="J12" s="193">
        <v>9989</v>
      </c>
      <c r="K12" s="192">
        <v>100</v>
      </c>
    </row>
    <row r="13" spans="1:11" x14ac:dyDescent="0.2">
      <c r="A13" s="188">
        <v>1993</v>
      </c>
      <c r="B13" s="193">
        <v>3975</v>
      </c>
      <c r="C13" s="192">
        <v>36.727339924235423</v>
      </c>
      <c r="D13" s="193">
        <v>1902</v>
      </c>
      <c r="E13" s="192">
        <v>17.573685669407741</v>
      </c>
      <c r="F13" s="193">
        <v>1528</v>
      </c>
      <c r="G13" s="192">
        <v>14.118081862699807</v>
      </c>
      <c r="H13" s="193">
        <v>3418</v>
      </c>
      <c r="I13" s="192">
        <v>31.580892543657026</v>
      </c>
      <c r="J13" s="193">
        <v>10823</v>
      </c>
      <c r="K13" s="192">
        <v>100</v>
      </c>
    </row>
    <row r="14" spans="1:11" x14ac:dyDescent="0.2">
      <c r="A14" s="188">
        <v>1994</v>
      </c>
      <c r="B14" s="193">
        <v>4414</v>
      </c>
      <c r="C14" s="192">
        <v>37.470288624787777</v>
      </c>
      <c r="D14" s="193">
        <v>1947</v>
      </c>
      <c r="E14" s="192">
        <v>16.528013582342954</v>
      </c>
      <c r="F14" s="193">
        <v>1741</v>
      </c>
      <c r="G14" s="192">
        <v>14.779286926994907</v>
      </c>
      <c r="H14" s="193">
        <v>3678</v>
      </c>
      <c r="I14" s="192">
        <v>31.222410865874362</v>
      </c>
      <c r="J14" s="193">
        <v>11780</v>
      </c>
      <c r="K14" s="192">
        <v>100</v>
      </c>
    </row>
    <row r="15" spans="1:11" x14ac:dyDescent="0.2">
      <c r="A15" s="188">
        <v>1995</v>
      </c>
      <c r="B15" s="193">
        <v>4906</v>
      </c>
      <c r="C15" s="192">
        <v>39.085404716379863</v>
      </c>
      <c r="D15" s="193">
        <v>2028</v>
      </c>
      <c r="E15" s="192">
        <v>16.156787762906308</v>
      </c>
      <c r="F15" s="193">
        <v>1756</v>
      </c>
      <c r="G15" s="192">
        <v>13.989802421924793</v>
      </c>
      <c r="H15" s="193">
        <v>3862</v>
      </c>
      <c r="I15" s="192">
        <v>30.768005098789036</v>
      </c>
      <c r="J15" s="193">
        <v>12552</v>
      </c>
      <c r="K15" s="192">
        <v>100</v>
      </c>
    </row>
    <row r="16" spans="1:11" x14ac:dyDescent="0.2">
      <c r="A16" s="188">
        <v>1996</v>
      </c>
      <c r="B16" s="193">
        <v>4926</v>
      </c>
      <c r="C16" s="192">
        <v>38.221601489757916</v>
      </c>
      <c r="D16" s="193">
        <v>2087</v>
      </c>
      <c r="E16" s="192">
        <v>16.193358162631906</v>
      </c>
      <c r="F16" s="193">
        <v>1799</v>
      </c>
      <c r="G16" s="192">
        <v>13.958721291123526</v>
      </c>
      <c r="H16" s="193">
        <v>4076</v>
      </c>
      <c r="I16" s="192">
        <v>31.626319056486654</v>
      </c>
      <c r="J16" s="193">
        <v>12888</v>
      </c>
      <c r="K16" s="192">
        <v>100</v>
      </c>
    </row>
    <row r="17" spans="1:11" x14ac:dyDescent="0.2">
      <c r="A17" s="188">
        <v>1997</v>
      </c>
      <c r="B17" s="193">
        <v>4934</v>
      </c>
      <c r="C17" s="192">
        <v>34.597854287918096</v>
      </c>
      <c r="D17" s="193">
        <v>2431</v>
      </c>
      <c r="E17" s="192">
        <v>17.046490428441203</v>
      </c>
      <c r="F17" s="193">
        <v>1987</v>
      </c>
      <c r="G17" s="192">
        <v>13.933104270387771</v>
      </c>
      <c r="H17" s="193">
        <v>4909</v>
      </c>
      <c r="I17" s="192">
        <v>34.422551013252928</v>
      </c>
      <c r="J17" s="193">
        <v>14261</v>
      </c>
      <c r="K17" s="192">
        <v>100</v>
      </c>
    </row>
    <row r="18" spans="1:11" x14ac:dyDescent="0.2">
      <c r="A18" s="188">
        <v>1998</v>
      </c>
      <c r="B18" s="193">
        <v>4336</v>
      </c>
      <c r="C18" s="192">
        <v>30.417397404419503</v>
      </c>
      <c r="D18" s="193">
        <v>2524</v>
      </c>
      <c r="E18" s="192">
        <v>17.706068046299546</v>
      </c>
      <c r="F18" s="193">
        <v>2082</v>
      </c>
      <c r="G18" s="192">
        <v>14.605401613468958</v>
      </c>
      <c r="H18" s="193">
        <v>5313</v>
      </c>
      <c r="I18" s="192">
        <v>37.271132935811998</v>
      </c>
      <c r="J18" s="193">
        <v>14255</v>
      </c>
      <c r="K18" s="192">
        <v>100</v>
      </c>
    </row>
    <row r="19" spans="1:11" x14ac:dyDescent="0.2">
      <c r="A19" s="188">
        <v>1999</v>
      </c>
      <c r="B19" s="193">
        <v>4645</v>
      </c>
      <c r="C19" s="192">
        <v>32.801355836452231</v>
      </c>
      <c r="D19" s="193">
        <v>2417</v>
      </c>
      <c r="E19" s="192">
        <v>17.06800367205706</v>
      </c>
      <c r="F19" s="193">
        <v>1984</v>
      </c>
      <c r="G19" s="192">
        <v>14.010310006355484</v>
      </c>
      <c r="H19" s="193">
        <v>5115</v>
      </c>
      <c r="I19" s="192">
        <v>36.120330485135227</v>
      </c>
      <c r="J19" s="193">
        <v>14161</v>
      </c>
      <c r="K19" s="192">
        <v>100</v>
      </c>
    </row>
    <row r="20" spans="1:11" x14ac:dyDescent="0.2">
      <c r="A20" s="188">
        <v>2000</v>
      </c>
      <c r="B20" s="193">
        <v>5140</v>
      </c>
      <c r="C20" s="192">
        <v>34.739118680724523</v>
      </c>
      <c r="D20" s="193">
        <v>2265</v>
      </c>
      <c r="E20" s="192">
        <v>15.308191403081914</v>
      </c>
      <c r="F20" s="193">
        <v>2033</v>
      </c>
      <c r="G20" s="192">
        <v>13.740200054068668</v>
      </c>
      <c r="H20" s="193">
        <v>5358</v>
      </c>
      <c r="I20" s="192">
        <v>36.212489862124897</v>
      </c>
      <c r="J20" s="193">
        <v>14796</v>
      </c>
      <c r="K20" s="192">
        <v>100</v>
      </c>
    </row>
    <row r="21" spans="1:11" x14ac:dyDescent="0.2">
      <c r="A21" s="188">
        <v>2001</v>
      </c>
      <c r="B21" s="193">
        <v>5454</v>
      </c>
      <c r="C21" s="192">
        <v>35.212085996513657</v>
      </c>
      <c r="D21" s="193">
        <v>2502</v>
      </c>
      <c r="E21" s="192">
        <v>16.153399186519465</v>
      </c>
      <c r="F21" s="193">
        <v>1900</v>
      </c>
      <c r="G21" s="192">
        <v>12.266769965782167</v>
      </c>
      <c r="H21" s="193">
        <v>5633</v>
      </c>
      <c r="I21" s="192">
        <v>36.36774485118471</v>
      </c>
      <c r="J21" s="193">
        <v>15489</v>
      </c>
      <c r="K21" s="192">
        <v>100</v>
      </c>
    </row>
    <row r="22" spans="1:11" x14ac:dyDescent="0.2">
      <c r="A22" s="188">
        <v>2002</v>
      </c>
      <c r="B22" s="193">
        <v>5083</v>
      </c>
      <c r="C22" s="192">
        <v>34.456344902386114</v>
      </c>
      <c r="D22" s="193">
        <v>2347</v>
      </c>
      <c r="E22" s="192">
        <v>15.909707158351409</v>
      </c>
      <c r="F22" s="193">
        <v>1786</v>
      </c>
      <c r="G22" s="192">
        <v>12.106832971800435</v>
      </c>
      <c r="H22" s="193">
        <v>5536</v>
      </c>
      <c r="I22" s="192">
        <v>37.52711496746204</v>
      </c>
      <c r="J22" s="193">
        <v>14752</v>
      </c>
      <c r="K22" s="194">
        <v>100</v>
      </c>
    </row>
    <row r="23" spans="1:11" x14ac:dyDescent="0.2">
      <c r="A23" s="188">
        <v>2003</v>
      </c>
      <c r="B23" s="193">
        <v>4997</v>
      </c>
      <c r="C23" s="192">
        <v>34.638846527103837</v>
      </c>
      <c r="D23" s="193">
        <v>2344</v>
      </c>
      <c r="E23" s="192">
        <v>16.248440316095937</v>
      </c>
      <c r="F23" s="193">
        <v>1828</v>
      </c>
      <c r="G23" s="192">
        <v>12.671565229446832</v>
      </c>
      <c r="H23" s="193">
        <v>5257</v>
      </c>
      <c r="I23" s="192">
        <v>36.441147927353391</v>
      </c>
      <c r="J23" s="193">
        <v>14426</v>
      </c>
      <c r="K23" s="194">
        <v>100</v>
      </c>
    </row>
    <row r="24" spans="1:11" x14ac:dyDescent="0.2">
      <c r="A24" s="188">
        <v>2004</v>
      </c>
      <c r="B24" s="193">
        <v>5140</v>
      </c>
      <c r="C24" s="192">
        <v>35.536504424778762</v>
      </c>
      <c r="D24" s="193">
        <v>2365</v>
      </c>
      <c r="E24" s="192">
        <v>16.350940265486727</v>
      </c>
      <c r="F24" s="193">
        <v>1728</v>
      </c>
      <c r="G24" s="192">
        <v>11.946902654867257</v>
      </c>
      <c r="H24" s="193">
        <v>5231</v>
      </c>
      <c r="I24" s="192">
        <v>36.165652654867259</v>
      </c>
      <c r="J24" s="193">
        <v>14464</v>
      </c>
      <c r="K24" s="194">
        <v>100</v>
      </c>
    </row>
    <row r="25" spans="1:11" s="178" customFormat="1" ht="12.75" customHeight="1" x14ac:dyDescent="0.2">
      <c r="A25" s="640">
        <v>2005</v>
      </c>
      <c r="B25" s="195">
        <v>5002</v>
      </c>
      <c r="C25" s="194">
        <v>33.529963802118246</v>
      </c>
      <c r="D25" s="195">
        <v>2710</v>
      </c>
      <c r="E25" s="194">
        <v>18.165973991151628</v>
      </c>
      <c r="F25" s="195">
        <v>1694</v>
      </c>
      <c r="G25" s="194">
        <v>11.35540957232873</v>
      </c>
      <c r="H25" s="195">
        <v>5512</v>
      </c>
      <c r="I25" s="194">
        <v>36.948652634401391</v>
      </c>
      <c r="J25" s="195">
        <v>14918</v>
      </c>
      <c r="K25" s="194">
        <v>100</v>
      </c>
    </row>
    <row r="26" spans="1:11" s="178" customFormat="1" ht="12.75" customHeight="1" x14ac:dyDescent="0.2">
      <c r="A26" s="640">
        <v>2006</v>
      </c>
      <c r="B26" s="195">
        <v>4843</v>
      </c>
      <c r="C26" s="194">
        <v>31.998678559629997</v>
      </c>
      <c r="D26" s="195">
        <v>2880</v>
      </c>
      <c r="E26" s="194">
        <v>19.028741328047573</v>
      </c>
      <c r="F26" s="195">
        <v>1961</v>
      </c>
      <c r="G26" s="194">
        <v>12.956722827882391</v>
      </c>
      <c r="H26" s="195">
        <v>5451</v>
      </c>
      <c r="I26" s="194">
        <v>36.015857284440038</v>
      </c>
      <c r="J26" s="195">
        <v>15135</v>
      </c>
      <c r="K26" s="194">
        <v>100</v>
      </c>
    </row>
    <row r="27" spans="1:11" s="178" customFormat="1" ht="12.75" customHeight="1" x14ac:dyDescent="0.2">
      <c r="A27" s="640">
        <v>2007</v>
      </c>
      <c r="B27" s="195">
        <v>5348</v>
      </c>
      <c r="C27" s="194">
        <v>32.441613588110407</v>
      </c>
      <c r="D27" s="195">
        <v>3073</v>
      </c>
      <c r="E27" s="194">
        <v>18.641188959660298</v>
      </c>
      <c r="F27" s="195">
        <v>2004</v>
      </c>
      <c r="G27" s="194">
        <v>12.156505914467697</v>
      </c>
      <c r="H27" s="195">
        <v>6060</v>
      </c>
      <c r="I27" s="194">
        <v>36.760691537761602</v>
      </c>
      <c r="J27" s="195">
        <v>16485</v>
      </c>
      <c r="K27" s="194">
        <v>100</v>
      </c>
    </row>
    <row r="28" spans="1:11" s="178" customFormat="1" ht="12.75" customHeight="1" x14ac:dyDescent="0.2">
      <c r="A28" s="640">
        <v>2008</v>
      </c>
      <c r="B28" s="195">
        <v>5513</v>
      </c>
      <c r="C28" s="194">
        <v>31.475877819012275</v>
      </c>
      <c r="D28" s="195">
        <v>3277</v>
      </c>
      <c r="E28" s="194">
        <v>18.70967741935484</v>
      </c>
      <c r="F28" s="195">
        <v>2010</v>
      </c>
      <c r="G28" s="194">
        <v>11.475877819012275</v>
      </c>
      <c r="H28" s="195">
        <v>6715</v>
      </c>
      <c r="I28" s="194">
        <v>38.338566942620609</v>
      </c>
      <c r="J28" s="195">
        <v>17515</v>
      </c>
      <c r="K28" s="194">
        <v>100</v>
      </c>
    </row>
    <row r="29" spans="1:11" s="178" customFormat="1" ht="12.75" customHeight="1" x14ac:dyDescent="0.2">
      <c r="A29" s="640">
        <v>2009</v>
      </c>
      <c r="B29" s="195">
        <v>5938</v>
      </c>
      <c r="C29" s="194">
        <v>31.827196226617357</v>
      </c>
      <c r="D29" s="195">
        <v>3352</v>
      </c>
      <c r="E29" s="194">
        <v>17.966446910006969</v>
      </c>
      <c r="F29" s="195">
        <v>2343</v>
      </c>
      <c r="G29" s="194">
        <v>12.558289114005467</v>
      </c>
      <c r="H29" s="195">
        <v>7024</v>
      </c>
      <c r="I29" s="194">
        <v>37.648067749370206</v>
      </c>
      <c r="J29" s="195">
        <v>18657</v>
      </c>
      <c r="K29" s="194">
        <v>100</v>
      </c>
    </row>
    <row r="30" spans="1:11" s="178" customFormat="1" ht="12.75" customHeight="1" x14ac:dyDescent="0.2">
      <c r="A30" s="640">
        <v>2010</v>
      </c>
      <c r="B30" s="182">
        <v>5313</v>
      </c>
      <c r="C30" s="194">
        <v>28.011809985764749</v>
      </c>
      <c r="D30" s="182">
        <v>3538</v>
      </c>
      <c r="E30" s="194">
        <v>18.653450730215638</v>
      </c>
      <c r="F30" s="182">
        <v>2380</v>
      </c>
      <c r="G30" s="194">
        <v>12.548109875046134</v>
      </c>
      <c r="H30" s="182">
        <v>7736</v>
      </c>
      <c r="I30" s="194">
        <v>40.786629408973482</v>
      </c>
      <c r="J30" s="182">
        <v>18967</v>
      </c>
      <c r="K30" s="194">
        <v>100</v>
      </c>
    </row>
    <row r="31" spans="1:11" s="178" customFormat="1" ht="12.75" customHeight="1" x14ac:dyDescent="0.2">
      <c r="A31" s="640">
        <v>2011</v>
      </c>
      <c r="B31" s="182">
        <v>6481</v>
      </c>
      <c r="C31" s="194">
        <v>30.579409266773617</v>
      </c>
      <c r="D31" s="182">
        <v>3941</v>
      </c>
      <c r="E31" s="194">
        <v>18.594885344908935</v>
      </c>
      <c r="F31" s="182">
        <v>2397</v>
      </c>
      <c r="G31" s="194">
        <v>11.309804661696706</v>
      </c>
      <c r="H31" s="182">
        <v>8375</v>
      </c>
      <c r="I31" s="194">
        <v>39.515900726620742</v>
      </c>
      <c r="J31" s="182">
        <v>21194</v>
      </c>
      <c r="K31" s="194">
        <v>100</v>
      </c>
    </row>
    <row r="32" spans="1:11" s="178" customFormat="1" ht="12.75" customHeight="1" x14ac:dyDescent="0.2">
      <c r="A32" s="640">
        <v>2012</v>
      </c>
      <c r="B32" s="182">
        <v>7263</v>
      </c>
      <c r="C32" s="194">
        <v>31.057042675104764</v>
      </c>
      <c r="D32" s="182">
        <v>4196</v>
      </c>
      <c r="E32" s="194">
        <v>17.942358676131018</v>
      </c>
      <c r="F32" s="182">
        <v>2559</v>
      </c>
      <c r="G32" s="194">
        <v>10.94244419738305</v>
      </c>
      <c r="H32" s="182">
        <v>9368</v>
      </c>
      <c r="I32" s="194">
        <v>40.058154451381171</v>
      </c>
      <c r="J32" s="182">
        <v>23386</v>
      </c>
      <c r="K32" s="194">
        <v>100</v>
      </c>
    </row>
    <row r="33" spans="1:11" s="178" customFormat="1" ht="12.75" customHeight="1" x14ac:dyDescent="0.2">
      <c r="A33" s="640">
        <v>2013</v>
      </c>
      <c r="B33" s="182">
        <v>7876</v>
      </c>
      <c r="C33" s="194">
        <v>31.385988682553599</v>
      </c>
      <c r="D33" s="182">
        <v>4465</v>
      </c>
      <c r="E33" s="194">
        <v>17.793097951701601</v>
      </c>
      <c r="F33" s="182">
        <v>3006</v>
      </c>
      <c r="G33" s="194">
        <v>11.978959113732365</v>
      </c>
      <c r="H33" s="182">
        <v>9747</v>
      </c>
      <c r="I33" s="194">
        <v>38.841954252012435</v>
      </c>
      <c r="J33" s="182">
        <v>25094</v>
      </c>
      <c r="K33" s="194">
        <v>100</v>
      </c>
    </row>
    <row r="34" spans="1:11" s="178" customFormat="1" ht="6" customHeight="1" x14ac:dyDescent="0.2">
      <c r="A34" s="364"/>
      <c r="B34" s="372"/>
      <c r="C34" s="367"/>
      <c r="D34" s="372"/>
      <c r="E34" s="367"/>
      <c r="F34" s="372"/>
      <c r="G34" s="367"/>
      <c r="H34" s="372"/>
      <c r="I34" s="367"/>
      <c r="J34" s="372"/>
      <c r="K34" s="367"/>
    </row>
    <row r="35" spans="1:11" s="178" customFormat="1" ht="15" customHeight="1" x14ac:dyDescent="0.2">
      <c r="A35" s="1021" t="s">
        <v>429</v>
      </c>
      <c r="B35" s="1021"/>
      <c r="C35" s="1021"/>
      <c r="D35" s="1021"/>
      <c r="E35" s="1021"/>
      <c r="F35" s="1021"/>
      <c r="G35" s="1021"/>
      <c r="H35" s="1021"/>
      <c r="I35" s="1021"/>
      <c r="J35" s="1021"/>
      <c r="K35" s="1021"/>
    </row>
    <row r="36" spans="1:11" s="178" customFormat="1" ht="6" customHeight="1" x14ac:dyDescent="0.2">
      <c r="A36" s="639"/>
      <c r="B36" s="639"/>
      <c r="C36" s="639"/>
      <c r="D36" s="639"/>
      <c r="E36" s="639"/>
      <c r="F36" s="639"/>
      <c r="G36" s="639"/>
      <c r="H36" s="639"/>
      <c r="I36" s="639"/>
      <c r="J36" s="639"/>
      <c r="K36" s="639"/>
    </row>
    <row r="37" spans="1:11" s="178" customFormat="1" ht="30" customHeight="1" x14ac:dyDescent="0.2">
      <c r="A37" s="1021" t="s">
        <v>371</v>
      </c>
      <c r="B37" s="1021"/>
      <c r="C37" s="1021"/>
      <c r="D37" s="1021"/>
      <c r="E37" s="1021"/>
      <c r="F37" s="1021"/>
      <c r="G37" s="1021"/>
      <c r="H37" s="1021"/>
      <c r="I37" s="1021"/>
      <c r="J37" s="1021"/>
      <c r="K37" s="1021"/>
    </row>
    <row r="38" spans="1:11" s="178" customFormat="1" ht="15" customHeight="1" x14ac:dyDescent="0.2">
      <c r="A38" s="1059" t="s">
        <v>58</v>
      </c>
      <c r="B38" s="1059"/>
      <c r="C38" s="1059"/>
      <c r="D38" s="1059"/>
      <c r="E38" s="1059"/>
      <c r="F38" s="1059"/>
      <c r="G38" s="1059"/>
      <c r="H38" s="1059"/>
      <c r="I38" s="1059"/>
      <c r="J38" s="1059"/>
      <c r="K38" s="1059"/>
    </row>
  </sheetData>
  <mergeCells count="13">
    <mergeCell ref="A1:B1"/>
    <mergeCell ref="A2:B2"/>
    <mergeCell ref="F1:H1"/>
    <mergeCell ref="A35:K35"/>
    <mergeCell ref="A37:K37"/>
    <mergeCell ref="A38:K38"/>
    <mergeCell ref="A3:K3"/>
    <mergeCell ref="A4:A5"/>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3">
    <pageSetUpPr fitToPage="1"/>
  </sheetPr>
  <dimension ref="A1:H35"/>
  <sheetViews>
    <sheetView zoomScaleNormal="100" workbookViewId="0">
      <pane ySplit="5" topLeftCell="A24" activePane="bottomLeft" state="frozen"/>
      <selection sqref="A1:B86"/>
      <selection pane="bottomLeft" sqref="A1:H86"/>
    </sheetView>
  </sheetViews>
  <sheetFormatPr defaultColWidth="8.85546875" defaultRowHeight="12.75" x14ac:dyDescent="0.2"/>
  <cols>
    <col min="1" max="1" width="6.7109375" style="7" customWidth="1"/>
    <col min="2" max="2" width="10.42578125" style="7" customWidth="1"/>
    <col min="3" max="5" width="8.7109375" style="7" customWidth="1"/>
    <col min="6" max="6" width="8.7109375" style="5" customWidth="1"/>
    <col min="7" max="7" width="10.5703125" style="5" customWidth="1"/>
    <col min="8" max="8" width="11.7109375" style="5" customWidth="1"/>
    <col min="9" max="16384" width="8.85546875" style="5"/>
  </cols>
  <sheetData>
    <row r="1" spans="1:8" s="800" customFormat="1" ht="30" customHeight="1" x14ac:dyDescent="0.25">
      <c r="A1" s="1087"/>
      <c r="B1" s="967"/>
      <c r="C1" s="804"/>
      <c r="D1" s="804"/>
      <c r="E1" s="804"/>
      <c r="F1" s="962" t="s">
        <v>590</v>
      </c>
      <c r="G1" s="963"/>
      <c r="H1" s="963"/>
    </row>
    <row r="2" spans="1:8" s="800" customFormat="1" ht="6" customHeight="1" x14ac:dyDescent="0.2">
      <c r="A2" s="1087"/>
      <c r="B2" s="967"/>
      <c r="C2" s="804"/>
      <c r="D2" s="804"/>
      <c r="E2" s="804"/>
    </row>
    <row r="3" spans="1:8" ht="30" customHeight="1" x14ac:dyDescent="0.2">
      <c r="A3" s="970" t="s">
        <v>510</v>
      </c>
      <c r="B3" s="970"/>
      <c r="C3" s="970"/>
      <c r="D3" s="970"/>
      <c r="E3" s="970"/>
      <c r="F3" s="970"/>
      <c r="G3" s="970"/>
      <c r="H3" s="970"/>
    </row>
    <row r="4" spans="1:8" ht="15" customHeight="1" x14ac:dyDescent="0.2">
      <c r="A4" s="515"/>
      <c r="B4" s="1153" t="s">
        <v>196</v>
      </c>
      <c r="C4" s="1154"/>
      <c r="D4" s="1154"/>
      <c r="E4" s="1154"/>
      <c r="F4" s="1154"/>
      <c r="G4" s="971" t="s">
        <v>326</v>
      </c>
      <c r="H4" s="1156" t="s">
        <v>197</v>
      </c>
    </row>
    <row r="5" spans="1:8" ht="30.75" customHeight="1" x14ac:dyDescent="0.2">
      <c r="A5" s="515" t="s">
        <v>127</v>
      </c>
      <c r="B5" s="522" t="s">
        <v>102</v>
      </c>
      <c r="C5" s="522" t="s">
        <v>66</v>
      </c>
      <c r="D5" s="522" t="s">
        <v>191</v>
      </c>
      <c r="E5" s="522" t="s">
        <v>84</v>
      </c>
      <c r="F5" s="518" t="s">
        <v>88</v>
      </c>
      <c r="G5" s="1155"/>
      <c r="H5" s="1155"/>
    </row>
    <row r="6" spans="1:8" ht="6" customHeight="1" x14ac:dyDescent="0.2">
      <c r="A6" s="322"/>
      <c r="B6" s="322"/>
      <c r="C6" s="322"/>
      <c r="D6" s="322"/>
      <c r="E6" s="322"/>
      <c r="F6" s="399"/>
      <c r="G6" s="399"/>
      <c r="H6" s="399"/>
    </row>
    <row r="7" spans="1:8" x14ac:dyDescent="0.2">
      <c r="A7" s="75">
        <v>1990</v>
      </c>
      <c r="B7" s="87" t="s">
        <v>151</v>
      </c>
      <c r="C7" s="87" t="s">
        <v>151</v>
      </c>
      <c r="D7" s="87" t="s">
        <v>151</v>
      </c>
      <c r="E7" s="87" t="s">
        <v>151</v>
      </c>
      <c r="F7" s="66">
        <v>289</v>
      </c>
      <c r="G7" s="45">
        <v>459</v>
      </c>
      <c r="H7" s="66">
        <f t="shared" ref="H7:H16" si="0">F7/G7*100</f>
        <v>62.962962962962962</v>
      </c>
    </row>
    <row r="8" spans="1:8" x14ac:dyDescent="0.2">
      <c r="A8" s="75">
        <v>1991</v>
      </c>
      <c r="B8" s="45">
        <v>223</v>
      </c>
      <c r="C8" s="45">
        <v>91</v>
      </c>
      <c r="D8" s="45">
        <v>115</v>
      </c>
      <c r="E8" s="45">
        <f t="shared" ref="E8:E13" si="1">F8-(B8+C8+D8)</f>
        <v>516</v>
      </c>
      <c r="F8" s="66">
        <v>945</v>
      </c>
      <c r="G8" s="45">
        <v>1355</v>
      </c>
      <c r="H8" s="66">
        <f t="shared" si="0"/>
        <v>69.741697416974162</v>
      </c>
    </row>
    <row r="9" spans="1:8" x14ac:dyDescent="0.2">
      <c r="A9" s="75">
        <v>1992</v>
      </c>
      <c r="B9" s="45">
        <v>521</v>
      </c>
      <c r="C9" s="45">
        <v>349</v>
      </c>
      <c r="D9" s="45">
        <v>216</v>
      </c>
      <c r="E9" s="45">
        <f t="shared" si="1"/>
        <v>2114</v>
      </c>
      <c r="F9" s="66">
        <v>3200</v>
      </c>
      <c r="G9" s="45">
        <v>4537</v>
      </c>
      <c r="H9" s="66">
        <f t="shared" si="0"/>
        <v>70.531188009698042</v>
      </c>
    </row>
    <row r="10" spans="1:8" x14ac:dyDescent="0.2">
      <c r="A10" s="75">
        <v>1993</v>
      </c>
      <c r="B10" s="45">
        <v>600</v>
      </c>
      <c r="C10" s="45">
        <v>318</v>
      </c>
      <c r="D10" s="45">
        <v>228</v>
      </c>
      <c r="E10" s="45">
        <f t="shared" si="1"/>
        <v>1528</v>
      </c>
      <c r="F10" s="66">
        <v>2674</v>
      </c>
      <c r="G10" s="45">
        <v>4028</v>
      </c>
      <c r="H10" s="66">
        <f t="shared" si="0"/>
        <v>66.385302879841106</v>
      </c>
    </row>
    <row r="11" spans="1:8" x14ac:dyDescent="0.2">
      <c r="A11" s="75">
        <v>1994</v>
      </c>
      <c r="B11" s="45">
        <v>767</v>
      </c>
      <c r="C11" s="45">
        <v>271</v>
      </c>
      <c r="D11" s="45">
        <v>219</v>
      </c>
      <c r="E11" s="45">
        <f t="shared" si="1"/>
        <v>1306</v>
      </c>
      <c r="F11" s="66">
        <v>2563</v>
      </c>
      <c r="G11" s="45">
        <v>3726</v>
      </c>
      <c r="H11" s="66">
        <f t="shared" si="0"/>
        <v>68.78690284487385</v>
      </c>
    </row>
    <row r="12" spans="1:8" x14ac:dyDescent="0.2">
      <c r="A12" s="75">
        <v>1995</v>
      </c>
      <c r="B12" s="45">
        <v>463</v>
      </c>
      <c r="C12" s="45">
        <v>181</v>
      </c>
      <c r="D12" s="45">
        <v>176</v>
      </c>
      <c r="E12" s="45">
        <f t="shared" si="1"/>
        <v>1008</v>
      </c>
      <c r="F12" s="66">
        <v>1828</v>
      </c>
      <c r="G12" s="45">
        <v>2872</v>
      </c>
      <c r="H12" s="66">
        <f t="shared" si="0"/>
        <v>63.649025069637887</v>
      </c>
    </row>
    <row r="13" spans="1:8" x14ac:dyDescent="0.2">
      <c r="A13" s="75">
        <v>1996</v>
      </c>
      <c r="B13" s="45">
        <v>398</v>
      </c>
      <c r="C13" s="45">
        <v>174</v>
      </c>
      <c r="D13" s="45">
        <v>186</v>
      </c>
      <c r="E13" s="45">
        <f t="shared" si="1"/>
        <v>905</v>
      </c>
      <c r="F13" s="66">
        <v>1663</v>
      </c>
      <c r="G13" s="45">
        <v>2613</v>
      </c>
      <c r="H13" s="66">
        <f t="shared" si="0"/>
        <v>63.643321852277083</v>
      </c>
    </row>
    <row r="14" spans="1:8" x14ac:dyDescent="0.2">
      <c r="A14" s="75">
        <v>1997</v>
      </c>
      <c r="B14" s="87" t="s">
        <v>151</v>
      </c>
      <c r="C14" s="87" t="s">
        <v>151</v>
      </c>
      <c r="D14" s="87" t="s">
        <v>151</v>
      </c>
      <c r="E14" s="87" t="s">
        <v>151</v>
      </c>
      <c r="F14" s="66">
        <v>1545</v>
      </c>
      <c r="G14" s="45">
        <v>2358</v>
      </c>
      <c r="H14" s="66">
        <f t="shared" si="0"/>
        <v>65.521628498727736</v>
      </c>
    </row>
    <row r="15" spans="1:8" x14ac:dyDescent="0.2">
      <c r="A15" s="75" t="s">
        <v>48</v>
      </c>
      <c r="B15" s="45">
        <v>428</v>
      </c>
      <c r="C15" s="45">
        <v>93</v>
      </c>
      <c r="D15" s="45">
        <v>271</v>
      </c>
      <c r="E15" s="45">
        <f t="shared" ref="E15:E26" si="2">F15-(B15+C15+D15)</f>
        <v>824</v>
      </c>
      <c r="F15" s="66">
        <v>1616</v>
      </c>
      <c r="G15" s="45">
        <v>2593</v>
      </c>
      <c r="H15" s="66">
        <f t="shared" si="0"/>
        <v>62.321635171615888</v>
      </c>
    </row>
    <row r="16" spans="1:8" x14ac:dyDescent="0.2">
      <c r="A16" s="75">
        <v>1999</v>
      </c>
      <c r="B16" s="45">
        <v>412</v>
      </c>
      <c r="C16" s="45">
        <v>111</v>
      </c>
      <c r="D16" s="45">
        <v>243</v>
      </c>
      <c r="E16" s="45">
        <f t="shared" si="2"/>
        <v>743</v>
      </c>
      <c r="F16" s="66">
        <v>1509</v>
      </c>
      <c r="G16" s="45">
        <v>2330</v>
      </c>
      <c r="H16" s="66">
        <f t="shared" si="0"/>
        <v>64.763948497854074</v>
      </c>
    </row>
    <row r="17" spans="1:8" x14ac:dyDescent="0.2">
      <c r="A17" s="515">
        <v>2000</v>
      </c>
      <c r="B17" s="45">
        <v>320</v>
      </c>
      <c r="C17" s="45">
        <v>199</v>
      </c>
      <c r="D17" s="45">
        <v>251</v>
      </c>
      <c r="E17" s="45">
        <f t="shared" si="2"/>
        <v>642</v>
      </c>
      <c r="F17" s="66">
        <v>1412</v>
      </c>
      <c r="G17" s="45">
        <v>2116</v>
      </c>
      <c r="H17" s="66">
        <f t="shared" ref="H17:H26" si="3">SUM(F17/G17*100)</f>
        <v>66.729678638941408</v>
      </c>
    </row>
    <row r="18" spans="1:8" x14ac:dyDescent="0.2">
      <c r="A18" s="515">
        <v>2001</v>
      </c>
      <c r="B18" s="45">
        <v>249</v>
      </c>
      <c r="C18" s="45">
        <v>203</v>
      </c>
      <c r="D18" s="45">
        <v>213</v>
      </c>
      <c r="E18" s="45">
        <f t="shared" si="2"/>
        <v>604</v>
      </c>
      <c r="F18" s="66">
        <v>1269</v>
      </c>
      <c r="G18" s="45">
        <v>1970</v>
      </c>
      <c r="H18" s="66">
        <f t="shared" si="3"/>
        <v>64.416243654822338</v>
      </c>
    </row>
    <row r="19" spans="1:8" x14ac:dyDescent="0.2">
      <c r="A19" s="515">
        <v>2002</v>
      </c>
      <c r="B19" s="45">
        <v>291</v>
      </c>
      <c r="C19" s="45">
        <v>191</v>
      </c>
      <c r="D19" s="45">
        <v>222</v>
      </c>
      <c r="E19" s="45">
        <f t="shared" si="2"/>
        <v>591</v>
      </c>
      <c r="F19" s="66">
        <v>1295</v>
      </c>
      <c r="G19" s="45">
        <v>2052</v>
      </c>
      <c r="H19" s="66">
        <f t="shared" si="3"/>
        <v>63.109161793372316</v>
      </c>
    </row>
    <row r="20" spans="1:8" x14ac:dyDescent="0.2">
      <c r="A20" s="515">
        <v>2003</v>
      </c>
      <c r="B20" s="45">
        <v>285</v>
      </c>
      <c r="C20" s="45">
        <v>152</v>
      </c>
      <c r="D20" s="45">
        <v>217</v>
      </c>
      <c r="E20" s="45">
        <f t="shared" si="2"/>
        <v>538</v>
      </c>
      <c r="F20" s="66">
        <v>1192</v>
      </c>
      <c r="G20" s="45">
        <v>1917</v>
      </c>
      <c r="H20" s="66">
        <f t="shared" si="3"/>
        <v>62.180490349504439</v>
      </c>
    </row>
    <row r="21" spans="1:8" x14ac:dyDescent="0.2">
      <c r="A21" s="515">
        <v>2004</v>
      </c>
      <c r="B21" s="45">
        <v>334</v>
      </c>
      <c r="C21" s="45">
        <v>168</v>
      </c>
      <c r="D21" s="45">
        <v>219</v>
      </c>
      <c r="E21" s="45">
        <f t="shared" si="2"/>
        <v>473</v>
      </c>
      <c r="F21" s="66">
        <v>1194</v>
      </c>
      <c r="G21" s="45">
        <v>1864</v>
      </c>
      <c r="H21" s="66">
        <f t="shared" si="3"/>
        <v>64.055793991416309</v>
      </c>
    </row>
    <row r="22" spans="1:8" x14ac:dyDescent="0.2">
      <c r="A22" s="515">
        <v>2005</v>
      </c>
      <c r="B22" s="45">
        <v>266</v>
      </c>
      <c r="C22" s="45">
        <v>163</v>
      </c>
      <c r="D22" s="45">
        <v>145</v>
      </c>
      <c r="E22" s="45">
        <f t="shared" si="2"/>
        <v>489</v>
      </c>
      <c r="F22" s="66">
        <v>1063</v>
      </c>
      <c r="G22" s="45">
        <v>1710</v>
      </c>
      <c r="H22" s="66">
        <f t="shared" si="3"/>
        <v>62.163742690058477</v>
      </c>
    </row>
    <row r="23" spans="1:8" x14ac:dyDescent="0.2">
      <c r="A23" s="515">
        <v>2006</v>
      </c>
      <c r="B23" s="45">
        <v>212</v>
      </c>
      <c r="C23" s="45">
        <v>169</v>
      </c>
      <c r="D23" s="45">
        <v>141</v>
      </c>
      <c r="E23" s="45">
        <f t="shared" si="2"/>
        <v>410</v>
      </c>
      <c r="F23" s="66">
        <v>932</v>
      </c>
      <c r="G23" s="45">
        <v>1646</v>
      </c>
      <c r="H23" s="66">
        <f t="shared" si="3"/>
        <v>56.622114216281894</v>
      </c>
    </row>
    <row r="24" spans="1:8" x14ac:dyDescent="0.2">
      <c r="A24" s="515">
        <v>2007</v>
      </c>
      <c r="B24" s="45">
        <v>226</v>
      </c>
      <c r="C24" s="45">
        <v>174</v>
      </c>
      <c r="D24" s="45">
        <v>143</v>
      </c>
      <c r="E24" s="45">
        <f t="shared" si="2"/>
        <v>449</v>
      </c>
      <c r="F24" s="66">
        <v>992</v>
      </c>
      <c r="G24" s="45">
        <v>1854</v>
      </c>
      <c r="H24" s="66">
        <f t="shared" si="3"/>
        <v>53.505933117583602</v>
      </c>
    </row>
    <row r="25" spans="1:8" s="62" customFormat="1" x14ac:dyDescent="0.2">
      <c r="A25" s="515">
        <v>2008</v>
      </c>
      <c r="B25" s="45">
        <v>249</v>
      </c>
      <c r="C25" s="45">
        <v>197</v>
      </c>
      <c r="D25" s="45">
        <v>134</v>
      </c>
      <c r="E25" s="45">
        <f t="shared" si="2"/>
        <v>496</v>
      </c>
      <c r="F25" s="66">
        <v>1076</v>
      </c>
      <c r="G25" s="45">
        <v>2251</v>
      </c>
      <c r="H25" s="66">
        <f t="shared" si="3"/>
        <v>47.800977343402934</v>
      </c>
    </row>
    <row r="26" spans="1:8" s="62" customFormat="1" x14ac:dyDescent="0.2">
      <c r="A26" s="515">
        <v>2009</v>
      </c>
      <c r="B26" s="79">
        <v>140</v>
      </c>
      <c r="C26" s="45">
        <v>154</v>
      </c>
      <c r="D26" s="45">
        <v>158</v>
      </c>
      <c r="E26" s="45">
        <f t="shared" si="2"/>
        <v>544</v>
      </c>
      <c r="F26" s="66">
        <v>996</v>
      </c>
      <c r="G26" s="45">
        <v>1983</v>
      </c>
      <c r="H26" s="66">
        <f t="shared" si="3"/>
        <v>50.226928895612708</v>
      </c>
    </row>
    <row r="27" spans="1:8" s="520" customFormat="1" x14ac:dyDescent="0.2">
      <c r="A27" s="515">
        <v>2010</v>
      </c>
      <c r="B27" s="45">
        <v>140</v>
      </c>
      <c r="C27" s="45">
        <v>153</v>
      </c>
      <c r="D27" s="45">
        <v>97</v>
      </c>
      <c r="E27" s="45">
        <f t="shared" ref="E27" si="4">F27-(B27+C27+D27)</f>
        <v>467</v>
      </c>
      <c r="F27" s="66">
        <v>857</v>
      </c>
      <c r="G27" s="45">
        <v>1723</v>
      </c>
      <c r="H27" s="66">
        <v>49.738827626233309</v>
      </c>
    </row>
    <row r="28" spans="1:8" s="520" customFormat="1" x14ac:dyDescent="0.2">
      <c r="A28" s="515">
        <v>2011</v>
      </c>
      <c r="B28" s="45">
        <v>162</v>
      </c>
      <c r="C28" s="45">
        <v>156</v>
      </c>
      <c r="D28" s="45">
        <v>142</v>
      </c>
      <c r="E28" s="45">
        <v>541</v>
      </c>
      <c r="F28" s="66">
        <v>1001</v>
      </c>
      <c r="G28" s="45">
        <v>2080</v>
      </c>
      <c r="H28" s="66">
        <v>48</v>
      </c>
    </row>
    <row r="29" spans="1:8" s="520" customFormat="1" x14ac:dyDescent="0.2">
      <c r="A29" s="515">
        <v>2012</v>
      </c>
      <c r="B29" s="45">
        <v>136</v>
      </c>
      <c r="C29" s="45">
        <v>171</v>
      </c>
      <c r="D29" s="45">
        <v>96</v>
      </c>
      <c r="E29" s="45">
        <v>544</v>
      </c>
      <c r="F29" s="66">
        <v>947</v>
      </c>
      <c r="G29" s="45">
        <v>1974</v>
      </c>
      <c r="H29" s="66">
        <v>48</v>
      </c>
    </row>
    <row r="30" spans="1:8" s="133" customFormat="1" x14ac:dyDescent="0.2">
      <c r="A30" s="515">
        <v>2013</v>
      </c>
      <c r="B30" s="45">
        <v>189</v>
      </c>
      <c r="C30" s="45">
        <v>130</v>
      </c>
      <c r="D30" s="45">
        <v>63</v>
      </c>
      <c r="E30" s="45">
        <v>531</v>
      </c>
      <c r="F30" s="66">
        <v>913</v>
      </c>
      <c r="G30" s="45">
        <v>2066</v>
      </c>
      <c r="H30" s="66">
        <v>44</v>
      </c>
    </row>
    <row r="31" spans="1:8" ht="6" customHeight="1" x14ac:dyDescent="0.2">
      <c r="A31" s="322"/>
      <c r="B31" s="322"/>
      <c r="C31" s="322"/>
      <c r="D31" s="322"/>
      <c r="E31" s="322"/>
      <c r="F31" s="354"/>
      <c r="G31" s="354"/>
      <c r="H31" s="324"/>
    </row>
    <row r="32" spans="1:8" ht="15" customHeight="1" x14ac:dyDescent="0.2">
      <c r="A32" s="1045" t="s">
        <v>325</v>
      </c>
      <c r="B32" s="1152"/>
      <c r="C32" s="1152"/>
      <c r="D32" s="1152"/>
      <c r="E32" s="1152"/>
      <c r="F32" s="1152"/>
      <c r="G32" s="1152"/>
      <c r="H32" s="1152"/>
    </row>
    <row r="33" spans="1:8" s="393" customFormat="1" ht="6" customHeight="1" x14ac:dyDescent="0.2">
      <c r="A33" s="517"/>
      <c r="B33" s="517"/>
      <c r="C33" s="517"/>
      <c r="D33" s="517"/>
      <c r="E33" s="517"/>
      <c r="F33" s="517"/>
      <c r="G33" s="517"/>
      <c r="H33" s="517"/>
    </row>
    <row r="34" spans="1:8" ht="15" customHeight="1" x14ac:dyDescent="0.2">
      <c r="A34" s="1045" t="s">
        <v>328</v>
      </c>
      <c r="B34" s="1152"/>
      <c r="C34" s="1152"/>
      <c r="D34" s="1152"/>
      <c r="E34" s="1152"/>
      <c r="F34" s="1152"/>
      <c r="G34" s="1152"/>
      <c r="H34" s="1152"/>
    </row>
    <row r="35" spans="1:8" s="523" customFormat="1" ht="15" customHeight="1" x14ac:dyDescent="0.2">
      <c r="A35" s="1045" t="s">
        <v>327</v>
      </c>
      <c r="B35" s="1152"/>
      <c r="C35" s="1152"/>
      <c r="D35" s="1152"/>
      <c r="E35" s="1152"/>
      <c r="F35" s="1152"/>
      <c r="G35" s="1152"/>
      <c r="H35" s="1152"/>
    </row>
  </sheetData>
  <mergeCells count="10">
    <mergeCell ref="A1:B1"/>
    <mergeCell ref="A2:B2"/>
    <mergeCell ref="F1:H1"/>
    <mergeCell ref="A35:H35"/>
    <mergeCell ref="A34:H34"/>
    <mergeCell ref="A3:H3"/>
    <mergeCell ref="A32:H32"/>
    <mergeCell ref="B4:F4"/>
    <mergeCell ref="G4:G5"/>
    <mergeCell ref="H4:H5"/>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2">
    <pageSetUpPr fitToPage="1"/>
  </sheetPr>
  <dimension ref="A1:F39"/>
  <sheetViews>
    <sheetView zoomScaleNormal="100" workbookViewId="0">
      <pane ySplit="5" topLeftCell="A6" activePane="bottomLeft" state="frozen"/>
      <selection sqref="A1:B86"/>
      <selection pane="bottomLeft" sqref="A1:F86"/>
    </sheetView>
  </sheetViews>
  <sheetFormatPr defaultColWidth="8.85546875" defaultRowHeight="12.75" x14ac:dyDescent="0.2"/>
  <cols>
    <col min="1" max="1" width="6.7109375" style="7" customWidth="1"/>
    <col min="2" max="6" width="10.7109375" style="5" customWidth="1"/>
    <col min="7" max="16384" width="8.85546875" style="5"/>
  </cols>
  <sheetData>
    <row r="1" spans="1:6" s="800" customFormat="1" ht="30" customHeight="1" x14ac:dyDescent="0.25">
      <c r="A1" s="1087"/>
      <c r="B1" s="967"/>
      <c r="D1" s="962" t="s">
        <v>590</v>
      </c>
      <c r="E1" s="963"/>
      <c r="F1" s="963"/>
    </row>
    <row r="2" spans="1:6" s="800" customFormat="1" ht="6" customHeight="1" x14ac:dyDescent="0.2">
      <c r="A2" s="1087"/>
      <c r="B2" s="967"/>
    </row>
    <row r="3" spans="1:6" ht="30" customHeight="1" x14ac:dyDescent="0.2">
      <c r="A3" s="970" t="s">
        <v>512</v>
      </c>
      <c r="B3" s="970"/>
      <c r="C3" s="970"/>
      <c r="D3" s="970"/>
      <c r="E3" s="970"/>
      <c r="F3" s="970"/>
    </row>
    <row r="4" spans="1:6" ht="15" customHeight="1" x14ac:dyDescent="0.2">
      <c r="A4" s="1157" t="s">
        <v>127</v>
      </c>
      <c r="B4" s="1153" t="s">
        <v>96</v>
      </c>
      <c r="C4" s="1153"/>
      <c r="D4" s="1153"/>
      <c r="E4" s="1156" t="s">
        <v>97</v>
      </c>
      <c r="F4" s="1156" t="s">
        <v>148</v>
      </c>
    </row>
    <row r="5" spans="1:6" ht="30" customHeight="1" x14ac:dyDescent="0.2">
      <c r="A5" s="1157"/>
      <c r="B5" s="69" t="s">
        <v>22</v>
      </c>
      <c r="C5" s="69" t="s">
        <v>23</v>
      </c>
      <c r="D5" s="69" t="s">
        <v>132</v>
      </c>
      <c r="E5" s="1156"/>
      <c r="F5" s="1156"/>
    </row>
    <row r="6" spans="1:6" ht="6" customHeight="1" x14ac:dyDescent="0.2">
      <c r="A6" s="340"/>
      <c r="B6" s="326"/>
      <c r="C6" s="326"/>
      <c r="D6" s="326"/>
      <c r="E6" s="326"/>
      <c r="F6" s="326"/>
    </row>
    <row r="7" spans="1:6" x14ac:dyDescent="0.2">
      <c r="A7" s="75">
        <v>1983</v>
      </c>
      <c r="B7" s="60">
        <v>0</v>
      </c>
      <c r="C7" s="60">
        <v>0</v>
      </c>
      <c r="D7" s="60">
        <v>0</v>
      </c>
      <c r="E7" s="60">
        <v>6</v>
      </c>
      <c r="F7" s="166" t="s">
        <v>511</v>
      </c>
    </row>
    <row r="8" spans="1:6" x14ac:dyDescent="0.2">
      <c r="A8" s="75">
        <v>1984</v>
      </c>
      <c r="B8" s="60">
        <v>0</v>
      </c>
      <c r="C8" s="60">
        <v>0</v>
      </c>
      <c r="D8" s="60">
        <v>0</v>
      </c>
      <c r="E8" s="60">
        <v>10</v>
      </c>
      <c r="F8" s="166" t="s">
        <v>511</v>
      </c>
    </row>
    <row r="9" spans="1:6" x14ac:dyDescent="0.2">
      <c r="A9" s="75">
        <v>1985</v>
      </c>
      <c r="B9" s="60">
        <v>88</v>
      </c>
      <c r="C9" s="60">
        <v>54</v>
      </c>
      <c r="D9" s="60">
        <f t="shared" ref="D9:D26" si="0">B9+C9</f>
        <v>142</v>
      </c>
      <c r="E9" s="60">
        <v>315</v>
      </c>
      <c r="F9" s="60">
        <f t="shared" ref="F9:F25" si="1">D9/E9*100</f>
        <v>45.079365079365083</v>
      </c>
    </row>
    <row r="10" spans="1:6" x14ac:dyDescent="0.2">
      <c r="A10" s="75">
        <v>1986</v>
      </c>
      <c r="B10" s="60">
        <v>151</v>
      </c>
      <c r="C10" s="60">
        <v>53</v>
      </c>
      <c r="D10" s="60">
        <f t="shared" si="0"/>
        <v>204</v>
      </c>
      <c r="E10" s="60">
        <v>964</v>
      </c>
      <c r="F10" s="60">
        <f t="shared" si="1"/>
        <v>21.161825726141078</v>
      </c>
    </row>
    <row r="11" spans="1:6" x14ac:dyDescent="0.2">
      <c r="A11" s="75">
        <v>1987</v>
      </c>
      <c r="B11" s="60">
        <v>78</v>
      </c>
      <c r="C11" s="60">
        <v>20</v>
      </c>
      <c r="D11" s="60">
        <f t="shared" si="0"/>
        <v>98</v>
      </c>
      <c r="E11" s="60">
        <v>396</v>
      </c>
      <c r="F11" s="60">
        <f t="shared" si="1"/>
        <v>24.747474747474747</v>
      </c>
    </row>
    <row r="12" spans="1:6" x14ac:dyDescent="0.2">
      <c r="A12" s="75">
        <v>1988</v>
      </c>
      <c r="B12" s="60">
        <v>28</v>
      </c>
      <c r="C12" s="60">
        <v>17</v>
      </c>
      <c r="D12" s="60">
        <f t="shared" si="0"/>
        <v>45</v>
      </c>
      <c r="E12" s="60">
        <v>304</v>
      </c>
      <c r="F12" s="60">
        <f t="shared" si="1"/>
        <v>14.802631578947366</v>
      </c>
    </row>
    <row r="13" spans="1:6" x14ac:dyDescent="0.2">
      <c r="A13" s="75">
        <v>1989</v>
      </c>
      <c r="B13" s="60">
        <v>32</v>
      </c>
      <c r="C13" s="60">
        <v>13</v>
      </c>
      <c r="D13" s="60">
        <f t="shared" si="0"/>
        <v>45</v>
      </c>
      <c r="E13" s="60">
        <v>305</v>
      </c>
      <c r="F13" s="60">
        <f t="shared" si="1"/>
        <v>14.754098360655737</v>
      </c>
    </row>
    <row r="14" spans="1:6" x14ac:dyDescent="0.2">
      <c r="A14" s="75">
        <v>1990</v>
      </c>
      <c r="B14" s="60">
        <v>33</v>
      </c>
      <c r="C14" s="60">
        <v>11</v>
      </c>
      <c r="D14" s="60">
        <f t="shared" si="0"/>
        <v>44</v>
      </c>
      <c r="E14" s="60">
        <v>335</v>
      </c>
      <c r="F14" s="60">
        <f t="shared" si="1"/>
        <v>13.134328358208954</v>
      </c>
    </row>
    <row r="15" spans="1:6" x14ac:dyDescent="0.2">
      <c r="A15" s="75">
        <v>1991</v>
      </c>
      <c r="B15" s="60">
        <v>19</v>
      </c>
      <c r="C15" s="60">
        <v>11</v>
      </c>
      <c r="D15" s="60">
        <f t="shared" si="0"/>
        <v>30</v>
      </c>
      <c r="E15" s="60">
        <v>327</v>
      </c>
      <c r="F15" s="60">
        <f t="shared" si="1"/>
        <v>9.1743119266055047</v>
      </c>
    </row>
    <row r="16" spans="1:6" x14ac:dyDescent="0.2">
      <c r="A16" s="75">
        <v>1992</v>
      </c>
      <c r="B16" s="60">
        <v>16</v>
      </c>
      <c r="C16" s="60">
        <v>11</v>
      </c>
      <c r="D16" s="60">
        <f t="shared" si="0"/>
        <v>27</v>
      </c>
      <c r="E16" s="60">
        <v>349</v>
      </c>
      <c r="F16" s="60">
        <f t="shared" si="1"/>
        <v>7.7363896848137532</v>
      </c>
    </row>
    <row r="17" spans="1:6" x14ac:dyDescent="0.2">
      <c r="A17" s="75">
        <v>1993</v>
      </c>
      <c r="B17" s="60">
        <v>16</v>
      </c>
      <c r="C17" s="60">
        <v>10</v>
      </c>
      <c r="D17" s="60">
        <f t="shared" si="0"/>
        <v>26</v>
      </c>
      <c r="E17" s="60">
        <v>388</v>
      </c>
      <c r="F17" s="60">
        <f t="shared" si="1"/>
        <v>6.7010309278350517</v>
      </c>
    </row>
    <row r="18" spans="1:6" x14ac:dyDescent="0.2">
      <c r="A18" s="75">
        <v>1994</v>
      </c>
      <c r="B18" s="60">
        <v>23</v>
      </c>
      <c r="C18" s="60">
        <v>6</v>
      </c>
      <c r="D18" s="60">
        <f t="shared" si="0"/>
        <v>29</v>
      </c>
      <c r="E18" s="60">
        <v>258</v>
      </c>
      <c r="F18" s="60">
        <f t="shared" si="1"/>
        <v>11.24031007751938</v>
      </c>
    </row>
    <row r="19" spans="1:6" x14ac:dyDescent="0.2">
      <c r="A19" s="75">
        <v>1995</v>
      </c>
      <c r="B19" s="60">
        <v>13</v>
      </c>
      <c r="C19" s="60">
        <v>6</v>
      </c>
      <c r="D19" s="60">
        <f t="shared" si="0"/>
        <v>19</v>
      </c>
      <c r="E19" s="60">
        <v>248</v>
      </c>
      <c r="F19" s="60">
        <f t="shared" si="1"/>
        <v>7.661290322580645</v>
      </c>
    </row>
    <row r="20" spans="1:6" x14ac:dyDescent="0.2">
      <c r="A20" s="75">
        <v>1996</v>
      </c>
      <c r="B20" s="60">
        <v>15</v>
      </c>
      <c r="C20" s="60">
        <v>7</v>
      </c>
      <c r="D20" s="60">
        <f t="shared" si="0"/>
        <v>22</v>
      </c>
      <c r="E20" s="60">
        <v>224</v>
      </c>
      <c r="F20" s="60">
        <f t="shared" si="1"/>
        <v>9.8214285714285712</v>
      </c>
    </row>
    <row r="21" spans="1:6" x14ac:dyDescent="0.2">
      <c r="A21" s="75">
        <v>1997</v>
      </c>
      <c r="B21" s="60">
        <v>17</v>
      </c>
      <c r="C21" s="60">
        <v>10</v>
      </c>
      <c r="D21" s="60">
        <f t="shared" si="0"/>
        <v>27</v>
      </c>
      <c r="E21" s="60">
        <v>240</v>
      </c>
      <c r="F21" s="60">
        <f t="shared" si="1"/>
        <v>11.25</v>
      </c>
    </row>
    <row r="22" spans="1:6" x14ac:dyDescent="0.2">
      <c r="A22" s="75" t="s">
        <v>48</v>
      </c>
      <c r="B22" s="60">
        <v>14</v>
      </c>
      <c r="C22" s="60">
        <v>3</v>
      </c>
      <c r="D22" s="60">
        <f t="shared" si="0"/>
        <v>17</v>
      </c>
      <c r="E22" s="60">
        <v>249</v>
      </c>
      <c r="F22" s="60">
        <f t="shared" si="1"/>
        <v>6.8273092369477917</v>
      </c>
    </row>
    <row r="23" spans="1:6" x14ac:dyDescent="0.2">
      <c r="A23" s="75">
        <v>1999</v>
      </c>
      <c r="B23" s="60">
        <v>13</v>
      </c>
      <c r="C23" s="60">
        <v>3</v>
      </c>
      <c r="D23" s="60">
        <f t="shared" si="0"/>
        <v>16</v>
      </c>
      <c r="E23" s="60">
        <v>211</v>
      </c>
      <c r="F23" s="60">
        <f t="shared" si="1"/>
        <v>7.5829383886255926</v>
      </c>
    </row>
    <row r="24" spans="1:6" x14ac:dyDescent="0.2">
      <c r="A24" s="61">
        <v>2000</v>
      </c>
      <c r="B24" s="69">
        <v>14</v>
      </c>
      <c r="C24" s="69">
        <v>2</v>
      </c>
      <c r="D24" s="60">
        <f t="shared" si="0"/>
        <v>16</v>
      </c>
      <c r="E24" s="69">
        <v>242</v>
      </c>
      <c r="F24" s="60">
        <f t="shared" si="1"/>
        <v>6.6115702479338845</v>
      </c>
    </row>
    <row r="25" spans="1:6" x14ac:dyDescent="0.2">
      <c r="A25" s="61">
        <v>2001</v>
      </c>
      <c r="B25" s="69">
        <v>27</v>
      </c>
      <c r="C25" s="69">
        <v>11</v>
      </c>
      <c r="D25" s="60">
        <f t="shared" si="0"/>
        <v>38</v>
      </c>
      <c r="E25" s="69">
        <v>270</v>
      </c>
      <c r="F25" s="60">
        <f t="shared" si="1"/>
        <v>14.074074074074074</v>
      </c>
    </row>
    <row r="26" spans="1:6" x14ac:dyDescent="0.2">
      <c r="A26" s="61">
        <v>2002</v>
      </c>
      <c r="B26" s="69">
        <v>22</v>
      </c>
      <c r="C26" s="69">
        <v>10</v>
      </c>
      <c r="D26" s="60">
        <f t="shared" si="0"/>
        <v>32</v>
      </c>
      <c r="E26" s="69">
        <v>282</v>
      </c>
      <c r="F26" s="60">
        <f t="shared" ref="F26:F33" si="2">D26/E26*100</f>
        <v>11.347517730496454</v>
      </c>
    </row>
    <row r="27" spans="1:6" x14ac:dyDescent="0.2">
      <c r="A27" s="61">
        <v>2003</v>
      </c>
      <c r="B27" s="69">
        <v>23</v>
      </c>
      <c r="C27" s="69">
        <v>4</v>
      </c>
      <c r="D27" s="60">
        <f t="shared" ref="D27:D33" si="3">B27+C27</f>
        <v>27</v>
      </c>
      <c r="E27" s="69">
        <v>379</v>
      </c>
      <c r="F27" s="60">
        <f t="shared" si="2"/>
        <v>7.1240105540897103</v>
      </c>
    </row>
    <row r="28" spans="1:6" ht="13.5" customHeight="1" x14ac:dyDescent="0.2">
      <c r="A28" s="75">
        <v>2004</v>
      </c>
      <c r="B28" s="60">
        <v>24</v>
      </c>
      <c r="C28" s="60">
        <v>3</v>
      </c>
      <c r="D28" s="60">
        <f t="shared" si="3"/>
        <v>27</v>
      </c>
      <c r="E28" s="60">
        <v>427</v>
      </c>
      <c r="F28" s="60">
        <f t="shared" si="2"/>
        <v>6.3231850117096018</v>
      </c>
    </row>
    <row r="29" spans="1:6" ht="13.5" customHeight="1" x14ac:dyDescent="0.2">
      <c r="A29" s="75">
        <v>2005</v>
      </c>
      <c r="B29" s="60">
        <v>22</v>
      </c>
      <c r="C29" s="60">
        <v>3</v>
      </c>
      <c r="D29" s="60">
        <f t="shared" si="3"/>
        <v>25</v>
      </c>
      <c r="E29" s="60">
        <v>392</v>
      </c>
      <c r="F29" s="60">
        <f t="shared" si="2"/>
        <v>6.3775510204081636</v>
      </c>
    </row>
    <row r="30" spans="1:6" ht="13.5" customHeight="1" x14ac:dyDescent="0.2">
      <c r="A30" s="75">
        <v>2006</v>
      </c>
      <c r="B30" s="60">
        <v>29</v>
      </c>
      <c r="C30" s="60">
        <v>6</v>
      </c>
      <c r="D30" s="60">
        <f t="shared" si="3"/>
        <v>35</v>
      </c>
      <c r="E30" s="60">
        <v>390</v>
      </c>
      <c r="F30" s="60">
        <f t="shared" si="2"/>
        <v>8.9743589743589745</v>
      </c>
    </row>
    <row r="31" spans="1:6" x14ac:dyDescent="0.2">
      <c r="A31" s="61">
        <v>2007</v>
      </c>
      <c r="B31" s="69">
        <v>44</v>
      </c>
      <c r="C31" s="69">
        <v>17</v>
      </c>
      <c r="D31" s="60">
        <f t="shared" si="3"/>
        <v>61</v>
      </c>
      <c r="E31" s="56">
        <v>541</v>
      </c>
      <c r="F31" s="60">
        <f t="shared" si="2"/>
        <v>11.275415896487985</v>
      </c>
    </row>
    <row r="32" spans="1:6" ht="12.75" customHeight="1" x14ac:dyDescent="0.2">
      <c r="A32" s="75">
        <v>2008</v>
      </c>
      <c r="B32" s="106">
        <v>22</v>
      </c>
      <c r="C32" s="107">
        <v>7</v>
      </c>
      <c r="D32" s="60">
        <f t="shared" si="3"/>
        <v>29</v>
      </c>
      <c r="E32" s="108">
        <v>448</v>
      </c>
      <c r="F32" s="60">
        <f t="shared" si="2"/>
        <v>6.4732142857142865</v>
      </c>
    </row>
    <row r="33" spans="1:6" ht="12.75" customHeight="1" x14ac:dyDescent="0.2">
      <c r="A33" s="61">
        <v>2009</v>
      </c>
      <c r="B33" s="21">
        <v>21</v>
      </c>
      <c r="C33" s="21">
        <v>6</v>
      </c>
      <c r="D33" s="21">
        <f t="shared" si="3"/>
        <v>27</v>
      </c>
      <c r="E33" s="21">
        <v>486</v>
      </c>
      <c r="F33" s="21">
        <f t="shared" si="2"/>
        <v>5.5555555555555554</v>
      </c>
    </row>
    <row r="34" spans="1:6" s="519" customFormat="1" ht="12.75" customHeight="1" x14ac:dyDescent="0.2">
      <c r="A34" s="75">
        <v>2010</v>
      </c>
      <c r="B34" s="106">
        <v>18</v>
      </c>
      <c r="C34" s="107">
        <v>9</v>
      </c>
      <c r="D34" s="60">
        <f t="shared" ref="D34:D37" si="4">B34+C34</f>
        <v>27</v>
      </c>
      <c r="E34" s="108">
        <v>465</v>
      </c>
      <c r="F34" s="60">
        <f t="shared" ref="F34:F37" si="5">D34/E34*100</f>
        <v>5.806451612903226</v>
      </c>
    </row>
    <row r="35" spans="1:6" s="519" customFormat="1" ht="12.75" customHeight="1" x14ac:dyDescent="0.2">
      <c r="A35" s="515">
        <v>2011</v>
      </c>
      <c r="B35" s="256">
        <v>12</v>
      </c>
      <c r="C35" s="256">
        <v>4</v>
      </c>
      <c r="D35" s="256">
        <f t="shared" si="4"/>
        <v>16</v>
      </c>
      <c r="E35" s="218">
        <v>463</v>
      </c>
      <c r="F35" s="156">
        <f t="shared" si="5"/>
        <v>3.455723542116631</v>
      </c>
    </row>
    <row r="36" spans="1:6" s="519" customFormat="1" ht="12.75" customHeight="1" x14ac:dyDescent="0.2">
      <c r="A36" s="75">
        <v>2012</v>
      </c>
      <c r="B36" s="256">
        <v>18</v>
      </c>
      <c r="C36" s="256">
        <v>4</v>
      </c>
      <c r="D36" s="256">
        <f t="shared" si="4"/>
        <v>22</v>
      </c>
      <c r="E36" s="218">
        <v>441</v>
      </c>
      <c r="F36" s="156">
        <f t="shared" si="5"/>
        <v>4.9886621315192743</v>
      </c>
    </row>
    <row r="37" spans="1:6" s="131" customFormat="1" ht="12.75" customHeight="1" x14ac:dyDescent="0.2">
      <c r="A37" s="515">
        <v>2013</v>
      </c>
      <c r="B37" s="256">
        <v>12</v>
      </c>
      <c r="C37" s="256">
        <v>1</v>
      </c>
      <c r="D37" s="256">
        <f t="shared" si="4"/>
        <v>13</v>
      </c>
      <c r="E37" s="218">
        <v>461</v>
      </c>
      <c r="F37" s="156">
        <f t="shared" si="5"/>
        <v>2.8199566160520604</v>
      </c>
    </row>
    <row r="38" spans="1:6" ht="6" customHeight="1" x14ac:dyDescent="0.2">
      <c r="A38" s="345"/>
      <c r="B38" s="341"/>
      <c r="C38" s="341"/>
      <c r="D38" s="341"/>
      <c r="E38" s="341"/>
      <c r="F38" s="341"/>
    </row>
    <row r="39" spans="1:6" ht="30" customHeight="1" x14ac:dyDescent="0.2">
      <c r="A39" s="959" t="s">
        <v>325</v>
      </c>
      <c r="B39" s="1088"/>
      <c r="C39" s="1088"/>
      <c r="D39" s="1088"/>
      <c r="E39" s="1088"/>
      <c r="F39" s="1088"/>
    </row>
  </sheetData>
  <mergeCells count="9">
    <mergeCell ref="A1:B1"/>
    <mergeCell ref="A2:B2"/>
    <mergeCell ref="D1:F1"/>
    <mergeCell ref="A39:F39"/>
    <mergeCell ref="A3:F3"/>
    <mergeCell ref="A4:A5"/>
    <mergeCell ref="B4:D4"/>
    <mergeCell ref="E4:E5"/>
    <mergeCell ref="F4:F5"/>
  </mergeCells>
  <phoneticPr fontId="0" type="noConversion"/>
  <hyperlinks>
    <hyperlink ref="D1:F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2">
    <pageSetUpPr fitToPage="1"/>
  </sheetPr>
  <dimension ref="A1:F41"/>
  <sheetViews>
    <sheetView zoomScaleNormal="100" workbookViewId="0">
      <pane ySplit="4" topLeftCell="A5" activePane="bottomLeft" state="frozen"/>
      <selection sqref="A1:B86"/>
      <selection pane="bottomLeft" activeCell="K25" sqref="K25"/>
    </sheetView>
  </sheetViews>
  <sheetFormatPr defaultColWidth="8.85546875" defaultRowHeight="12.75" x14ac:dyDescent="0.2"/>
  <cols>
    <col min="1" max="1" width="6.7109375" style="7" customWidth="1"/>
    <col min="2" max="6" width="10.7109375" style="5" customWidth="1"/>
    <col min="7" max="16384" width="8.85546875" style="5"/>
  </cols>
  <sheetData>
    <row r="1" spans="1:6" s="800" customFormat="1" ht="30" customHeight="1" x14ac:dyDescent="0.25">
      <c r="A1" s="1087"/>
      <c r="B1" s="967"/>
      <c r="D1" s="962" t="s">
        <v>590</v>
      </c>
      <c r="E1" s="963"/>
      <c r="F1" s="963"/>
    </row>
    <row r="2" spans="1:6" s="800" customFormat="1" ht="6" customHeight="1" x14ac:dyDescent="0.2">
      <c r="A2" s="1087"/>
      <c r="B2" s="967"/>
    </row>
    <row r="3" spans="1:6" ht="30" customHeight="1" x14ac:dyDescent="0.2">
      <c r="A3" s="1089" t="s">
        <v>513</v>
      </c>
      <c r="B3" s="1089"/>
      <c r="C3" s="1089"/>
      <c r="D3" s="1089"/>
      <c r="E3" s="1089"/>
      <c r="F3" s="1089"/>
    </row>
    <row r="4" spans="1:6" s="31" customFormat="1" ht="30" customHeight="1" x14ac:dyDescent="0.2">
      <c r="A4" s="117" t="s">
        <v>127</v>
      </c>
      <c r="B4" s="20" t="s">
        <v>102</v>
      </c>
      <c r="C4" s="20" t="s">
        <v>66</v>
      </c>
      <c r="D4" s="20" t="s">
        <v>191</v>
      </c>
      <c r="E4" s="20" t="s">
        <v>84</v>
      </c>
      <c r="F4" s="32" t="s">
        <v>99</v>
      </c>
    </row>
    <row r="5" spans="1:6" ht="6" customHeight="1" x14ac:dyDescent="0.2">
      <c r="A5" s="340"/>
      <c r="B5" s="326"/>
      <c r="C5" s="326"/>
      <c r="D5" s="326"/>
      <c r="E5" s="326"/>
      <c r="F5" s="326"/>
    </row>
    <row r="6" spans="1:6" x14ac:dyDescent="0.2">
      <c r="A6" s="22">
        <v>1985</v>
      </c>
      <c r="B6" s="17">
        <v>119</v>
      </c>
      <c r="C6" s="17">
        <v>1</v>
      </c>
      <c r="D6" s="17">
        <v>0</v>
      </c>
      <c r="E6" s="17">
        <v>21</v>
      </c>
      <c r="F6" s="17">
        <f>B6+C6+D6+E6</f>
        <v>141</v>
      </c>
    </row>
    <row r="7" spans="1:6" x14ac:dyDescent="0.2">
      <c r="A7" s="22">
        <v>1986</v>
      </c>
      <c r="B7" s="17">
        <v>168</v>
      </c>
      <c r="C7" s="17">
        <v>4</v>
      </c>
      <c r="D7" s="17">
        <v>4</v>
      </c>
      <c r="E7" s="17">
        <v>28</v>
      </c>
      <c r="F7" s="17">
        <f t="shared" ref="F7:F20" si="0">B7+C7+D7+E7</f>
        <v>204</v>
      </c>
    </row>
    <row r="8" spans="1:6" x14ac:dyDescent="0.2">
      <c r="A8" s="27">
        <v>1987</v>
      </c>
      <c r="B8" s="17">
        <v>63</v>
      </c>
      <c r="C8" s="17">
        <v>4</v>
      </c>
      <c r="D8" s="17">
        <v>10</v>
      </c>
      <c r="E8" s="17">
        <v>21</v>
      </c>
      <c r="F8" s="17">
        <f t="shared" si="0"/>
        <v>98</v>
      </c>
    </row>
    <row r="9" spans="1:6" x14ac:dyDescent="0.2">
      <c r="A9" s="27">
        <v>1988</v>
      </c>
      <c r="B9" s="17">
        <v>36</v>
      </c>
      <c r="C9" s="17">
        <v>1</v>
      </c>
      <c r="D9" s="17">
        <v>3</v>
      </c>
      <c r="E9" s="17">
        <v>5</v>
      </c>
      <c r="F9" s="17">
        <f t="shared" si="0"/>
        <v>45</v>
      </c>
    </row>
    <row r="10" spans="1:6" x14ac:dyDescent="0.2">
      <c r="A10" s="27">
        <v>1989</v>
      </c>
      <c r="B10" s="17">
        <v>25</v>
      </c>
      <c r="C10" s="17">
        <v>2</v>
      </c>
      <c r="D10" s="17">
        <v>9</v>
      </c>
      <c r="E10" s="17">
        <v>9</v>
      </c>
      <c r="F10" s="17">
        <f t="shared" si="0"/>
        <v>45</v>
      </c>
    </row>
    <row r="11" spans="1:6" x14ac:dyDescent="0.2">
      <c r="A11" s="27">
        <v>1990</v>
      </c>
      <c r="B11" s="17">
        <v>33</v>
      </c>
      <c r="C11" s="17">
        <v>2</v>
      </c>
      <c r="D11" s="17">
        <v>2</v>
      </c>
      <c r="E11" s="17">
        <v>7</v>
      </c>
      <c r="F11" s="17">
        <f t="shared" si="0"/>
        <v>44</v>
      </c>
    </row>
    <row r="12" spans="1:6" x14ac:dyDescent="0.2">
      <c r="A12" s="27">
        <v>1991</v>
      </c>
      <c r="B12" s="17">
        <v>20</v>
      </c>
      <c r="C12" s="17">
        <v>0</v>
      </c>
      <c r="D12" s="17">
        <v>5</v>
      </c>
      <c r="E12" s="17">
        <v>5</v>
      </c>
      <c r="F12" s="17">
        <f t="shared" si="0"/>
        <v>30</v>
      </c>
    </row>
    <row r="13" spans="1:6" x14ac:dyDescent="0.2">
      <c r="A13" s="27">
        <v>1992</v>
      </c>
      <c r="B13" s="17">
        <v>18</v>
      </c>
      <c r="C13" s="17">
        <v>3</v>
      </c>
      <c r="D13" s="17">
        <v>2</v>
      </c>
      <c r="E13" s="17">
        <v>4</v>
      </c>
      <c r="F13" s="17">
        <f t="shared" si="0"/>
        <v>27</v>
      </c>
    </row>
    <row r="14" spans="1:6" x14ac:dyDescent="0.2">
      <c r="A14" s="27">
        <v>1993</v>
      </c>
      <c r="B14" s="17">
        <v>18</v>
      </c>
      <c r="C14" s="17">
        <v>2</v>
      </c>
      <c r="D14" s="17">
        <v>1</v>
      </c>
      <c r="E14" s="17">
        <v>5</v>
      </c>
      <c r="F14" s="17">
        <f t="shared" si="0"/>
        <v>26</v>
      </c>
    </row>
    <row r="15" spans="1:6" x14ac:dyDescent="0.2">
      <c r="A15" s="27">
        <v>1994</v>
      </c>
      <c r="B15" s="17">
        <v>20</v>
      </c>
      <c r="C15" s="17">
        <v>1</v>
      </c>
      <c r="D15" s="17">
        <v>6</v>
      </c>
      <c r="E15" s="17">
        <v>3</v>
      </c>
      <c r="F15" s="17">
        <f t="shared" si="0"/>
        <v>30</v>
      </c>
    </row>
    <row r="16" spans="1:6" x14ac:dyDescent="0.2">
      <c r="A16" s="27">
        <v>1995</v>
      </c>
      <c r="B16" s="17">
        <v>8</v>
      </c>
      <c r="C16" s="17">
        <v>0</v>
      </c>
      <c r="D16" s="17">
        <v>2</v>
      </c>
      <c r="E16" s="17">
        <v>9</v>
      </c>
      <c r="F16" s="17">
        <f t="shared" si="0"/>
        <v>19</v>
      </c>
    </row>
    <row r="17" spans="1:6" x14ac:dyDescent="0.2">
      <c r="A17" s="27">
        <v>1996</v>
      </c>
      <c r="B17" s="17">
        <v>12</v>
      </c>
      <c r="C17" s="17">
        <v>1</v>
      </c>
      <c r="D17" s="17">
        <v>2</v>
      </c>
      <c r="E17" s="17">
        <v>7</v>
      </c>
      <c r="F17" s="17">
        <f t="shared" si="0"/>
        <v>22</v>
      </c>
    </row>
    <row r="18" spans="1:6" x14ac:dyDescent="0.2">
      <c r="A18" s="27">
        <v>1997</v>
      </c>
      <c r="B18" s="17">
        <v>17</v>
      </c>
      <c r="C18" s="17">
        <v>1</v>
      </c>
      <c r="D18" s="17">
        <v>2</v>
      </c>
      <c r="E18" s="17">
        <v>5</v>
      </c>
      <c r="F18" s="17">
        <f t="shared" si="0"/>
        <v>25</v>
      </c>
    </row>
    <row r="19" spans="1:6" x14ac:dyDescent="0.2">
      <c r="A19" s="22">
        <v>1998</v>
      </c>
      <c r="B19" s="17">
        <v>11</v>
      </c>
      <c r="C19" s="17">
        <v>0</v>
      </c>
      <c r="D19" s="17">
        <v>2</v>
      </c>
      <c r="E19" s="17">
        <v>3</v>
      </c>
      <c r="F19" s="17">
        <f t="shared" si="0"/>
        <v>16</v>
      </c>
    </row>
    <row r="20" spans="1:6" x14ac:dyDescent="0.2">
      <c r="A20" s="22">
        <v>1999</v>
      </c>
      <c r="B20" s="17">
        <v>10</v>
      </c>
      <c r="C20" s="17">
        <v>1</v>
      </c>
      <c r="D20" s="17">
        <v>2</v>
      </c>
      <c r="E20" s="17">
        <v>2</v>
      </c>
      <c r="F20" s="17">
        <f t="shared" si="0"/>
        <v>15</v>
      </c>
    </row>
    <row r="21" spans="1:6" x14ac:dyDescent="0.2">
      <c r="A21" s="7">
        <v>2000</v>
      </c>
      <c r="B21" s="14">
        <v>11</v>
      </c>
      <c r="C21" s="17">
        <v>2</v>
      </c>
      <c r="D21" s="17">
        <v>3</v>
      </c>
      <c r="E21" s="17">
        <v>1</v>
      </c>
      <c r="F21" s="14">
        <v>17</v>
      </c>
    </row>
    <row r="22" spans="1:6" x14ac:dyDescent="0.2">
      <c r="A22" s="7">
        <v>2001</v>
      </c>
      <c r="B22" s="14">
        <v>25</v>
      </c>
      <c r="C22" s="17">
        <v>0</v>
      </c>
      <c r="D22" s="17">
        <v>0</v>
      </c>
      <c r="E22" s="17">
        <v>11</v>
      </c>
      <c r="F22" s="14">
        <v>36</v>
      </c>
    </row>
    <row r="23" spans="1:6" x14ac:dyDescent="0.2">
      <c r="A23" s="7">
        <v>2002</v>
      </c>
      <c r="B23" s="14">
        <v>17</v>
      </c>
      <c r="C23" s="17">
        <v>1</v>
      </c>
      <c r="D23" s="17">
        <v>0</v>
      </c>
      <c r="E23" s="17">
        <v>11</v>
      </c>
      <c r="F23" s="14">
        <v>29</v>
      </c>
    </row>
    <row r="24" spans="1:6" x14ac:dyDescent="0.2">
      <c r="A24" s="7">
        <v>2003</v>
      </c>
      <c r="B24" s="14">
        <v>19</v>
      </c>
      <c r="C24" s="17">
        <v>2</v>
      </c>
      <c r="D24" s="17">
        <v>1</v>
      </c>
      <c r="E24" s="17">
        <v>5</v>
      </c>
      <c r="F24" s="14">
        <v>27</v>
      </c>
    </row>
    <row r="25" spans="1:6" x14ac:dyDescent="0.2">
      <c r="A25" s="7">
        <v>2004</v>
      </c>
      <c r="B25" s="14">
        <v>16</v>
      </c>
      <c r="C25" s="17">
        <v>1</v>
      </c>
      <c r="D25" s="17">
        <v>4</v>
      </c>
      <c r="E25" s="17">
        <v>6</v>
      </c>
      <c r="F25" s="14">
        <v>27</v>
      </c>
    </row>
    <row r="26" spans="1:6" s="3" customFormat="1" x14ac:dyDescent="0.2">
      <c r="A26" s="7">
        <v>2005</v>
      </c>
      <c r="B26" s="14">
        <v>18</v>
      </c>
      <c r="C26" s="17">
        <v>3</v>
      </c>
      <c r="D26" s="17">
        <v>1</v>
      </c>
      <c r="E26" s="17">
        <v>3</v>
      </c>
      <c r="F26" s="14">
        <v>25</v>
      </c>
    </row>
    <row r="27" spans="1:6" x14ac:dyDescent="0.2">
      <c r="A27" s="7">
        <v>2006</v>
      </c>
      <c r="B27" s="14">
        <v>28</v>
      </c>
      <c r="C27" s="17">
        <v>1</v>
      </c>
      <c r="D27" s="17">
        <v>0</v>
      </c>
      <c r="E27" s="17">
        <v>6</v>
      </c>
      <c r="F27" s="14">
        <v>35</v>
      </c>
    </row>
    <row r="28" spans="1:6" x14ac:dyDescent="0.2">
      <c r="A28" s="7">
        <v>2007</v>
      </c>
      <c r="B28" s="14">
        <v>49</v>
      </c>
      <c r="C28" s="17">
        <v>2</v>
      </c>
      <c r="D28" s="17">
        <v>1</v>
      </c>
      <c r="E28" s="17">
        <v>9</v>
      </c>
      <c r="F28" s="14">
        <v>61</v>
      </c>
    </row>
    <row r="29" spans="1:6" x14ac:dyDescent="0.2">
      <c r="A29" s="7">
        <v>2008</v>
      </c>
      <c r="B29" s="14">
        <v>17</v>
      </c>
      <c r="C29" s="17">
        <v>0</v>
      </c>
      <c r="D29" s="17">
        <v>3</v>
      </c>
      <c r="E29" s="17">
        <v>9</v>
      </c>
      <c r="F29" s="14">
        <v>29</v>
      </c>
    </row>
    <row r="30" spans="1:6" x14ac:dyDescent="0.2">
      <c r="A30" s="7">
        <v>2009</v>
      </c>
      <c r="B30" s="14">
        <v>20</v>
      </c>
      <c r="C30" s="17">
        <v>2</v>
      </c>
      <c r="D30" s="17">
        <v>1</v>
      </c>
      <c r="E30" s="17">
        <v>4</v>
      </c>
      <c r="F30" s="14">
        <v>27</v>
      </c>
    </row>
    <row r="31" spans="1:6" s="519" customFormat="1" x14ac:dyDescent="0.2">
      <c r="A31" s="515">
        <v>2010</v>
      </c>
      <c r="B31" s="518">
        <v>16</v>
      </c>
      <c r="C31" s="66">
        <v>1</v>
      </c>
      <c r="D31" s="66">
        <v>1</v>
      </c>
      <c r="E31" s="66">
        <v>9</v>
      </c>
      <c r="F31" s="518">
        <v>27</v>
      </c>
    </row>
    <row r="32" spans="1:6" s="519" customFormat="1" x14ac:dyDescent="0.2">
      <c r="A32" s="515">
        <v>2011</v>
      </c>
      <c r="B32" s="256">
        <v>9</v>
      </c>
      <c r="C32" s="256">
        <v>1</v>
      </c>
      <c r="D32" s="256">
        <v>1</v>
      </c>
      <c r="E32" s="218">
        <v>5</v>
      </c>
      <c r="F32" s="156">
        <v>16</v>
      </c>
    </row>
    <row r="33" spans="1:6" s="519" customFormat="1" x14ac:dyDescent="0.2">
      <c r="A33" s="515">
        <v>2012</v>
      </c>
      <c r="B33" s="256">
        <v>9</v>
      </c>
      <c r="C33" s="256">
        <v>1</v>
      </c>
      <c r="D33" s="256">
        <v>1</v>
      </c>
      <c r="E33" s="218">
        <v>11</v>
      </c>
      <c r="F33" s="156">
        <v>22</v>
      </c>
    </row>
    <row r="34" spans="1:6" s="131" customFormat="1" x14ac:dyDescent="0.2">
      <c r="A34" s="155">
        <v>2013</v>
      </c>
      <c r="B34" s="256">
        <v>7</v>
      </c>
      <c r="C34" s="256">
        <v>1</v>
      </c>
      <c r="D34" s="256">
        <v>0</v>
      </c>
      <c r="E34" s="218">
        <v>3</v>
      </c>
      <c r="F34" s="156">
        <v>11</v>
      </c>
    </row>
    <row r="35" spans="1:6" ht="6" customHeight="1" x14ac:dyDescent="0.2">
      <c r="A35" s="340"/>
      <c r="B35" s="327"/>
      <c r="C35" s="344"/>
      <c r="D35" s="344"/>
      <c r="E35" s="344"/>
      <c r="F35" s="327"/>
    </row>
    <row r="36" spans="1:6" ht="24.75" customHeight="1" x14ac:dyDescent="0.2">
      <c r="A36" s="959" t="s">
        <v>325</v>
      </c>
      <c r="B36" s="1088"/>
      <c r="C36" s="1088"/>
      <c r="D36" s="1088"/>
      <c r="E36" s="1088"/>
      <c r="F36" s="1088"/>
    </row>
    <row r="37" spans="1:6" x14ac:dyDescent="0.2">
      <c r="F37" s="16"/>
    </row>
    <row r="38" spans="1:6" x14ac:dyDescent="0.2">
      <c r="B38" s="516"/>
      <c r="C38" s="156"/>
      <c r="D38" s="156"/>
      <c r="E38" s="156"/>
      <c r="F38" s="516"/>
    </row>
    <row r="39" spans="1:6" x14ac:dyDescent="0.2">
      <c r="B39" s="256"/>
      <c r="C39" s="256"/>
      <c r="D39" s="256"/>
      <c r="E39" s="218"/>
      <c r="F39" s="156"/>
    </row>
    <row r="40" spans="1:6" x14ac:dyDescent="0.2">
      <c r="B40" s="256"/>
      <c r="C40" s="256"/>
      <c r="D40" s="256"/>
      <c r="E40" s="218"/>
      <c r="F40" s="156"/>
    </row>
    <row r="41" spans="1:6" x14ac:dyDescent="0.2">
      <c r="B41" s="256"/>
      <c r="C41" s="256"/>
      <c r="D41" s="256"/>
      <c r="E41" s="218"/>
      <c r="F41" s="156"/>
    </row>
  </sheetData>
  <mergeCells count="5">
    <mergeCell ref="A3:F3"/>
    <mergeCell ref="A36:F36"/>
    <mergeCell ref="A1:B1"/>
    <mergeCell ref="A2:B2"/>
    <mergeCell ref="D1:F1"/>
  </mergeCells>
  <phoneticPr fontId="0" type="noConversion"/>
  <hyperlinks>
    <hyperlink ref="D1:F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pane ySplit="5" topLeftCell="A30" activePane="bottomLeft" state="frozen"/>
      <selection sqref="A1:B86"/>
      <selection pane="bottomLeft" activeCell="F59" sqref="F59"/>
    </sheetView>
  </sheetViews>
  <sheetFormatPr defaultColWidth="8.85546875" defaultRowHeight="12.75" x14ac:dyDescent="0.2"/>
  <cols>
    <col min="1" max="1" width="6.42578125" style="472" customWidth="1"/>
    <col min="2" max="6" width="6.7109375" style="476" customWidth="1"/>
    <col min="7" max="7" width="8.85546875" style="476"/>
    <col min="8" max="8" width="10.140625" style="476" customWidth="1"/>
    <col min="9" max="11" width="8.85546875" style="476"/>
    <col min="12" max="12" width="8.85546875" style="475"/>
    <col min="13" max="16384" width="8.85546875" style="476"/>
  </cols>
  <sheetData>
    <row r="1" spans="1:12" s="800" customFormat="1" ht="30" customHeight="1" x14ac:dyDescent="0.25">
      <c r="A1" s="1087"/>
      <c r="B1" s="967"/>
      <c r="F1" s="962" t="s">
        <v>590</v>
      </c>
      <c r="G1" s="963"/>
      <c r="H1" s="963"/>
      <c r="I1" s="887"/>
      <c r="J1" s="887"/>
      <c r="K1" s="887"/>
      <c r="L1" s="887"/>
    </row>
    <row r="2" spans="1:12" s="800" customFormat="1" ht="6" customHeight="1" x14ac:dyDescent="0.2">
      <c r="A2" s="1087"/>
      <c r="B2" s="967"/>
      <c r="L2" s="805"/>
    </row>
    <row r="3" spans="1:12" ht="30" customHeight="1" x14ac:dyDescent="0.2">
      <c r="A3" s="1161" t="s">
        <v>514</v>
      </c>
      <c r="B3" s="1162"/>
      <c r="C3" s="1162"/>
      <c r="D3" s="1162"/>
      <c r="E3" s="1162"/>
      <c r="F3" s="1162"/>
      <c r="G3" s="1162"/>
      <c r="H3" s="1162"/>
      <c r="I3" s="1162"/>
      <c r="J3" s="1162"/>
      <c r="K3" s="1162"/>
      <c r="L3" s="1162"/>
    </row>
    <row r="4" spans="1:12" ht="15" customHeight="1" x14ac:dyDescent="0.2">
      <c r="A4" s="1163" t="s">
        <v>127</v>
      </c>
      <c r="B4" s="1164" t="s">
        <v>114</v>
      </c>
      <c r="C4" s="1164"/>
      <c r="D4" s="1164"/>
      <c r="E4" s="1164"/>
      <c r="F4" s="1164"/>
      <c r="G4" s="1164" t="s">
        <v>22</v>
      </c>
      <c r="H4" s="1164"/>
      <c r="I4" s="1164" t="s">
        <v>23</v>
      </c>
      <c r="J4" s="1164"/>
      <c r="K4" s="1164" t="s">
        <v>132</v>
      </c>
      <c r="L4" s="1165" t="s">
        <v>506</v>
      </c>
    </row>
    <row r="5" spans="1:12" ht="42.75" customHeight="1" x14ac:dyDescent="0.2">
      <c r="A5" s="1163"/>
      <c r="B5" s="806" t="s">
        <v>490</v>
      </c>
      <c r="C5" s="806" t="s">
        <v>515</v>
      </c>
      <c r="D5" s="806" t="s">
        <v>489</v>
      </c>
      <c r="E5" s="806" t="s">
        <v>427</v>
      </c>
      <c r="F5" s="806" t="s">
        <v>479</v>
      </c>
      <c r="G5" s="478" t="s">
        <v>89</v>
      </c>
      <c r="H5" s="807" t="s">
        <v>516</v>
      </c>
      <c r="I5" s="478" t="s">
        <v>89</v>
      </c>
      <c r="J5" s="807" t="s">
        <v>516</v>
      </c>
      <c r="K5" s="1164"/>
      <c r="L5" s="1166"/>
    </row>
    <row r="6" spans="1:12" ht="5.25" customHeight="1" x14ac:dyDescent="0.2">
      <c r="A6" s="674"/>
      <c r="B6" s="674"/>
      <c r="C6" s="674"/>
      <c r="D6" s="674"/>
      <c r="E6" s="674"/>
      <c r="F6" s="674"/>
      <c r="G6" s="674"/>
      <c r="H6" s="674"/>
      <c r="I6" s="674"/>
      <c r="J6" s="674"/>
      <c r="K6" s="674"/>
      <c r="L6" s="675" t="s">
        <v>190</v>
      </c>
    </row>
    <row r="7" spans="1:12" x14ac:dyDescent="0.2">
      <c r="A7" s="118">
        <v>1969</v>
      </c>
      <c r="B7" s="102">
        <v>3</v>
      </c>
      <c r="C7" s="102">
        <v>5</v>
      </c>
      <c r="D7" s="102">
        <v>5</v>
      </c>
      <c r="E7" s="102">
        <v>11</v>
      </c>
      <c r="F7" s="102">
        <v>13</v>
      </c>
      <c r="G7" s="102">
        <v>21</v>
      </c>
      <c r="H7" s="105">
        <v>0.51076842164628478</v>
      </c>
      <c r="I7" s="102">
        <v>16</v>
      </c>
      <c r="J7" s="115">
        <v>0.39562246025817821</v>
      </c>
      <c r="K7" s="102">
        <f t="shared" ref="K7:K51" si="0">G7+I7</f>
        <v>37</v>
      </c>
      <c r="L7" s="104">
        <v>22.225356573071977</v>
      </c>
    </row>
    <row r="8" spans="1:12" x14ac:dyDescent="0.2">
      <c r="A8" s="118">
        <v>1970</v>
      </c>
      <c r="B8" s="102">
        <v>2</v>
      </c>
      <c r="C8" s="102">
        <v>5</v>
      </c>
      <c r="D8" s="102">
        <v>3</v>
      </c>
      <c r="E8" s="102">
        <v>5</v>
      </c>
      <c r="F8" s="102">
        <v>14</v>
      </c>
      <c r="G8" s="102">
        <v>20</v>
      </c>
      <c r="H8" s="105">
        <v>0.46926627424649958</v>
      </c>
      <c r="I8" s="102">
        <v>9</v>
      </c>
      <c r="J8" s="115">
        <v>0.27254488349282696</v>
      </c>
      <c r="K8" s="102">
        <f t="shared" si="0"/>
        <v>29</v>
      </c>
      <c r="L8" s="104">
        <v>17.254167223960597</v>
      </c>
    </row>
    <row r="9" spans="1:12" x14ac:dyDescent="0.2">
      <c r="A9" s="118">
        <v>1971</v>
      </c>
      <c r="B9" s="102">
        <v>1</v>
      </c>
      <c r="C9" s="102">
        <v>15</v>
      </c>
      <c r="D9" s="102">
        <v>10</v>
      </c>
      <c r="E9" s="102">
        <v>10</v>
      </c>
      <c r="F9" s="102">
        <v>8</v>
      </c>
      <c r="G9" s="102">
        <v>29</v>
      </c>
      <c r="H9" s="105">
        <v>0.77687058469922987</v>
      </c>
      <c r="I9" s="102">
        <v>15</v>
      </c>
      <c r="J9" s="115">
        <v>0.50627214654354091</v>
      </c>
      <c r="K9" s="102">
        <f t="shared" si="0"/>
        <v>44</v>
      </c>
      <c r="L9" s="104">
        <v>26.068981574267784</v>
      </c>
    </row>
    <row r="10" spans="1:12" x14ac:dyDescent="0.2">
      <c r="A10" s="118">
        <v>1972</v>
      </c>
      <c r="B10" s="102">
        <v>5</v>
      </c>
      <c r="C10" s="102">
        <v>13</v>
      </c>
      <c r="D10" s="102">
        <v>8</v>
      </c>
      <c r="E10" s="102">
        <v>11</v>
      </c>
      <c r="F10" s="102">
        <v>6</v>
      </c>
      <c r="G10" s="102">
        <v>27</v>
      </c>
      <c r="H10" s="105">
        <v>0.77180820311113818</v>
      </c>
      <c r="I10" s="102">
        <v>16</v>
      </c>
      <c r="J10" s="115">
        <v>0.43095460467373381</v>
      </c>
      <c r="K10" s="102">
        <f t="shared" si="0"/>
        <v>43</v>
      </c>
      <c r="L10" s="104">
        <v>25.432741863066926</v>
      </c>
    </row>
    <row r="11" spans="1:12" x14ac:dyDescent="0.2">
      <c r="A11" s="118">
        <v>1973</v>
      </c>
      <c r="B11" s="102">
        <v>0</v>
      </c>
      <c r="C11" s="102">
        <v>8</v>
      </c>
      <c r="D11" s="102">
        <v>10</v>
      </c>
      <c r="E11" s="102">
        <v>9</v>
      </c>
      <c r="F11" s="102">
        <v>7</v>
      </c>
      <c r="G11" s="102">
        <v>27</v>
      </c>
      <c r="H11" s="105">
        <v>0.81830511026146624</v>
      </c>
      <c r="I11" s="102">
        <v>7</v>
      </c>
      <c r="J11" s="115">
        <v>0.22849673883414173</v>
      </c>
      <c r="K11" s="102">
        <f t="shared" si="0"/>
        <v>34</v>
      </c>
      <c r="L11" s="104">
        <v>20.071834703606999</v>
      </c>
    </row>
    <row r="12" spans="1:12" x14ac:dyDescent="0.2">
      <c r="A12" s="118">
        <v>1974</v>
      </c>
      <c r="B12" s="102">
        <v>3</v>
      </c>
      <c r="C12" s="102">
        <v>10</v>
      </c>
      <c r="D12" s="102">
        <v>4</v>
      </c>
      <c r="E12" s="102">
        <v>1</v>
      </c>
      <c r="F12" s="102">
        <v>5</v>
      </c>
      <c r="G12" s="102">
        <v>19</v>
      </c>
      <c r="H12" s="105">
        <v>0.46559481426231863</v>
      </c>
      <c r="I12" s="102">
        <v>4</v>
      </c>
      <c r="J12" s="115">
        <v>0.11462498650278453</v>
      </c>
      <c r="K12" s="102">
        <f t="shared" si="0"/>
        <v>23</v>
      </c>
      <c r="L12" s="104">
        <v>13.524430708845776</v>
      </c>
    </row>
    <row r="13" spans="1:12" x14ac:dyDescent="0.2">
      <c r="A13" s="118">
        <v>1975</v>
      </c>
      <c r="B13" s="102">
        <v>3</v>
      </c>
      <c r="C13" s="102">
        <v>17</v>
      </c>
      <c r="D13" s="102">
        <v>2</v>
      </c>
      <c r="E13" s="102">
        <v>4</v>
      </c>
      <c r="F13" s="102">
        <v>5</v>
      </c>
      <c r="G13" s="102">
        <v>19</v>
      </c>
      <c r="H13" s="105">
        <v>0.49959866116683072</v>
      </c>
      <c r="I13" s="102">
        <v>12</v>
      </c>
      <c r="J13" s="115">
        <v>0.3776867768958857</v>
      </c>
      <c r="K13" s="102">
        <f t="shared" si="0"/>
        <v>31</v>
      </c>
      <c r="L13" s="104">
        <v>18.158070713749854</v>
      </c>
    </row>
    <row r="14" spans="1:12" x14ac:dyDescent="0.2">
      <c r="A14" s="118">
        <v>1976</v>
      </c>
      <c r="B14" s="102">
        <v>4</v>
      </c>
      <c r="C14" s="102">
        <v>28</v>
      </c>
      <c r="D14" s="102">
        <v>2</v>
      </c>
      <c r="E14" s="102">
        <v>2</v>
      </c>
      <c r="F14" s="102">
        <v>3</v>
      </c>
      <c r="G14" s="102">
        <v>28</v>
      </c>
      <c r="H14" s="105">
        <v>0.61293950085182447</v>
      </c>
      <c r="I14" s="102">
        <v>11</v>
      </c>
      <c r="J14" s="115">
        <v>0.24688568558223967</v>
      </c>
      <c r="K14" s="102">
        <f t="shared" si="0"/>
        <v>39</v>
      </c>
      <c r="L14" s="104">
        <v>22.767092569780928</v>
      </c>
    </row>
    <row r="15" spans="1:12" x14ac:dyDescent="0.2">
      <c r="A15" s="118">
        <v>1977</v>
      </c>
      <c r="B15" s="102">
        <v>2</v>
      </c>
      <c r="C15" s="102">
        <v>19</v>
      </c>
      <c r="D15" s="102">
        <v>8</v>
      </c>
      <c r="E15" s="102">
        <v>6</v>
      </c>
      <c r="F15" s="102">
        <v>8</v>
      </c>
      <c r="G15" s="102">
        <v>34</v>
      </c>
      <c r="H15" s="105">
        <v>0.87919433547268966</v>
      </c>
      <c r="I15" s="102">
        <v>9</v>
      </c>
      <c r="J15" s="115">
        <v>0.2840072412041218</v>
      </c>
      <c r="K15" s="102">
        <f t="shared" si="0"/>
        <v>43</v>
      </c>
      <c r="L15" s="104">
        <v>25.00824222480626</v>
      </c>
    </row>
    <row r="16" spans="1:12" x14ac:dyDescent="0.2">
      <c r="A16" s="118">
        <v>1978</v>
      </c>
      <c r="B16" s="102">
        <v>4</v>
      </c>
      <c r="C16" s="102">
        <v>39</v>
      </c>
      <c r="D16" s="102">
        <v>14</v>
      </c>
      <c r="E16" s="102">
        <v>6</v>
      </c>
      <c r="F16" s="102">
        <v>9</v>
      </c>
      <c r="G16" s="102">
        <v>54</v>
      </c>
      <c r="H16" s="105">
        <v>1.3113221216809519</v>
      </c>
      <c r="I16" s="102">
        <v>18</v>
      </c>
      <c r="J16" s="115">
        <v>0.4645815116364887</v>
      </c>
      <c r="K16" s="102">
        <f t="shared" si="0"/>
        <v>72</v>
      </c>
      <c r="L16" s="104">
        <v>41.786715845282288</v>
      </c>
    </row>
    <row r="17" spans="1:12" x14ac:dyDescent="0.2">
      <c r="A17" s="118">
        <v>1979</v>
      </c>
      <c r="B17" s="102">
        <v>2</v>
      </c>
      <c r="C17" s="102">
        <v>40</v>
      </c>
      <c r="D17" s="102">
        <v>23</v>
      </c>
      <c r="E17" s="102">
        <v>7</v>
      </c>
      <c r="F17" s="102">
        <v>7</v>
      </c>
      <c r="G17" s="102">
        <v>62</v>
      </c>
      <c r="H17" s="105">
        <v>1.4451132040100101</v>
      </c>
      <c r="I17" s="102">
        <v>17</v>
      </c>
      <c r="J17" s="115">
        <v>0.41459562879497514</v>
      </c>
      <c r="K17" s="102">
        <f t="shared" si="0"/>
        <v>79</v>
      </c>
      <c r="L17" s="104">
        <v>45.746752907336344</v>
      </c>
    </row>
    <row r="18" spans="1:12" x14ac:dyDescent="0.2">
      <c r="A18" s="118">
        <v>1980</v>
      </c>
      <c r="B18" s="102">
        <v>1</v>
      </c>
      <c r="C18" s="102">
        <v>35</v>
      </c>
      <c r="D18" s="102">
        <v>22</v>
      </c>
      <c r="E18" s="102">
        <v>5</v>
      </c>
      <c r="F18" s="102">
        <v>11</v>
      </c>
      <c r="G18" s="102">
        <v>58</v>
      </c>
      <c r="H18" s="105">
        <v>1.3898042238960147</v>
      </c>
      <c r="I18" s="102">
        <v>16</v>
      </c>
      <c r="J18" s="115">
        <v>0.43586429823381029</v>
      </c>
      <c r="K18" s="102">
        <f t="shared" si="0"/>
        <v>74</v>
      </c>
      <c r="L18" s="104">
        <v>42.774489601722834</v>
      </c>
    </row>
    <row r="19" spans="1:12" x14ac:dyDescent="0.2">
      <c r="A19" s="118">
        <v>1981</v>
      </c>
      <c r="B19" s="102">
        <v>4</v>
      </c>
      <c r="C19" s="102">
        <v>27</v>
      </c>
      <c r="D19" s="102">
        <v>31</v>
      </c>
      <c r="E19" s="102">
        <v>9</v>
      </c>
      <c r="F19" s="102">
        <v>14</v>
      </c>
      <c r="G19" s="102">
        <v>58</v>
      </c>
      <c r="H19" s="105">
        <v>1.4352672897560799</v>
      </c>
      <c r="I19" s="102">
        <v>27</v>
      </c>
      <c r="J19" s="115">
        <v>0.68931609266473293</v>
      </c>
      <c r="K19" s="102">
        <f t="shared" si="0"/>
        <v>85</v>
      </c>
      <c r="L19" s="104">
        <v>49.10277676762442</v>
      </c>
    </row>
    <row r="20" spans="1:12" x14ac:dyDescent="0.2">
      <c r="A20" s="118">
        <v>1982</v>
      </c>
      <c r="B20" s="102">
        <v>0</v>
      </c>
      <c r="C20" s="102">
        <v>40</v>
      </c>
      <c r="D20" s="102">
        <v>25</v>
      </c>
      <c r="E20" s="102">
        <v>10</v>
      </c>
      <c r="F20" s="102">
        <v>29</v>
      </c>
      <c r="G20" s="102">
        <v>64</v>
      </c>
      <c r="H20" s="105">
        <v>1.6217553570905088</v>
      </c>
      <c r="I20" s="102">
        <v>40</v>
      </c>
      <c r="J20" s="115">
        <v>1.0060127060418673</v>
      </c>
      <c r="K20" s="102">
        <f t="shared" si="0"/>
        <v>104</v>
      </c>
      <c r="L20" s="104">
        <v>60.046579803867353</v>
      </c>
    </row>
    <row r="21" spans="1:12" x14ac:dyDescent="0.2">
      <c r="A21" s="118">
        <v>1983</v>
      </c>
      <c r="B21" s="102">
        <v>2</v>
      </c>
      <c r="C21" s="102">
        <v>28</v>
      </c>
      <c r="D21" s="102">
        <v>34</v>
      </c>
      <c r="E21" s="102">
        <v>16</v>
      </c>
      <c r="F21" s="102">
        <v>23</v>
      </c>
      <c r="G21" s="102">
        <v>67</v>
      </c>
      <c r="H21" s="105">
        <v>1.7110969703381291</v>
      </c>
      <c r="I21" s="102">
        <v>36</v>
      </c>
      <c r="J21" s="115">
        <v>0.99680133920537317</v>
      </c>
      <c r="K21" s="102">
        <f t="shared" si="0"/>
        <v>103</v>
      </c>
      <c r="L21" s="104">
        <v>59.447157493591028</v>
      </c>
    </row>
    <row r="22" spans="1:12" x14ac:dyDescent="0.2">
      <c r="A22" s="118">
        <v>1984</v>
      </c>
      <c r="B22" s="102">
        <v>3</v>
      </c>
      <c r="C22" s="102">
        <v>35</v>
      </c>
      <c r="D22" s="102">
        <v>37</v>
      </c>
      <c r="E22" s="102">
        <v>19</v>
      </c>
      <c r="F22" s="102">
        <v>46</v>
      </c>
      <c r="G22" s="102">
        <v>95</v>
      </c>
      <c r="H22" s="105">
        <v>2.762486533030466</v>
      </c>
      <c r="I22" s="102">
        <v>45</v>
      </c>
      <c r="J22" s="115">
        <v>1.3112040854611702</v>
      </c>
      <c r="K22" s="102">
        <f t="shared" si="0"/>
        <v>140</v>
      </c>
      <c r="L22" s="104">
        <v>80.685271451262125</v>
      </c>
    </row>
    <row r="23" spans="1:12" x14ac:dyDescent="0.2">
      <c r="A23" s="118">
        <v>1985</v>
      </c>
      <c r="B23" s="102">
        <v>1</v>
      </c>
      <c r="C23" s="102">
        <v>26</v>
      </c>
      <c r="D23" s="102">
        <v>48</v>
      </c>
      <c r="E23" s="102">
        <v>24</v>
      </c>
      <c r="F23" s="102">
        <v>51</v>
      </c>
      <c r="G23" s="102">
        <v>104</v>
      </c>
      <c r="H23" s="482">
        <v>2.8591026937926012</v>
      </c>
      <c r="I23" s="102">
        <v>46</v>
      </c>
      <c r="J23" s="482">
        <v>1.5127343185978335</v>
      </c>
      <c r="K23" s="102">
        <f t="shared" si="0"/>
        <v>150</v>
      </c>
      <c r="L23" s="104">
        <v>86.288001944657083</v>
      </c>
    </row>
    <row r="24" spans="1:12" x14ac:dyDescent="0.2">
      <c r="A24" s="118">
        <v>1986</v>
      </c>
      <c r="B24" s="102">
        <v>3</v>
      </c>
      <c r="C24" s="102">
        <v>32</v>
      </c>
      <c r="D24" s="102">
        <v>40</v>
      </c>
      <c r="E24" s="102">
        <v>32</v>
      </c>
      <c r="F24" s="102">
        <v>31</v>
      </c>
      <c r="G24" s="102">
        <v>81</v>
      </c>
      <c r="H24" s="482">
        <v>2.1851424668652544</v>
      </c>
      <c r="I24" s="102">
        <v>57</v>
      </c>
      <c r="J24" s="482">
        <v>1.4790957031369119</v>
      </c>
      <c r="K24" s="102">
        <f t="shared" si="0"/>
        <v>138</v>
      </c>
      <c r="L24" s="104">
        <v>79.163557560042193</v>
      </c>
    </row>
    <row r="25" spans="1:12" x14ac:dyDescent="0.2">
      <c r="A25" s="118">
        <v>1987</v>
      </c>
      <c r="B25" s="102">
        <v>1</v>
      </c>
      <c r="C25" s="102">
        <v>49</v>
      </c>
      <c r="D25" s="102">
        <v>68</v>
      </c>
      <c r="E25" s="102">
        <v>17</v>
      </c>
      <c r="F25" s="102">
        <v>40</v>
      </c>
      <c r="G25" s="102">
        <v>126</v>
      </c>
      <c r="H25" s="482">
        <v>3</v>
      </c>
      <c r="I25" s="102">
        <v>49</v>
      </c>
      <c r="J25" s="482">
        <v>1.2</v>
      </c>
      <c r="K25" s="102">
        <f t="shared" si="0"/>
        <v>175</v>
      </c>
      <c r="L25" s="21">
        <v>100</v>
      </c>
    </row>
    <row r="26" spans="1:12" x14ac:dyDescent="0.2">
      <c r="A26" s="118">
        <v>1988</v>
      </c>
      <c r="B26" s="102">
        <v>2</v>
      </c>
      <c r="C26" s="102">
        <v>47</v>
      </c>
      <c r="D26" s="102">
        <v>53</v>
      </c>
      <c r="E26" s="102">
        <v>34</v>
      </c>
      <c r="F26" s="102">
        <v>46</v>
      </c>
      <c r="G26" s="102">
        <v>122</v>
      </c>
      <c r="H26" s="482">
        <v>2.9</v>
      </c>
      <c r="I26" s="102">
        <v>60</v>
      </c>
      <c r="J26" s="482">
        <v>1.4</v>
      </c>
      <c r="K26" s="102">
        <f t="shared" si="0"/>
        <v>182</v>
      </c>
      <c r="L26" s="21">
        <v>103.44913326668942</v>
      </c>
    </row>
    <row r="27" spans="1:12" x14ac:dyDescent="0.2">
      <c r="A27" s="118">
        <v>1989</v>
      </c>
      <c r="B27" s="102">
        <v>0</v>
      </c>
      <c r="C27" s="102">
        <v>31</v>
      </c>
      <c r="D27" s="102">
        <v>59</v>
      </c>
      <c r="E27" s="102">
        <v>26</v>
      </c>
      <c r="F27" s="102">
        <v>43</v>
      </c>
      <c r="G27" s="102">
        <v>111</v>
      </c>
      <c r="H27" s="482">
        <v>2.6</v>
      </c>
      <c r="I27" s="102">
        <v>48</v>
      </c>
      <c r="J27" s="482">
        <v>1.1000000000000001</v>
      </c>
      <c r="K27" s="102">
        <f t="shared" si="0"/>
        <v>159</v>
      </c>
      <c r="L27" s="21">
        <v>89.65360778855127</v>
      </c>
    </row>
    <row r="28" spans="1:12" x14ac:dyDescent="0.2">
      <c r="A28" s="118">
        <v>1990</v>
      </c>
      <c r="B28" s="102">
        <v>1</v>
      </c>
      <c r="C28" s="102">
        <v>52</v>
      </c>
      <c r="D28" s="102">
        <v>54</v>
      </c>
      <c r="E28" s="102">
        <v>39</v>
      </c>
      <c r="F28" s="102">
        <v>53</v>
      </c>
      <c r="G28" s="102">
        <v>151</v>
      </c>
      <c r="H28" s="482">
        <v>3.5</v>
      </c>
      <c r="I28" s="102">
        <v>48</v>
      </c>
      <c r="J28" s="482">
        <v>1.1000000000000001</v>
      </c>
      <c r="K28" s="102">
        <f t="shared" si="0"/>
        <v>199</v>
      </c>
      <c r="L28" s="21">
        <v>111.37733068304816</v>
      </c>
    </row>
    <row r="29" spans="1:12" x14ac:dyDescent="0.2">
      <c r="A29" s="118">
        <v>1991</v>
      </c>
      <c r="B29" s="102">
        <v>3</v>
      </c>
      <c r="C29" s="102">
        <v>33</v>
      </c>
      <c r="D29" s="102">
        <v>67</v>
      </c>
      <c r="E29" s="102">
        <v>32</v>
      </c>
      <c r="F29" s="102">
        <v>49</v>
      </c>
      <c r="G29" s="102">
        <v>144</v>
      </c>
      <c r="H29" s="482">
        <v>3.4</v>
      </c>
      <c r="I29" s="102">
        <v>40</v>
      </c>
      <c r="J29" s="482">
        <v>0.9</v>
      </c>
      <c r="K29" s="102">
        <f t="shared" si="0"/>
        <v>184</v>
      </c>
      <c r="L29" s="21">
        <v>102.34481117822911</v>
      </c>
    </row>
    <row r="30" spans="1:12" x14ac:dyDescent="0.2">
      <c r="A30" s="118">
        <v>1992</v>
      </c>
      <c r="B30" s="102">
        <v>1</v>
      </c>
      <c r="C30" s="102">
        <v>33</v>
      </c>
      <c r="D30" s="102">
        <v>84</v>
      </c>
      <c r="E30" s="102">
        <v>47</v>
      </c>
      <c r="F30" s="102">
        <v>69</v>
      </c>
      <c r="G30" s="102">
        <v>167</v>
      </c>
      <c r="H30" s="482">
        <v>4</v>
      </c>
      <c r="I30" s="102">
        <v>67</v>
      </c>
      <c r="J30" s="482">
        <v>1.5</v>
      </c>
      <c r="K30" s="102">
        <f t="shared" si="0"/>
        <v>234</v>
      </c>
      <c r="L30" s="21">
        <v>129.43872705732423</v>
      </c>
    </row>
    <row r="31" spans="1:12" x14ac:dyDescent="0.2">
      <c r="A31" s="118">
        <v>1993</v>
      </c>
      <c r="B31" s="102">
        <v>2</v>
      </c>
      <c r="C31" s="102">
        <v>36</v>
      </c>
      <c r="D31" s="102">
        <v>88</v>
      </c>
      <c r="E31" s="102">
        <v>59</v>
      </c>
      <c r="F31" s="102">
        <v>67</v>
      </c>
      <c r="G31" s="102">
        <v>181</v>
      </c>
      <c r="H31" s="482">
        <v>4.2</v>
      </c>
      <c r="I31" s="102">
        <v>71</v>
      </c>
      <c r="J31" s="482">
        <v>1.7</v>
      </c>
      <c r="K31" s="102">
        <f t="shared" si="0"/>
        <v>252</v>
      </c>
      <c r="L31" s="21">
        <v>138.54921099325347</v>
      </c>
    </row>
    <row r="32" spans="1:12" x14ac:dyDescent="0.2">
      <c r="A32" s="118">
        <v>1994</v>
      </c>
      <c r="B32" s="102">
        <v>6</v>
      </c>
      <c r="C32" s="102">
        <v>46</v>
      </c>
      <c r="D32" s="102">
        <v>95</v>
      </c>
      <c r="E32" s="102">
        <v>62</v>
      </c>
      <c r="F32" s="102">
        <v>68</v>
      </c>
      <c r="G32" s="102">
        <v>204</v>
      </c>
      <c r="H32" s="482">
        <v>4.5999999999999996</v>
      </c>
      <c r="I32" s="102">
        <v>73</v>
      </c>
      <c r="J32" s="482">
        <v>1.6</v>
      </c>
      <c r="K32" s="102">
        <f t="shared" si="0"/>
        <v>277</v>
      </c>
      <c r="L32" s="21">
        <v>151.06301981666689</v>
      </c>
    </row>
    <row r="33" spans="1:12" x14ac:dyDescent="0.2">
      <c r="A33" s="118">
        <v>1995</v>
      </c>
      <c r="B33" s="102">
        <v>2</v>
      </c>
      <c r="C33" s="102">
        <v>45</v>
      </c>
      <c r="D33" s="102">
        <v>75</v>
      </c>
      <c r="E33" s="102">
        <v>78</v>
      </c>
      <c r="F33" s="102">
        <v>94</v>
      </c>
      <c r="G33" s="102">
        <v>210</v>
      </c>
      <c r="H33" s="482">
        <v>4.8</v>
      </c>
      <c r="I33" s="102">
        <v>84</v>
      </c>
      <c r="J33" s="482">
        <v>1.9</v>
      </c>
      <c r="K33" s="102">
        <f t="shared" si="0"/>
        <v>294</v>
      </c>
      <c r="L33" s="21">
        <v>159.95095714894808</v>
      </c>
    </row>
    <row r="34" spans="1:12" x14ac:dyDescent="0.2">
      <c r="A34" s="118">
        <v>1996</v>
      </c>
      <c r="B34" s="102">
        <v>9</v>
      </c>
      <c r="C34" s="102">
        <v>49</v>
      </c>
      <c r="D34" s="102">
        <v>95</v>
      </c>
      <c r="E34" s="102">
        <v>90</v>
      </c>
      <c r="F34" s="102">
        <v>98</v>
      </c>
      <c r="G34" s="102">
        <v>237</v>
      </c>
      <c r="H34" s="482">
        <v>5.4</v>
      </c>
      <c r="I34" s="102">
        <v>104</v>
      </c>
      <c r="J34" s="482">
        <v>2.4</v>
      </c>
      <c r="K34" s="102">
        <f t="shared" si="0"/>
        <v>341</v>
      </c>
      <c r="L34" s="21">
        <v>185.3744540129245</v>
      </c>
    </row>
    <row r="35" spans="1:12" x14ac:dyDescent="0.2">
      <c r="A35" s="118">
        <v>1997</v>
      </c>
      <c r="B35" s="102">
        <v>6</v>
      </c>
      <c r="C35" s="102">
        <v>46</v>
      </c>
      <c r="D35" s="102">
        <v>114</v>
      </c>
      <c r="E35" s="102">
        <v>96</v>
      </c>
      <c r="F35" s="102">
        <v>96</v>
      </c>
      <c r="G35" s="102">
        <v>269</v>
      </c>
      <c r="H35" s="482">
        <v>6.1</v>
      </c>
      <c r="I35" s="102">
        <v>89</v>
      </c>
      <c r="J35" s="482">
        <v>2</v>
      </c>
      <c r="K35" s="102">
        <f t="shared" si="0"/>
        <v>358</v>
      </c>
      <c r="L35" s="21">
        <v>194.54723492785595</v>
      </c>
    </row>
    <row r="36" spans="1:12" x14ac:dyDescent="0.2">
      <c r="A36" s="103">
        <v>1998</v>
      </c>
      <c r="B36" s="102">
        <v>6</v>
      </c>
      <c r="C36" s="102">
        <v>57</v>
      </c>
      <c r="D36" s="102">
        <v>98</v>
      </c>
      <c r="E36" s="102">
        <v>104</v>
      </c>
      <c r="F36" s="102">
        <v>115</v>
      </c>
      <c r="G36" s="102">
        <v>284</v>
      </c>
      <c r="H36" s="482">
        <v>6.4</v>
      </c>
      <c r="I36" s="102">
        <v>96</v>
      </c>
      <c r="J36" s="482">
        <v>2.2000000000000002</v>
      </c>
      <c r="K36" s="102">
        <f t="shared" si="0"/>
        <v>380</v>
      </c>
      <c r="L36" s="21">
        <v>206.34646253627804</v>
      </c>
    </row>
    <row r="37" spans="1:12" x14ac:dyDescent="0.2">
      <c r="A37" s="103">
        <v>1999</v>
      </c>
      <c r="B37" s="102">
        <v>5</v>
      </c>
      <c r="C37" s="102">
        <v>72</v>
      </c>
      <c r="D37" s="102">
        <v>113</v>
      </c>
      <c r="E37" s="102">
        <v>94</v>
      </c>
      <c r="F37" s="102">
        <v>103</v>
      </c>
      <c r="G37" s="102">
        <v>287</v>
      </c>
      <c r="H37" s="482">
        <v>6.4</v>
      </c>
      <c r="I37" s="102">
        <v>100</v>
      </c>
      <c r="J37" s="482">
        <v>2.2000000000000002</v>
      </c>
      <c r="K37" s="102">
        <f t="shared" si="0"/>
        <v>387</v>
      </c>
      <c r="L37" s="21">
        <v>209.97911113370949</v>
      </c>
    </row>
    <row r="38" spans="1:12" x14ac:dyDescent="0.2">
      <c r="A38" s="103">
        <v>2000</v>
      </c>
      <c r="B38" s="102">
        <v>13</v>
      </c>
      <c r="C38" s="102">
        <v>101</v>
      </c>
      <c r="D38" s="102">
        <v>109</v>
      </c>
      <c r="E38" s="102">
        <v>92</v>
      </c>
      <c r="F38" s="102">
        <v>110</v>
      </c>
      <c r="G38" s="102">
        <v>332</v>
      </c>
      <c r="H38" s="482">
        <v>7.4</v>
      </c>
      <c r="I38" s="102">
        <v>93</v>
      </c>
      <c r="J38" s="482">
        <v>2.1</v>
      </c>
      <c r="K38" s="102">
        <f t="shared" si="0"/>
        <v>425</v>
      </c>
      <c r="L38" s="21">
        <v>230.04255386626826</v>
      </c>
    </row>
    <row r="39" spans="1:12" x14ac:dyDescent="0.2">
      <c r="A39" s="103">
        <v>2001</v>
      </c>
      <c r="B39" s="102">
        <v>12</v>
      </c>
      <c r="C39" s="102">
        <v>90</v>
      </c>
      <c r="D39" s="102">
        <v>105</v>
      </c>
      <c r="E39" s="102">
        <v>105</v>
      </c>
      <c r="F39" s="102">
        <v>112</v>
      </c>
      <c r="G39" s="102">
        <v>327</v>
      </c>
      <c r="H39" s="482">
        <v>7.3</v>
      </c>
      <c r="I39" s="102">
        <v>97</v>
      </c>
      <c r="J39" s="482">
        <v>2.1</v>
      </c>
      <c r="K39" s="102">
        <f t="shared" si="0"/>
        <v>424</v>
      </c>
      <c r="L39" s="21">
        <v>228.82285558298022</v>
      </c>
    </row>
    <row r="40" spans="1:12" x14ac:dyDescent="0.2">
      <c r="A40" s="103">
        <v>2002</v>
      </c>
      <c r="B40" s="102">
        <v>9</v>
      </c>
      <c r="C40" s="102">
        <v>79</v>
      </c>
      <c r="D40" s="102">
        <v>97</v>
      </c>
      <c r="E40" s="102">
        <v>105</v>
      </c>
      <c r="F40" s="102">
        <v>116</v>
      </c>
      <c r="G40" s="102">
        <v>319</v>
      </c>
      <c r="H40" s="482">
        <v>7.1</v>
      </c>
      <c r="I40" s="102">
        <v>87</v>
      </c>
      <c r="J40" s="482">
        <v>1.9</v>
      </c>
      <c r="K40" s="102">
        <f t="shared" si="0"/>
        <v>406</v>
      </c>
      <c r="L40" s="21">
        <v>218.33279751180768</v>
      </c>
    </row>
    <row r="41" spans="1:12" s="477" customFormat="1" x14ac:dyDescent="0.2">
      <c r="A41" s="103">
        <v>2003</v>
      </c>
      <c r="B41" s="102">
        <v>12</v>
      </c>
      <c r="C41" s="102">
        <v>75</v>
      </c>
      <c r="D41" s="102">
        <v>73</v>
      </c>
      <c r="E41" s="102">
        <v>110</v>
      </c>
      <c r="F41" s="102">
        <v>135</v>
      </c>
      <c r="G41" s="102">
        <v>300</v>
      </c>
      <c r="H41" s="482">
        <v>6.7</v>
      </c>
      <c r="I41" s="102">
        <v>105</v>
      </c>
      <c r="J41" s="482">
        <v>2.2999999999999998</v>
      </c>
      <c r="K41" s="102">
        <f t="shared" si="0"/>
        <v>405</v>
      </c>
      <c r="L41" s="60">
        <v>216.94861871831611</v>
      </c>
    </row>
    <row r="42" spans="1:12" s="477" customFormat="1" x14ac:dyDescent="0.2">
      <c r="A42" s="103">
        <v>2004</v>
      </c>
      <c r="B42" s="102">
        <v>11</v>
      </c>
      <c r="C42" s="102">
        <v>94</v>
      </c>
      <c r="D42" s="102">
        <v>64</v>
      </c>
      <c r="E42" s="102">
        <v>81</v>
      </c>
      <c r="F42" s="102">
        <v>125</v>
      </c>
      <c r="G42" s="102">
        <v>297</v>
      </c>
      <c r="H42" s="482">
        <v>6.7</v>
      </c>
      <c r="I42" s="102">
        <v>78</v>
      </c>
      <c r="J42" s="482">
        <v>1.7</v>
      </c>
      <c r="K42" s="102">
        <f t="shared" si="0"/>
        <v>375</v>
      </c>
      <c r="L42" s="60">
        <v>200.08205011104673</v>
      </c>
    </row>
    <row r="43" spans="1:12" s="477" customFormat="1" x14ac:dyDescent="0.2">
      <c r="A43" s="103">
        <v>2005</v>
      </c>
      <c r="B43" s="102">
        <v>11</v>
      </c>
      <c r="C43" s="102">
        <v>81</v>
      </c>
      <c r="D43" s="102">
        <v>73</v>
      </c>
      <c r="E43" s="102">
        <v>81</v>
      </c>
      <c r="F43" s="102">
        <v>114</v>
      </c>
      <c r="G43" s="102">
        <v>269</v>
      </c>
      <c r="H43" s="482">
        <v>5.9</v>
      </c>
      <c r="I43" s="102">
        <v>91</v>
      </c>
      <c r="J43" s="482">
        <v>2</v>
      </c>
      <c r="K43" s="102">
        <f t="shared" si="0"/>
        <v>360</v>
      </c>
      <c r="L43" s="60">
        <v>191.3068654275354</v>
      </c>
    </row>
    <row r="44" spans="1:12" s="477" customFormat="1" x14ac:dyDescent="0.2">
      <c r="A44" s="116">
        <v>2006</v>
      </c>
      <c r="B44" s="102">
        <v>5</v>
      </c>
      <c r="C44" s="102">
        <v>66</v>
      </c>
      <c r="D44" s="102">
        <v>49</v>
      </c>
      <c r="E44" s="102">
        <v>94</v>
      </c>
      <c r="F44" s="102">
        <v>116</v>
      </c>
      <c r="G44" s="102">
        <v>258</v>
      </c>
      <c r="H44" s="482">
        <v>5.7</v>
      </c>
      <c r="I44" s="102">
        <v>72</v>
      </c>
      <c r="J44" s="482">
        <v>1.6</v>
      </c>
      <c r="K44" s="102">
        <f t="shared" si="0"/>
        <v>330</v>
      </c>
      <c r="L44" s="60">
        <v>174.10412670558628</v>
      </c>
    </row>
    <row r="45" spans="1:12" s="477" customFormat="1" x14ac:dyDescent="0.2">
      <c r="A45" s="116">
        <v>2007</v>
      </c>
      <c r="B45" s="102">
        <v>9</v>
      </c>
      <c r="C45" s="102">
        <v>94</v>
      </c>
      <c r="D45" s="102">
        <v>78</v>
      </c>
      <c r="E45" s="102">
        <v>105</v>
      </c>
      <c r="F45" s="102">
        <v>131</v>
      </c>
      <c r="G45" s="102">
        <v>318</v>
      </c>
      <c r="H45" s="482">
        <v>7</v>
      </c>
      <c r="I45" s="102">
        <v>99</v>
      </c>
      <c r="J45" s="482">
        <v>2.2000000000000002</v>
      </c>
      <c r="K45" s="102">
        <f t="shared" si="0"/>
        <v>417</v>
      </c>
      <c r="L45" s="60">
        <v>218.33515367314646</v>
      </c>
    </row>
    <row r="46" spans="1:12" s="477" customFormat="1" x14ac:dyDescent="0.2">
      <c r="A46" s="116">
        <v>2008</v>
      </c>
      <c r="B46" s="102">
        <v>9</v>
      </c>
      <c r="C46" s="102">
        <v>100</v>
      </c>
      <c r="D46" s="102">
        <v>87</v>
      </c>
      <c r="E46" s="102">
        <v>92</v>
      </c>
      <c r="F46" s="102">
        <v>137</v>
      </c>
      <c r="G46" s="102">
        <v>327</v>
      </c>
      <c r="H46" s="482">
        <v>7.2</v>
      </c>
      <c r="I46" s="102">
        <v>98</v>
      </c>
      <c r="J46" s="482">
        <v>2.1</v>
      </c>
      <c r="K46" s="102">
        <f t="shared" si="0"/>
        <v>425</v>
      </c>
      <c r="L46" s="60">
        <v>220.75881091567297</v>
      </c>
    </row>
    <row r="47" spans="1:12" s="477" customFormat="1" x14ac:dyDescent="0.2">
      <c r="A47" s="116">
        <v>2009</v>
      </c>
      <c r="B47" s="102">
        <v>11</v>
      </c>
      <c r="C47" s="102">
        <v>94</v>
      </c>
      <c r="D47" s="102">
        <v>81</v>
      </c>
      <c r="E47" s="102">
        <v>93</v>
      </c>
      <c r="F47" s="102">
        <v>156</v>
      </c>
      <c r="G47" s="102">
        <v>333</v>
      </c>
      <c r="H47" s="482">
        <v>7.2</v>
      </c>
      <c r="I47" s="102">
        <v>102</v>
      </c>
      <c r="J47" s="482">
        <v>2.2000000000000002</v>
      </c>
      <c r="K47" s="102">
        <f t="shared" si="0"/>
        <v>435</v>
      </c>
      <c r="L47" s="60">
        <v>223.91305382503882</v>
      </c>
    </row>
    <row r="48" spans="1:12" s="477" customFormat="1" x14ac:dyDescent="0.2">
      <c r="A48" s="116">
        <v>2010</v>
      </c>
      <c r="B48" s="102">
        <v>6</v>
      </c>
      <c r="C48" s="102">
        <v>109</v>
      </c>
      <c r="D48" s="102">
        <v>113</v>
      </c>
      <c r="E48" s="102">
        <v>85</v>
      </c>
      <c r="F48" s="102">
        <v>149</v>
      </c>
      <c r="G48" s="102">
        <v>356</v>
      </c>
      <c r="H48" s="482">
        <v>7.7</v>
      </c>
      <c r="I48" s="102">
        <v>106</v>
      </c>
      <c r="J48" s="482">
        <v>2.2999999999999998</v>
      </c>
      <c r="K48" s="102">
        <f t="shared" si="0"/>
        <v>462</v>
      </c>
      <c r="L48" s="60">
        <v>235.91964288938425</v>
      </c>
    </row>
    <row r="49" spans="1:12" s="477" customFormat="1" x14ac:dyDescent="0.2">
      <c r="A49" s="116">
        <v>2011</v>
      </c>
      <c r="B49" s="102">
        <v>14</v>
      </c>
      <c r="C49" s="102">
        <v>111</v>
      </c>
      <c r="D49" s="102">
        <v>86</v>
      </c>
      <c r="E49" s="102">
        <v>74</v>
      </c>
      <c r="F49" s="102">
        <v>182</v>
      </c>
      <c r="G49" s="102">
        <v>342</v>
      </c>
      <c r="H49" s="482">
        <v>7.2</v>
      </c>
      <c r="I49" s="102">
        <v>125</v>
      </c>
      <c r="J49" s="482">
        <v>2.6</v>
      </c>
      <c r="K49" s="102">
        <f t="shared" si="0"/>
        <v>467</v>
      </c>
      <c r="L49" s="60">
        <v>236.78081644640318</v>
      </c>
    </row>
    <row r="50" spans="1:12" s="477" customFormat="1" x14ac:dyDescent="0.2">
      <c r="A50" s="116">
        <v>2012</v>
      </c>
      <c r="B50" s="102">
        <v>6</v>
      </c>
      <c r="C50" s="102">
        <v>119</v>
      </c>
      <c r="D50" s="102">
        <v>117</v>
      </c>
      <c r="E50" s="102">
        <v>97</v>
      </c>
      <c r="F50" s="102">
        <v>190</v>
      </c>
      <c r="G50" s="102">
        <v>395</v>
      </c>
      <c r="H50" s="482">
        <v>8.3000000000000007</v>
      </c>
      <c r="I50" s="102">
        <v>134</v>
      </c>
      <c r="J50" s="482">
        <v>2.8</v>
      </c>
      <c r="K50" s="102">
        <f t="shared" si="0"/>
        <v>529</v>
      </c>
      <c r="L50" s="60">
        <v>266.16634256100247</v>
      </c>
    </row>
    <row r="51" spans="1:12" s="477" customFormat="1" x14ac:dyDescent="0.2">
      <c r="A51" s="116">
        <v>2013</v>
      </c>
      <c r="B51" s="102">
        <v>15</v>
      </c>
      <c r="C51" s="102">
        <v>145</v>
      </c>
      <c r="D51" s="102">
        <v>115</v>
      </c>
      <c r="E51" s="102">
        <v>105</v>
      </c>
      <c r="F51" s="102">
        <v>209</v>
      </c>
      <c r="G51" s="102">
        <v>434</v>
      </c>
      <c r="H51" s="482">
        <v>9</v>
      </c>
      <c r="I51" s="102">
        <v>155</v>
      </c>
      <c r="J51" s="482">
        <v>3.2</v>
      </c>
      <c r="K51" s="102">
        <f t="shared" si="0"/>
        <v>589</v>
      </c>
      <c r="L51" s="60">
        <v>293.6215518879863</v>
      </c>
    </row>
    <row r="52" spans="1:12" s="477" customFormat="1" ht="6" customHeight="1" x14ac:dyDescent="0.2">
      <c r="A52" s="373"/>
      <c r="B52" s="374"/>
      <c r="C52" s="374"/>
      <c r="D52" s="374"/>
      <c r="E52" s="374"/>
      <c r="F52" s="374"/>
      <c r="G52" s="374"/>
      <c r="H52" s="375"/>
      <c r="I52" s="376"/>
      <c r="J52" s="377"/>
      <c r="K52" s="376"/>
      <c r="L52" s="378"/>
    </row>
    <row r="53" spans="1:12" s="477" customFormat="1" ht="15" customHeight="1" x14ac:dyDescent="0.2">
      <c r="A53" s="1046" t="s">
        <v>198</v>
      </c>
      <c r="B53" s="1158"/>
      <c r="C53" s="1158"/>
      <c r="D53" s="1158"/>
      <c r="E53" s="1158"/>
      <c r="F53" s="1158"/>
      <c r="G53" s="1158"/>
      <c r="H53" s="1158"/>
      <c r="I53" s="1158"/>
      <c r="J53" s="1158"/>
      <c r="K53" s="1158"/>
      <c r="L53" s="1158"/>
    </row>
    <row r="54" spans="1:12" s="477" customFormat="1" ht="6" customHeight="1" x14ac:dyDescent="0.2">
      <c r="A54" s="474"/>
      <c r="B54" s="473"/>
      <c r="C54" s="473"/>
      <c r="D54" s="473"/>
      <c r="E54" s="473"/>
      <c r="F54" s="473"/>
      <c r="G54" s="473"/>
      <c r="H54" s="473"/>
      <c r="I54" s="473"/>
      <c r="J54" s="473"/>
      <c r="K54" s="473"/>
      <c r="L54" s="473"/>
    </row>
    <row r="55" spans="1:12" ht="42.95" customHeight="1" x14ac:dyDescent="0.2">
      <c r="A55" s="1159" t="s">
        <v>517</v>
      </c>
      <c r="B55" s="1160"/>
      <c r="C55" s="1160"/>
      <c r="D55" s="1160"/>
      <c r="E55" s="1160"/>
      <c r="F55" s="1160"/>
      <c r="G55" s="1160"/>
      <c r="H55" s="1160"/>
      <c r="I55" s="1160"/>
      <c r="J55" s="1160"/>
      <c r="K55" s="1160"/>
      <c r="L55" s="1160"/>
    </row>
  </sheetData>
  <mergeCells count="12">
    <mergeCell ref="A1:B1"/>
    <mergeCell ref="A2:B2"/>
    <mergeCell ref="F1:H1"/>
    <mergeCell ref="A53:L53"/>
    <mergeCell ref="A55:L55"/>
    <mergeCell ref="A3:L3"/>
    <mergeCell ref="A4:A5"/>
    <mergeCell ref="B4:F4"/>
    <mergeCell ref="G4:H4"/>
    <mergeCell ref="I4:J4"/>
    <mergeCell ref="K4:K5"/>
    <mergeCell ref="L4:L5"/>
  </mergeCells>
  <hyperlinks>
    <hyperlink ref="F1:H1" location="Tabellförteckning!A1" display="Tillbaka till innehållsföreckningen "/>
  </hyperlinks>
  <pageMargins left="0.75" right="0.75" top="1" bottom="1" header="0.5" footer="0.5"/>
  <pageSetup paperSize="9" scale="92"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7">
    <pageSetUpPr fitToPage="1"/>
  </sheetPr>
  <dimension ref="A1:X40"/>
  <sheetViews>
    <sheetView zoomScaleNormal="100" workbookViewId="0">
      <pane ySplit="5" topLeftCell="A6" activePane="bottomLeft" state="frozen"/>
      <selection sqref="A1:B86"/>
      <selection pane="bottomLeft" sqref="A1:K86"/>
    </sheetView>
  </sheetViews>
  <sheetFormatPr defaultColWidth="8.85546875" defaultRowHeight="12.75" x14ac:dyDescent="0.2"/>
  <cols>
    <col min="1" max="1" width="6.7109375" style="5" customWidth="1"/>
    <col min="2" max="2" width="9.7109375" style="5" customWidth="1"/>
    <col min="3" max="3" width="6.7109375" style="5" customWidth="1"/>
    <col min="4" max="4" width="9.7109375" style="5" customWidth="1"/>
    <col min="5" max="5" width="6.7109375" style="5" customWidth="1"/>
    <col min="6" max="6" width="9.7109375" style="5" customWidth="1"/>
    <col min="7" max="7" width="6.7109375" style="5" customWidth="1"/>
    <col min="8" max="8" width="9.7109375" style="5" customWidth="1"/>
    <col min="9" max="9" width="6.7109375" style="5" customWidth="1"/>
    <col min="10" max="10" width="9.7109375" style="5" customWidth="1"/>
    <col min="11" max="11" width="6.7109375" style="5" customWidth="1"/>
    <col min="12" max="16384" width="8.85546875" style="5"/>
  </cols>
  <sheetData>
    <row r="1" spans="1:13" s="800" customFormat="1" ht="30" customHeight="1" x14ac:dyDescent="0.25">
      <c r="A1" s="1099"/>
      <c r="B1" s="967"/>
      <c r="F1" s="962" t="s">
        <v>590</v>
      </c>
      <c r="G1" s="963"/>
      <c r="H1" s="963"/>
      <c r="I1" s="887"/>
      <c r="J1" s="887"/>
      <c r="K1" s="887"/>
      <c r="L1" s="887"/>
      <c r="M1" s="887"/>
    </row>
    <row r="2" spans="1:13" s="800" customFormat="1" ht="6" customHeight="1" x14ac:dyDescent="0.2">
      <c r="A2" s="1099"/>
      <c r="B2" s="967"/>
    </row>
    <row r="3" spans="1:13" ht="29.25" customHeight="1" x14ac:dyDescent="0.2">
      <c r="A3" s="1167" t="s">
        <v>518</v>
      </c>
      <c r="B3" s="1167"/>
      <c r="C3" s="1167"/>
      <c r="D3" s="1167"/>
      <c r="E3" s="1167"/>
      <c r="F3" s="1167"/>
      <c r="G3" s="1167"/>
      <c r="H3" s="1167"/>
      <c r="I3" s="1089"/>
      <c r="J3" s="1089"/>
      <c r="K3" s="1089"/>
    </row>
    <row r="4" spans="1:13" ht="15" customHeight="1" x14ac:dyDescent="0.2">
      <c r="A4" s="1122" t="s">
        <v>127</v>
      </c>
      <c r="B4" s="1110" t="s">
        <v>102</v>
      </c>
      <c r="C4" s="1110"/>
      <c r="D4" s="1110" t="s">
        <v>66</v>
      </c>
      <c r="E4" s="1110"/>
      <c r="F4" s="1110" t="s">
        <v>106</v>
      </c>
      <c r="G4" s="1110"/>
      <c r="H4" s="975" t="s">
        <v>245</v>
      </c>
      <c r="I4" s="1110"/>
      <c r="J4" s="1110" t="s">
        <v>93</v>
      </c>
      <c r="K4" s="1110"/>
    </row>
    <row r="5" spans="1:13" ht="15" customHeight="1" x14ac:dyDescent="0.2">
      <c r="A5" s="1122"/>
      <c r="B5" s="32" t="s">
        <v>89</v>
      </c>
      <c r="C5" s="32" t="s">
        <v>129</v>
      </c>
      <c r="D5" s="32" t="s">
        <v>89</v>
      </c>
      <c r="E5" s="32" t="s">
        <v>129</v>
      </c>
      <c r="F5" s="32" t="s">
        <v>89</v>
      </c>
      <c r="G5" s="32" t="s">
        <v>129</v>
      </c>
      <c r="H5" s="32" t="s">
        <v>89</v>
      </c>
      <c r="I5" s="32" t="s">
        <v>129</v>
      </c>
      <c r="J5" s="32" t="s">
        <v>89</v>
      </c>
      <c r="K5" s="32" t="s">
        <v>129</v>
      </c>
    </row>
    <row r="6" spans="1:13" ht="6" customHeight="1" x14ac:dyDescent="0.2">
      <c r="A6" s="326"/>
      <c r="B6" s="327"/>
      <c r="C6" s="327"/>
      <c r="D6" s="327"/>
      <c r="E6" s="327"/>
      <c r="F6" s="327"/>
      <c r="G6" s="327"/>
      <c r="H6" s="327"/>
      <c r="I6" s="327"/>
      <c r="J6" s="327"/>
      <c r="K6" s="327"/>
    </row>
    <row r="7" spans="1:13" x14ac:dyDescent="0.2">
      <c r="A7" s="7">
        <v>1987</v>
      </c>
      <c r="B7" s="9">
        <v>85</v>
      </c>
      <c r="C7" s="42">
        <f t="shared" ref="C7:C16" si="0">B7/J7*100</f>
        <v>48.571428571428569</v>
      </c>
      <c r="D7" s="84">
        <v>23</v>
      </c>
      <c r="E7" s="42">
        <f t="shared" ref="E7:E16" si="1">D7/J7*100</f>
        <v>13.142857142857142</v>
      </c>
      <c r="F7" s="84">
        <v>23</v>
      </c>
      <c r="G7" s="42">
        <f t="shared" ref="G7:G16" si="2">F7/J7*100</f>
        <v>13.142857142857142</v>
      </c>
      <c r="H7" s="57">
        <f>J7-(B7+D7+F7)</f>
        <v>44</v>
      </c>
      <c r="I7" s="42">
        <f>H7/J7*100</f>
        <v>25.142857142857146</v>
      </c>
      <c r="J7" s="84">
        <v>175</v>
      </c>
      <c r="K7" s="42">
        <v>100</v>
      </c>
    </row>
    <row r="8" spans="1:13" x14ac:dyDescent="0.2">
      <c r="A8" s="7">
        <v>1988</v>
      </c>
      <c r="B8" s="9">
        <v>70</v>
      </c>
      <c r="C8" s="42">
        <f t="shared" si="0"/>
        <v>38.461538461538467</v>
      </c>
      <c r="D8" s="84">
        <v>33</v>
      </c>
      <c r="E8" s="42">
        <f t="shared" si="1"/>
        <v>18.131868131868131</v>
      </c>
      <c r="F8" s="84">
        <v>23</v>
      </c>
      <c r="G8" s="42">
        <f t="shared" si="2"/>
        <v>12.637362637362637</v>
      </c>
      <c r="H8" s="57">
        <f t="shared" ref="H8:H16" si="3">J8-(B8+D8+F8)</f>
        <v>56</v>
      </c>
      <c r="I8" s="42">
        <f t="shared" ref="I8:I16" si="4">H8/J8*100</f>
        <v>30.76923076923077</v>
      </c>
      <c r="J8" s="84">
        <v>182</v>
      </c>
      <c r="K8" s="42">
        <v>100</v>
      </c>
    </row>
    <row r="9" spans="1:13" x14ac:dyDescent="0.2">
      <c r="A9" s="7">
        <v>1989</v>
      </c>
      <c r="B9" s="9">
        <v>68</v>
      </c>
      <c r="C9" s="42">
        <f t="shared" si="0"/>
        <v>42.767295597484278</v>
      </c>
      <c r="D9" s="84">
        <v>22</v>
      </c>
      <c r="E9" s="42">
        <f t="shared" si="1"/>
        <v>13.836477987421384</v>
      </c>
      <c r="F9" s="84">
        <v>26</v>
      </c>
      <c r="G9" s="42">
        <f t="shared" si="2"/>
        <v>16.352201257861633</v>
      </c>
      <c r="H9" s="57">
        <f t="shared" si="3"/>
        <v>43</v>
      </c>
      <c r="I9" s="42">
        <f t="shared" si="4"/>
        <v>27.044025157232703</v>
      </c>
      <c r="J9" s="84">
        <v>159</v>
      </c>
      <c r="K9" s="42">
        <v>100</v>
      </c>
    </row>
    <row r="10" spans="1:13" x14ac:dyDescent="0.2">
      <c r="A10" s="7">
        <v>1990</v>
      </c>
      <c r="B10" s="9">
        <v>100</v>
      </c>
      <c r="C10" s="42">
        <f t="shared" si="0"/>
        <v>50.251256281407031</v>
      </c>
      <c r="D10" s="84">
        <v>27</v>
      </c>
      <c r="E10" s="42">
        <f t="shared" si="1"/>
        <v>13.5678391959799</v>
      </c>
      <c r="F10" s="84">
        <v>25</v>
      </c>
      <c r="G10" s="42">
        <f t="shared" si="2"/>
        <v>12.562814070351758</v>
      </c>
      <c r="H10" s="57">
        <f t="shared" si="3"/>
        <v>47</v>
      </c>
      <c r="I10" s="42">
        <f t="shared" si="4"/>
        <v>23.618090452261306</v>
      </c>
      <c r="J10" s="84">
        <v>199</v>
      </c>
      <c r="K10" s="42">
        <v>100</v>
      </c>
    </row>
    <row r="11" spans="1:13" x14ac:dyDescent="0.2">
      <c r="A11" s="7">
        <v>1991</v>
      </c>
      <c r="B11" s="9">
        <v>82</v>
      </c>
      <c r="C11" s="42">
        <f t="shared" si="0"/>
        <v>44.565217391304344</v>
      </c>
      <c r="D11" s="84">
        <v>23</v>
      </c>
      <c r="E11" s="42">
        <f t="shared" si="1"/>
        <v>12.5</v>
      </c>
      <c r="F11" s="84">
        <v>24</v>
      </c>
      <c r="G11" s="42">
        <f t="shared" si="2"/>
        <v>13.043478260869565</v>
      </c>
      <c r="H11" s="57">
        <f t="shared" si="3"/>
        <v>55</v>
      </c>
      <c r="I11" s="42">
        <f t="shared" si="4"/>
        <v>29.891304347826086</v>
      </c>
      <c r="J11" s="84">
        <v>184</v>
      </c>
      <c r="K11" s="42">
        <v>100</v>
      </c>
    </row>
    <row r="12" spans="1:13" x14ac:dyDescent="0.2">
      <c r="A12" s="7">
        <v>1992</v>
      </c>
      <c r="B12" s="9">
        <v>104</v>
      </c>
      <c r="C12" s="42">
        <f t="shared" si="0"/>
        <v>44.444444444444443</v>
      </c>
      <c r="D12" s="84">
        <v>23</v>
      </c>
      <c r="E12" s="42">
        <f t="shared" si="1"/>
        <v>9.8290598290598297</v>
      </c>
      <c r="F12" s="84">
        <v>36</v>
      </c>
      <c r="G12" s="42">
        <f t="shared" si="2"/>
        <v>15.384615384615385</v>
      </c>
      <c r="H12" s="57">
        <f t="shared" si="3"/>
        <v>71</v>
      </c>
      <c r="I12" s="42">
        <f t="shared" si="4"/>
        <v>30.341880341880341</v>
      </c>
      <c r="J12" s="84">
        <v>234</v>
      </c>
      <c r="K12" s="42">
        <v>100</v>
      </c>
    </row>
    <row r="13" spans="1:13" x14ac:dyDescent="0.2">
      <c r="A13" s="7">
        <v>1993</v>
      </c>
      <c r="B13" s="9">
        <v>115</v>
      </c>
      <c r="C13" s="42">
        <f t="shared" si="0"/>
        <v>45.634920634920633</v>
      </c>
      <c r="D13" s="84">
        <v>31</v>
      </c>
      <c r="E13" s="42">
        <f t="shared" si="1"/>
        <v>12.301587301587301</v>
      </c>
      <c r="F13" s="84">
        <v>36</v>
      </c>
      <c r="G13" s="42">
        <f t="shared" si="2"/>
        <v>14.285714285714285</v>
      </c>
      <c r="H13" s="57">
        <f t="shared" si="3"/>
        <v>70</v>
      </c>
      <c r="I13" s="42">
        <f t="shared" si="4"/>
        <v>27.777777777777779</v>
      </c>
      <c r="J13" s="84">
        <v>252</v>
      </c>
      <c r="K13" s="42">
        <v>100</v>
      </c>
    </row>
    <row r="14" spans="1:13" x14ac:dyDescent="0.2">
      <c r="A14" s="7">
        <v>1994</v>
      </c>
      <c r="B14" s="9">
        <v>111</v>
      </c>
      <c r="C14" s="42">
        <f t="shared" si="0"/>
        <v>40.072202166064983</v>
      </c>
      <c r="D14" s="84">
        <v>35</v>
      </c>
      <c r="E14" s="42">
        <f t="shared" si="1"/>
        <v>12.63537906137184</v>
      </c>
      <c r="F14" s="84">
        <v>54</v>
      </c>
      <c r="G14" s="42">
        <f t="shared" si="2"/>
        <v>19.494584837545126</v>
      </c>
      <c r="H14" s="57">
        <f t="shared" si="3"/>
        <v>77</v>
      </c>
      <c r="I14" s="42">
        <f t="shared" si="4"/>
        <v>27.797833935018051</v>
      </c>
      <c r="J14" s="84">
        <v>277</v>
      </c>
      <c r="K14" s="42">
        <v>100</v>
      </c>
    </row>
    <row r="15" spans="1:13" x14ac:dyDescent="0.2">
      <c r="A15" s="7">
        <v>1995</v>
      </c>
      <c r="B15" s="9">
        <v>121</v>
      </c>
      <c r="C15" s="42">
        <f t="shared" si="0"/>
        <v>41.156462585034014</v>
      </c>
      <c r="D15" s="84">
        <v>28</v>
      </c>
      <c r="E15" s="42">
        <f t="shared" si="1"/>
        <v>9.5238095238095237</v>
      </c>
      <c r="F15" s="84">
        <v>55</v>
      </c>
      <c r="G15" s="42">
        <f t="shared" si="2"/>
        <v>18.707482993197281</v>
      </c>
      <c r="H15" s="57">
        <f t="shared" si="3"/>
        <v>90</v>
      </c>
      <c r="I15" s="42">
        <f t="shared" si="4"/>
        <v>30.612244897959183</v>
      </c>
      <c r="J15" s="84">
        <v>294</v>
      </c>
      <c r="K15" s="42">
        <v>100</v>
      </c>
    </row>
    <row r="16" spans="1:13" x14ac:dyDescent="0.2">
      <c r="A16" s="7">
        <v>1996</v>
      </c>
      <c r="B16" s="9">
        <v>146</v>
      </c>
      <c r="C16" s="42">
        <f t="shared" si="0"/>
        <v>42.815249266862168</v>
      </c>
      <c r="D16" s="84">
        <v>37</v>
      </c>
      <c r="E16" s="42">
        <f t="shared" si="1"/>
        <v>10.850439882697946</v>
      </c>
      <c r="F16" s="84">
        <v>52</v>
      </c>
      <c r="G16" s="42">
        <f t="shared" si="2"/>
        <v>15.249266862170089</v>
      </c>
      <c r="H16" s="57">
        <f t="shared" si="3"/>
        <v>106</v>
      </c>
      <c r="I16" s="42">
        <f t="shared" si="4"/>
        <v>31.085043988269796</v>
      </c>
      <c r="J16" s="84">
        <v>341</v>
      </c>
      <c r="K16" s="42">
        <v>100</v>
      </c>
    </row>
    <row r="17" spans="1:24" x14ac:dyDescent="0.2">
      <c r="A17" s="7">
        <v>1997</v>
      </c>
      <c r="B17" s="510">
        <v>125</v>
      </c>
      <c r="C17" s="42">
        <f t="shared" ref="C17:C33" si="5">B17/J17*100</f>
        <v>34.916201117318437</v>
      </c>
      <c r="D17" s="123">
        <v>42</v>
      </c>
      <c r="E17" s="42">
        <f t="shared" ref="E17:E33" si="6">D17/J17*100</f>
        <v>11.731843575418994</v>
      </c>
      <c r="F17" s="123">
        <v>68</v>
      </c>
      <c r="G17" s="42">
        <f t="shared" ref="G17:G33" si="7">F17/J17*100</f>
        <v>18.994413407821227</v>
      </c>
      <c r="H17" s="57">
        <f t="shared" ref="H17:H33" si="8">J17-(B17+D17+F17)</f>
        <v>123</v>
      </c>
      <c r="I17" s="42">
        <f t="shared" ref="I17:I33" si="9">H17/J17*100</f>
        <v>34.357541899441344</v>
      </c>
      <c r="J17" s="123">
        <v>358</v>
      </c>
      <c r="K17" s="42">
        <v>100</v>
      </c>
    </row>
    <row r="18" spans="1:24" x14ac:dyDescent="0.2">
      <c r="A18" s="7">
        <v>1998</v>
      </c>
      <c r="B18" s="510">
        <v>142</v>
      </c>
      <c r="C18" s="42">
        <f t="shared" si="5"/>
        <v>37.368421052631575</v>
      </c>
      <c r="D18" s="122">
        <v>41</v>
      </c>
      <c r="E18" s="42">
        <f t="shared" si="6"/>
        <v>10.789473684210527</v>
      </c>
      <c r="F18" s="122">
        <v>81</v>
      </c>
      <c r="G18" s="42">
        <f t="shared" si="7"/>
        <v>21.315789473684209</v>
      </c>
      <c r="H18" s="57">
        <f t="shared" si="8"/>
        <v>116</v>
      </c>
      <c r="I18" s="42">
        <f t="shared" si="9"/>
        <v>30.526315789473685</v>
      </c>
      <c r="J18" s="122">
        <v>380</v>
      </c>
      <c r="K18" s="42">
        <v>100</v>
      </c>
      <c r="M18" s="164"/>
      <c r="N18" s="164"/>
      <c r="O18" s="164"/>
      <c r="P18" s="164"/>
      <c r="Q18" s="164"/>
      <c r="R18" s="164"/>
      <c r="S18" s="164"/>
      <c r="T18" s="164"/>
      <c r="U18" s="164"/>
      <c r="V18" s="164"/>
      <c r="W18" s="164"/>
      <c r="X18" s="164"/>
    </row>
    <row r="19" spans="1:24" x14ac:dyDescent="0.2">
      <c r="A19" s="7">
        <v>1999</v>
      </c>
      <c r="B19" s="510">
        <v>139</v>
      </c>
      <c r="C19" s="42">
        <f t="shared" si="5"/>
        <v>35.917312661498705</v>
      </c>
      <c r="D19" s="122">
        <v>33</v>
      </c>
      <c r="E19" s="42">
        <f t="shared" si="6"/>
        <v>8.5271317829457356</v>
      </c>
      <c r="F19" s="122">
        <v>90</v>
      </c>
      <c r="G19" s="42">
        <f t="shared" si="7"/>
        <v>23.255813953488371</v>
      </c>
      <c r="H19" s="57">
        <f t="shared" si="8"/>
        <v>125</v>
      </c>
      <c r="I19" s="42">
        <f t="shared" si="9"/>
        <v>32.299741602067186</v>
      </c>
      <c r="J19" s="122">
        <v>387</v>
      </c>
      <c r="K19" s="42">
        <v>100</v>
      </c>
      <c r="M19" s="238"/>
      <c r="N19" s="238"/>
      <c r="O19" s="238"/>
      <c r="P19" s="238"/>
      <c r="Q19" s="238"/>
      <c r="R19" s="238"/>
      <c r="S19" s="238"/>
      <c r="T19" s="238"/>
      <c r="U19" s="238"/>
      <c r="V19" s="238"/>
      <c r="W19" s="238"/>
      <c r="X19" s="238"/>
    </row>
    <row r="20" spans="1:24" x14ac:dyDescent="0.2">
      <c r="A20" s="7">
        <v>2000</v>
      </c>
      <c r="B20" s="510">
        <v>137</v>
      </c>
      <c r="C20" s="42">
        <f t="shared" si="5"/>
        <v>32.235294117647058</v>
      </c>
      <c r="D20" s="122">
        <v>47</v>
      </c>
      <c r="E20" s="42">
        <f t="shared" si="6"/>
        <v>11.058823529411764</v>
      </c>
      <c r="F20" s="122">
        <v>113</v>
      </c>
      <c r="G20" s="42">
        <f t="shared" si="7"/>
        <v>26.588235294117645</v>
      </c>
      <c r="H20" s="57">
        <f t="shared" si="8"/>
        <v>128</v>
      </c>
      <c r="I20" s="42">
        <f t="shared" si="9"/>
        <v>30.117647058823525</v>
      </c>
      <c r="J20" s="122">
        <v>425</v>
      </c>
      <c r="K20" s="42">
        <v>100</v>
      </c>
      <c r="M20" s="244"/>
      <c r="N20" s="244"/>
      <c r="O20" s="244"/>
      <c r="P20" s="244"/>
      <c r="Q20" s="244"/>
      <c r="R20" s="244"/>
      <c r="S20" s="244"/>
      <c r="T20" s="244"/>
      <c r="U20" s="244"/>
      <c r="V20" s="244"/>
      <c r="W20" s="244"/>
      <c r="X20" s="244"/>
    </row>
    <row r="21" spans="1:24" x14ac:dyDescent="0.2">
      <c r="A21" s="7">
        <v>2001</v>
      </c>
      <c r="B21" s="510">
        <v>144</v>
      </c>
      <c r="C21" s="42">
        <f t="shared" si="5"/>
        <v>33.962264150943398</v>
      </c>
      <c r="D21" s="122">
        <v>46</v>
      </c>
      <c r="E21" s="42">
        <f t="shared" si="6"/>
        <v>10.849056603773585</v>
      </c>
      <c r="F21" s="122">
        <v>91</v>
      </c>
      <c r="G21" s="42">
        <f t="shared" si="7"/>
        <v>21.462264150943398</v>
      </c>
      <c r="H21" s="57">
        <f t="shared" si="8"/>
        <v>143</v>
      </c>
      <c r="I21" s="42">
        <f t="shared" si="9"/>
        <v>33.726415094339622</v>
      </c>
      <c r="J21" s="122">
        <v>424</v>
      </c>
      <c r="K21" s="42">
        <v>100</v>
      </c>
    </row>
    <row r="22" spans="1:24" x14ac:dyDescent="0.2">
      <c r="A22" s="7">
        <v>2002</v>
      </c>
      <c r="B22" s="510">
        <v>128</v>
      </c>
      <c r="C22" s="42">
        <f t="shared" si="5"/>
        <v>31.527093596059114</v>
      </c>
      <c r="D22" s="122">
        <v>45</v>
      </c>
      <c r="E22" s="42">
        <f t="shared" si="6"/>
        <v>11.083743842364532</v>
      </c>
      <c r="F22" s="122">
        <v>90</v>
      </c>
      <c r="G22" s="42">
        <f t="shared" si="7"/>
        <v>22.167487684729064</v>
      </c>
      <c r="H22" s="57">
        <f t="shared" si="8"/>
        <v>143</v>
      </c>
      <c r="I22" s="42">
        <f t="shared" si="9"/>
        <v>35.221674876847295</v>
      </c>
      <c r="J22" s="122">
        <v>406</v>
      </c>
      <c r="K22" s="45">
        <v>100</v>
      </c>
    </row>
    <row r="23" spans="1:24" x14ac:dyDescent="0.2">
      <c r="A23" s="7">
        <v>2003</v>
      </c>
      <c r="B23" s="510">
        <v>136</v>
      </c>
      <c r="C23" s="42">
        <f t="shared" si="5"/>
        <v>33.580246913580247</v>
      </c>
      <c r="D23" s="122">
        <v>44</v>
      </c>
      <c r="E23" s="42">
        <f t="shared" si="6"/>
        <v>10.864197530864198</v>
      </c>
      <c r="F23" s="122">
        <v>95</v>
      </c>
      <c r="G23" s="42">
        <f t="shared" si="7"/>
        <v>23.456790123456788</v>
      </c>
      <c r="H23" s="57">
        <f t="shared" si="8"/>
        <v>130</v>
      </c>
      <c r="I23" s="42">
        <f t="shared" si="9"/>
        <v>32.098765432098766</v>
      </c>
      <c r="J23" s="122">
        <v>405</v>
      </c>
      <c r="K23" s="45">
        <v>100</v>
      </c>
      <c r="M23" s="393"/>
      <c r="N23" s="393"/>
      <c r="O23" s="393"/>
      <c r="P23" s="393"/>
      <c r="Q23" s="393"/>
      <c r="R23" s="393"/>
      <c r="S23" s="393"/>
      <c r="T23" s="393"/>
      <c r="U23" s="393"/>
      <c r="V23" s="393"/>
      <c r="W23" s="393"/>
      <c r="X23" s="393"/>
    </row>
    <row r="24" spans="1:24" x14ac:dyDescent="0.2">
      <c r="A24" s="7">
        <v>2004</v>
      </c>
      <c r="B24" s="510">
        <v>97</v>
      </c>
      <c r="C24" s="42">
        <f t="shared" si="5"/>
        <v>25.866666666666667</v>
      </c>
      <c r="D24" s="122">
        <v>53</v>
      </c>
      <c r="E24" s="42">
        <f t="shared" si="6"/>
        <v>14.133333333333335</v>
      </c>
      <c r="F24" s="122">
        <v>76</v>
      </c>
      <c r="G24" s="42">
        <f t="shared" si="7"/>
        <v>20.266666666666666</v>
      </c>
      <c r="H24" s="57">
        <f t="shared" si="8"/>
        <v>149</v>
      </c>
      <c r="I24" s="42">
        <f t="shared" si="9"/>
        <v>39.733333333333334</v>
      </c>
      <c r="J24" s="122">
        <v>375</v>
      </c>
      <c r="K24" s="45">
        <v>100</v>
      </c>
    </row>
    <row r="25" spans="1:24" x14ac:dyDescent="0.2">
      <c r="A25" s="7">
        <v>2005</v>
      </c>
      <c r="B25" s="510">
        <v>93</v>
      </c>
      <c r="C25" s="42">
        <f t="shared" si="5"/>
        <v>25.833333333333336</v>
      </c>
      <c r="D25" s="122">
        <v>46</v>
      </c>
      <c r="E25" s="42">
        <f t="shared" si="6"/>
        <v>12.777777777777777</v>
      </c>
      <c r="F25" s="122">
        <v>72</v>
      </c>
      <c r="G25" s="42">
        <f t="shared" si="7"/>
        <v>20</v>
      </c>
      <c r="H25" s="57">
        <f t="shared" si="8"/>
        <v>149</v>
      </c>
      <c r="I25" s="42">
        <f t="shared" si="9"/>
        <v>41.388888888888886</v>
      </c>
      <c r="J25" s="122">
        <v>360</v>
      </c>
      <c r="K25" s="45">
        <v>100</v>
      </c>
    </row>
    <row r="26" spans="1:24" x14ac:dyDescent="0.2">
      <c r="A26" s="7">
        <v>2006</v>
      </c>
      <c r="B26" s="510">
        <v>82</v>
      </c>
      <c r="C26" s="42">
        <f t="shared" si="5"/>
        <v>24.848484848484848</v>
      </c>
      <c r="D26" s="122">
        <v>41</v>
      </c>
      <c r="E26" s="42">
        <f t="shared" si="6"/>
        <v>12.424242424242424</v>
      </c>
      <c r="F26" s="122">
        <v>77</v>
      </c>
      <c r="G26" s="42">
        <f t="shared" si="7"/>
        <v>23.333333333333332</v>
      </c>
      <c r="H26" s="57">
        <f t="shared" si="8"/>
        <v>130</v>
      </c>
      <c r="I26" s="42">
        <f t="shared" si="9"/>
        <v>39.393939393939391</v>
      </c>
      <c r="J26" s="122">
        <v>330</v>
      </c>
      <c r="K26" s="45">
        <v>100</v>
      </c>
    </row>
    <row r="27" spans="1:24" x14ac:dyDescent="0.2">
      <c r="A27" s="7">
        <v>2007</v>
      </c>
      <c r="B27" s="510">
        <v>115</v>
      </c>
      <c r="C27" s="42">
        <f t="shared" si="5"/>
        <v>27.577937649880095</v>
      </c>
      <c r="D27" s="122">
        <v>61</v>
      </c>
      <c r="E27" s="42">
        <f t="shared" si="6"/>
        <v>14.628297362110313</v>
      </c>
      <c r="F27" s="122">
        <v>87</v>
      </c>
      <c r="G27" s="42">
        <f t="shared" si="7"/>
        <v>20.863309352517987</v>
      </c>
      <c r="H27" s="57">
        <f t="shared" si="8"/>
        <v>154</v>
      </c>
      <c r="I27" s="42">
        <f t="shared" si="9"/>
        <v>36.930455635491604</v>
      </c>
      <c r="J27" s="122">
        <v>417</v>
      </c>
      <c r="K27" s="45">
        <v>100</v>
      </c>
    </row>
    <row r="28" spans="1:24" x14ac:dyDescent="0.2">
      <c r="A28" s="7">
        <v>2008</v>
      </c>
      <c r="B28" s="510">
        <v>113</v>
      </c>
      <c r="C28" s="42">
        <f t="shared" si="5"/>
        <v>26.588235294117645</v>
      </c>
      <c r="D28" s="122">
        <v>75</v>
      </c>
      <c r="E28" s="42">
        <f t="shared" si="6"/>
        <v>17.647058823529413</v>
      </c>
      <c r="F28" s="122">
        <v>82</v>
      </c>
      <c r="G28" s="42">
        <f t="shared" si="7"/>
        <v>19.294117647058822</v>
      </c>
      <c r="H28" s="57">
        <f t="shared" si="8"/>
        <v>155</v>
      </c>
      <c r="I28" s="42">
        <f t="shared" si="9"/>
        <v>36.470588235294116</v>
      </c>
      <c r="J28" s="122">
        <v>425</v>
      </c>
      <c r="K28" s="45">
        <v>100</v>
      </c>
    </row>
    <row r="29" spans="1:24" s="164" customFormat="1" x14ac:dyDescent="0.2">
      <c r="A29" s="163">
        <v>2009</v>
      </c>
      <c r="B29" s="510">
        <v>106</v>
      </c>
      <c r="C29" s="42">
        <f t="shared" si="5"/>
        <v>24.367816091954023</v>
      </c>
      <c r="D29" s="122">
        <v>64</v>
      </c>
      <c r="E29" s="42">
        <f t="shared" si="6"/>
        <v>14.712643678160919</v>
      </c>
      <c r="F29" s="122">
        <v>86</v>
      </c>
      <c r="G29" s="42">
        <f t="shared" si="7"/>
        <v>19.770114942528735</v>
      </c>
      <c r="H29" s="57">
        <f t="shared" si="8"/>
        <v>179</v>
      </c>
      <c r="I29" s="42">
        <f t="shared" si="9"/>
        <v>41.149425287356323</v>
      </c>
      <c r="J29" s="122">
        <v>435</v>
      </c>
      <c r="K29" s="45">
        <v>100</v>
      </c>
      <c r="M29" s="5"/>
      <c r="N29" s="5"/>
      <c r="O29" s="5"/>
      <c r="P29" s="5"/>
      <c r="Q29" s="5"/>
      <c r="R29" s="5"/>
      <c r="S29" s="5"/>
      <c r="T29" s="5"/>
      <c r="U29" s="5"/>
      <c r="V29" s="5"/>
      <c r="W29" s="5"/>
      <c r="X29" s="5"/>
    </row>
    <row r="30" spans="1:24" s="238" customFormat="1" x14ac:dyDescent="0.2">
      <c r="A30" s="237">
        <v>2010</v>
      </c>
      <c r="B30" s="510">
        <v>108</v>
      </c>
      <c r="C30" s="42">
        <f t="shared" si="5"/>
        <v>23.376623376623375</v>
      </c>
      <c r="D30" s="122">
        <v>82</v>
      </c>
      <c r="E30" s="42">
        <f t="shared" si="6"/>
        <v>17.748917748917751</v>
      </c>
      <c r="F30" s="122">
        <v>101</v>
      </c>
      <c r="G30" s="42">
        <f t="shared" si="7"/>
        <v>21.861471861471863</v>
      </c>
      <c r="H30" s="57">
        <f t="shared" si="8"/>
        <v>171</v>
      </c>
      <c r="I30" s="42">
        <f t="shared" si="9"/>
        <v>37.012987012987011</v>
      </c>
      <c r="J30" s="122">
        <v>462</v>
      </c>
      <c r="K30" s="45">
        <v>100</v>
      </c>
      <c r="M30" s="5"/>
      <c r="N30" s="5"/>
      <c r="O30" s="5"/>
      <c r="P30" s="5"/>
      <c r="Q30" s="5"/>
      <c r="R30" s="5"/>
      <c r="S30" s="5"/>
      <c r="T30" s="5"/>
      <c r="U30" s="5"/>
      <c r="V30" s="5"/>
      <c r="W30" s="5"/>
      <c r="X30" s="5"/>
    </row>
    <row r="31" spans="1:24" s="512" customFormat="1" x14ac:dyDescent="0.2">
      <c r="A31" s="509">
        <v>2011</v>
      </c>
      <c r="B31" s="510">
        <v>106</v>
      </c>
      <c r="C31" s="45">
        <f t="shared" si="5"/>
        <v>22.698072805139187</v>
      </c>
      <c r="D31" s="123">
        <v>90</v>
      </c>
      <c r="E31" s="45">
        <f t="shared" si="6"/>
        <v>19.271948608137045</v>
      </c>
      <c r="F31" s="123">
        <v>77</v>
      </c>
      <c r="G31" s="45">
        <f t="shared" si="7"/>
        <v>16.488222698072803</v>
      </c>
      <c r="H31" s="101">
        <f t="shared" si="8"/>
        <v>194</v>
      </c>
      <c r="I31" s="45">
        <f t="shared" si="9"/>
        <v>41.541755888650968</v>
      </c>
      <c r="J31" s="123">
        <v>467</v>
      </c>
      <c r="K31" s="45">
        <v>100</v>
      </c>
      <c r="M31" s="511"/>
      <c r="N31" s="511"/>
      <c r="O31" s="511"/>
      <c r="P31" s="511"/>
      <c r="Q31" s="511"/>
      <c r="R31" s="511"/>
      <c r="S31" s="511"/>
      <c r="T31" s="511"/>
      <c r="U31" s="511"/>
      <c r="V31" s="511"/>
      <c r="W31" s="511"/>
      <c r="X31" s="511"/>
    </row>
    <row r="32" spans="1:24" s="512" customFormat="1" x14ac:dyDescent="0.2">
      <c r="A32" s="509">
        <v>2012</v>
      </c>
      <c r="B32" s="510">
        <v>152</v>
      </c>
      <c r="C32" s="45">
        <f t="shared" si="5"/>
        <v>28.733459357277884</v>
      </c>
      <c r="D32" s="123">
        <v>61</v>
      </c>
      <c r="E32" s="45">
        <f t="shared" si="6"/>
        <v>11.531190926275993</v>
      </c>
      <c r="F32" s="123">
        <v>82</v>
      </c>
      <c r="G32" s="45">
        <f t="shared" si="7"/>
        <v>15.500945179584122</v>
      </c>
      <c r="H32" s="101">
        <f t="shared" si="8"/>
        <v>234</v>
      </c>
      <c r="I32" s="45">
        <f t="shared" si="9"/>
        <v>44.234404536862002</v>
      </c>
      <c r="J32" s="123">
        <v>529</v>
      </c>
      <c r="K32" s="45">
        <v>100</v>
      </c>
      <c r="M32" s="511"/>
      <c r="N32" s="511"/>
      <c r="O32" s="511"/>
      <c r="P32" s="511"/>
      <c r="Q32" s="511"/>
      <c r="R32" s="511"/>
      <c r="S32" s="511"/>
      <c r="T32" s="511"/>
      <c r="U32" s="511"/>
      <c r="V32" s="511"/>
      <c r="W32" s="511"/>
      <c r="X32" s="511"/>
    </row>
    <row r="33" spans="1:24" s="244" customFormat="1" x14ac:dyDescent="0.2">
      <c r="A33" s="243">
        <v>2013</v>
      </c>
      <c r="B33" s="510">
        <v>152</v>
      </c>
      <c r="C33" s="45">
        <f t="shared" si="5"/>
        <v>25.806451612903224</v>
      </c>
      <c r="D33" s="123">
        <v>91</v>
      </c>
      <c r="E33" s="45">
        <f t="shared" si="6"/>
        <v>15.449915110356535</v>
      </c>
      <c r="F33" s="123">
        <v>78</v>
      </c>
      <c r="G33" s="45">
        <f t="shared" si="7"/>
        <v>13.242784380305602</v>
      </c>
      <c r="H33" s="101">
        <f t="shared" si="8"/>
        <v>268</v>
      </c>
      <c r="I33" s="45">
        <f t="shared" si="9"/>
        <v>45.50084889643464</v>
      </c>
      <c r="J33" s="123">
        <v>589</v>
      </c>
      <c r="K33" s="45">
        <v>100</v>
      </c>
      <c r="M33" s="5"/>
      <c r="N33" s="5"/>
      <c r="O33" s="5"/>
      <c r="P33" s="5"/>
      <c r="Q33" s="5"/>
      <c r="R33" s="5"/>
      <c r="S33" s="5"/>
      <c r="T33" s="5"/>
      <c r="U33" s="5"/>
      <c r="V33" s="5"/>
      <c r="W33" s="5"/>
      <c r="X33" s="5"/>
    </row>
    <row r="34" spans="1:24" ht="5.25" customHeight="1" x14ac:dyDescent="0.2">
      <c r="A34" s="340"/>
      <c r="B34" s="379"/>
      <c r="C34" s="344"/>
      <c r="D34" s="379"/>
      <c r="E34" s="344"/>
      <c r="F34" s="379"/>
      <c r="G34" s="344"/>
      <c r="H34" s="379"/>
      <c r="I34" s="344"/>
      <c r="J34" s="379"/>
      <c r="K34" s="354"/>
    </row>
    <row r="35" spans="1:24" ht="15" customHeight="1" x14ac:dyDescent="0.2">
      <c r="A35" s="959" t="s">
        <v>429</v>
      </c>
      <c r="B35" s="1088"/>
      <c r="C35" s="1088"/>
      <c r="D35" s="1088"/>
      <c r="E35" s="1088"/>
      <c r="F35" s="1088"/>
      <c r="G35" s="1088"/>
      <c r="H35" s="1088"/>
      <c r="I35" s="1088"/>
      <c r="J35" s="1088"/>
      <c r="K35" s="1088"/>
    </row>
    <row r="36" spans="1:24" s="393" customFormat="1" ht="6" customHeight="1" x14ac:dyDescent="0.2">
      <c r="A36" s="387"/>
      <c r="B36" s="387"/>
      <c r="C36" s="387"/>
      <c r="D36" s="387"/>
      <c r="E36" s="387"/>
      <c r="F36" s="387"/>
      <c r="G36" s="387"/>
      <c r="H36" s="387"/>
      <c r="I36" s="387"/>
      <c r="J36" s="387"/>
      <c r="K36" s="387"/>
      <c r="M36" s="5"/>
      <c r="N36" s="5"/>
      <c r="O36" s="5"/>
      <c r="P36" s="5"/>
      <c r="Q36" s="5"/>
      <c r="R36" s="5"/>
      <c r="S36" s="5"/>
      <c r="T36" s="5"/>
      <c r="U36" s="5"/>
      <c r="V36" s="5"/>
      <c r="W36" s="5"/>
      <c r="X36" s="5"/>
    </row>
    <row r="37" spans="1:24" ht="30" customHeight="1" x14ac:dyDescent="0.2">
      <c r="A37" s="1088" t="s">
        <v>205</v>
      </c>
      <c r="B37" s="1088"/>
      <c r="C37" s="1088"/>
      <c r="D37" s="1088"/>
      <c r="E37" s="1088"/>
      <c r="F37" s="1088"/>
      <c r="G37" s="1088"/>
      <c r="H37" s="1088"/>
      <c r="I37" s="1088"/>
      <c r="J37" s="1088"/>
      <c r="K37" s="1088"/>
    </row>
    <row r="40" spans="1:24" x14ac:dyDescent="0.2">
      <c r="I40" s="546"/>
      <c r="J40" s="546"/>
      <c r="K40" s="546"/>
      <c r="L40" s="546"/>
    </row>
  </sheetData>
  <mergeCells count="12">
    <mergeCell ref="A1:B1"/>
    <mergeCell ref="A2:B2"/>
    <mergeCell ref="F1:H1"/>
    <mergeCell ref="A35:K35"/>
    <mergeCell ref="A37:K37"/>
    <mergeCell ref="A3:K3"/>
    <mergeCell ref="A4:A5"/>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9" orientation="portrait" r:id="rId1"/>
  <headerFooter alignWithMargins="0"/>
  <drawing r:id="rId2"/>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59"/>
  <sheetViews>
    <sheetView zoomScaleNormal="100" workbookViewId="0">
      <pane ySplit="5" topLeftCell="A6" activePane="bottomLeft" state="frozen"/>
      <selection sqref="A1:B86"/>
      <selection pane="bottomLeft" sqref="A1:K86"/>
    </sheetView>
  </sheetViews>
  <sheetFormatPr defaultColWidth="9.140625" defaultRowHeight="12.75" x14ac:dyDescent="0.2"/>
  <cols>
    <col min="1" max="1" width="6.7109375" style="433" customWidth="1"/>
    <col min="2" max="32" width="8.7109375" style="433" customWidth="1"/>
    <col min="33" max="16384" width="9.140625" style="433"/>
  </cols>
  <sheetData>
    <row r="1" spans="1:25" ht="30" customHeight="1" x14ac:dyDescent="0.25">
      <c r="A1" s="1102"/>
      <c r="B1" s="967"/>
      <c r="F1" s="962" t="s">
        <v>590</v>
      </c>
      <c r="G1" s="963"/>
      <c r="H1" s="963"/>
    </row>
    <row r="2" spans="1:25" ht="6" customHeight="1" x14ac:dyDescent="0.2">
      <c r="A2" s="1102"/>
      <c r="B2" s="967"/>
    </row>
    <row r="3" spans="1:25" s="436" customFormat="1" ht="15" customHeight="1" x14ac:dyDescent="0.2">
      <c r="A3" s="1105" t="s">
        <v>519</v>
      </c>
      <c r="B3" s="1105"/>
      <c r="C3" s="1105"/>
      <c r="D3" s="1105"/>
      <c r="E3" s="1105"/>
      <c r="F3" s="1105"/>
      <c r="G3" s="1105"/>
      <c r="H3" s="1105"/>
      <c r="I3" s="1105"/>
      <c r="J3" s="1105"/>
      <c r="K3" s="1105"/>
    </row>
    <row r="4" spans="1:25" ht="30" customHeight="1" x14ac:dyDescent="0.2">
      <c r="A4" s="447"/>
      <c r="B4" s="1106" t="s">
        <v>28</v>
      </c>
      <c r="C4" s="1106"/>
      <c r="D4" s="1106" t="s">
        <v>232</v>
      </c>
      <c r="E4" s="1106"/>
      <c r="F4" s="1106" t="s">
        <v>233</v>
      </c>
      <c r="G4" s="1106"/>
      <c r="H4" s="1106" t="s">
        <v>64</v>
      </c>
      <c r="I4" s="1106"/>
      <c r="J4" s="1106" t="s">
        <v>62</v>
      </c>
      <c r="K4" s="1106"/>
    </row>
    <row r="5" spans="1:25" ht="15" customHeight="1" x14ac:dyDescent="0.2">
      <c r="A5" s="446" t="s">
        <v>100</v>
      </c>
      <c r="B5" s="445" t="s">
        <v>90</v>
      </c>
      <c r="C5" s="445" t="s">
        <v>91</v>
      </c>
      <c r="D5" s="445" t="s">
        <v>90</v>
      </c>
      <c r="E5" s="445" t="s">
        <v>91</v>
      </c>
      <c r="F5" s="445" t="s">
        <v>90</v>
      </c>
      <c r="G5" s="445" t="s">
        <v>91</v>
      </c>
      <c r="H5" s="445" t="s">
        <v>90</v>
      </c>
      <c r="I5" s="445" t="s">
        <v>91</v>
      </c>
      <c r="J5" s="445" t="s">
        <v>90</v>
      </c>
      <c r="K5" s="445" t="s">
        <v>91</v>
      </c>
    </row>
    <row r="6" spans="1:25" ht="6" customHeight="1" x14ac:dyDescent="0.2">
      <c r="A6" s="660"/>
      <c r="B6" s="661"/>
      <c r="C6" s="661"/>
      <c r="D6" s="662"/>
      <c r="E6" s="662"/>
      <c r="F6" s="662"/>
      <c r="G6" s="662"/>
      <c r="H6" s="662"/>
      <c r="I6" s="662"/>
      <c r="J6" s="662"/>
      <c r="K6" s="662"/>
      <c r="R6" s="439"/>
      <c r="S6" s="440"/>
      <c r="T6" s="440"/>
      <c r="U6" s="440"/>
      <c r="V6" s="440"/>
      <c r="W6" s="440"/>
      <c r="X6" s="440"/>
      <c r="Y6" s="439"/>
    </row>
    <row r="7" spans="1:25" ht="12.75" customHeight="1" x14ac:dyDescent="0.2">
      <c r="A7" s="305">
        <v>1971</v>
      </c>
      <c r="B7" s="442">
        <v>27</v>
      </c>
      <c r="C7" s="442">
        <v>17</v>
      </c>
      <c r="D7" s="438" t="s">
        <v>67</v>
      </c>
      <c r="E7" s="438" t="s">
        <v>67</v>
      </c>
      <c r="F7" s="438" t="s">
        <v>67</v>
      </c>
      <c r="G7" s="438" t="s">
        <v>67</v>
      </c>
      <c r="H7" s="438" t="s">
        <v>67</v>
      </c>
      <c r="I7" s="438" t="s">
        <v>67</v>
      </c>
      <c r="J7" s="438" t="s">
        <v>67</v>
      </c>
      <c r="K7" s="438" t="s">
        <v>67</v>
      </c>
      <c r="R7" s="439"/>
      <c r="S7" s="440"/>
      <c r="T7" s="440"/>
      <c r="U7" s="440"/>
      <c r="V7" s="440"/>
      <c r="W7" s="440"/>
      <c r="X7" s="440"/>
      <c r="Y7" s="439"/>
    </row>
    <row r="8" spans="1:25" ht="12.75" customHeight="1" x14ac:dyDescent="0.2">
      <c r="A8" s="305">
        <v>1972</v>
      </c>
      <c r="B8" s="442">
        <v>18</v>
      </c>
      <c r="C8" s="442">
        <v>13</v>
      </c>
      <c r="D8" s="438" t="s">
        <v>67</v>
      </c>
      <c r="E8" s="438" t="s">
        <v>67</v>
      </c>
      <c r="F8" s="438" t="s">
        <v>67</v>
      </c>
      <c r="G8" s="438" t="s">
        <v>67</v>
      </c>
      <c r="H8" s="438" t="s">
        <v>67</v>
      </c>
      <c r="I8" s="438" t="s">
        <v>67</v>
      </c>
      <c r="J8" s="438" t="s">
        <v>67</v>
      </c>
      <c r="K8" s="438" t="s">
        <v>67</v>
      </c>
      <c r="R8" s="444"/>
      <c r="S8" s="440"/>
      <c r="T8" s="440"/>
      <c r="U8" s="440"/>
      <c r="V8" s="440"/>
      <c r="W8" s="440"/>
      <c r="X8" s="440"/>
      <c r="Y8" s="439"/>
    </row>
    <row r="9" spans="1:25" ht="12.75" customHeight="1" x14ac:dyDescent="0.2">
      <c r="A9" s="305">
        <v>1973</v>
      </c>
      <c r="B9" s="442">
        <v>13</v>
      </c>
      <c r="C9" s="442">
        <v>12</v>
      </c>
      <c r="D9" s="438" t="s">
        <v>67</v>
      </c>
      <c r="E9" s="438" t="s">
        <v>67</v>
      </c>
      <c r="F9" s="438" t="s">
        <v>67</v>
      </c>
      <c r="G9" s="438" t="s">
        <v>67</v>
      </c>
      <c r="H9" s="438" t="s">
        <v>67</v>
      </c>
      <c r="I9" s="438" t="s">
        <v>67</v>
      </c>
      <c r="J9" s="438" t="s">
        <v>67</v>
      </c>
      <c r="K9" s="438" t="s">
        <v>67</v>
      </c>
      <c r="R9" s="441"/>
      <c r="S9" s="440"/>
      <c r="T9" s="440"/>
      <c r="U9" s="440"/>
      <c r="V9" s="440"/>
      <c r="W9" s="443"/>
      <c r="X9" s="443"/>
      <c r="Y9" s="439"/>
    </row>
    <row r="10" spans="1:25" ht="12.75" customHeight="1" x14ac:dyDescent="0.2">
      <c r="A10" s="305">
        <v>1974</v>
      </c>
      <c r="B10" s="442">
        <v>13</v>
      </c>
      <c r="C10" s="442">
        <v>11</v>
      </c>
      <c r="D10" s="438" t="s">
        <v>67</v>
      </c>
      <c r="E10" s="438" t="s">
        <v>67</v>
      </c>
      <c r="F10" s="438" t="s">
        <v>67</v>
      </c>
      <c r="G10" s="438" t="s">
        <v>67</v>
      </c>
      <c r="H10" s="438" t="s">
        <v>67</v>
      </c>
      <c r="I10" s="438" t="s">
        <v>67</v>
      </c>
      <c r="J10" s="438" t="s">
        <v>67</v>
      </c>
      <c r="K10" s="438" t="s">
        <v>67</v>
      </c>
      <c r="R10" s="441"/>
      <c r="S10" s="440"/>
      <c r="T10" s="440"/>
      <c r="U10" s="440"/>
      <c r="V10" s="440"/>
      <c r="W10" s="443"/>
      <c r="X10" s="443"/>
      <c r="Y10" s="439"/>
    </row>
    <row r="11" spans="1:25" ht="12.75" customHeight="1" x14ac:dyDescent="0.2">
      <c r="A11" s="305">
        <v>1975</v>
      </c>
      <c r="B11" s="442">
        <v>11</v>
      </c>
      <c r="C11" s="442">
        <v>10</v>
      </c>
      <c r="D11" s="438" t="s">
        <v>67</v>
      </c>
      <c r="E11" s="438" t="s">
        <v>67</v>
      </c>
      <c r="F11" s="438" t="s">
        <v>67</v>
      </c>
      <c r="G11" s="438" t="s">
        <v>67</v>
      </c>
      <c r="H11" s="438" t="s">
        <v>67</v>
      </c>
      <c r="I11" s="438" t="s">
        <v>67</v>
      </c>
      <c r="J11" s="438" t="s">
        <v>67</v>
      </c>
      <c r="K11" s="438" t="s">
        <v>67</v>
      </c>
      <c r="R11" s="441"/>
      <c r="S11" s="440"/>
      <c r="T11" s="440"/>
      <c r="U11" s="440"/>
      <c r="V11" s="440"/>
      <c r="W11" s="443"/>
      <c r="X11" s="443"/>
      <c r="Y11" s="439"/>
    </row>
    <row r="12" spans="1:25" ht="12.75" customHeight="1" x14ac:dyDescent="0.2">
      <c r="A12" s="305">
        <v>1976</v>
      </c>
      <c r="B12" s="442">
        <v>10</v>
      </c>
      <c r="C12" s="442">
        <v>7</v>
      </c>
      <c r="D12" s="438" t="s">
        <v>67</v>
      </c>
      <c r="E12" s="438" t="s">
        <v>67</v>
      </c>
      <c r="F12" s="438" t="s">
        <v>67</v>
      </c>
      <c r="G12" s="438" t="s">
        <v>67</v>
      </c>
      <c r="H12" s="438" t="s">
        <v>67</v>
      </c>
      <c r="I12" s="438" t="s">
        <v>67</v>
      </c>
      <c r="J12" s="438" t="s">
        <v>67</v>
      </c>
      <c r="K12" s="438" t="s">
        <v>67</v>
      </c>
      <c r="R12" s="441"/>
      <c r="S12" s="440"/>
      <c r="T12" s="440"/>
      <c r="U12" s="440"/>
      <c r="V12" s="440"/>
      <c r="W12" s="440"/>
      <c r="X12" s="440"/>
      <c r="Y12" s="439"/>
    </row>
    <row r="13" spans="1:25" ht="12.75" customHeight="1" x14ac:dyDescent="0.2">
      <c r="A13" s="305">
        <v>1977</v>
      </c>
      <c r="B13" s="442">
        <v>7</v>
      </c>
      <c r="C13" s="442">
        <v>6</v>
      </c>
      <c r="D13" s="438" t="s">
        <v>67</v>
      </c>
      <c r="E13" s="438" t="s">
        <v>67</v>
      </c>
      <c r="F13" s="438" t="s">
        <v>67</v>
      </c>
      <c r="G13" s="438" t="s">
        <v>67</v>
      </c>
      <c r="H13" s="438" t="s">
        <v>67</v>
      </c>
      <c r="I13" s="438" t="s">
        <v>67</v>
      </c>
      <c r="J13" s="438" t="s">
        <v>67</v>
      </c>
      <c r="K13" s="438" t="s">
        <v>67</v>
      </c>
      <c r="R13" s="441"/>
      <c r="S13" s="440"/>
      <c r="T13" s="440"/>
      <c r="U13" s="440"/>
      <c r="V13" s="440"/>
      <c r="W13" s="440"/>
      <c r="X13" s="440"/>
      <c r="Y13" s="439"/>
    </row>
    <row r="14" spans="1:25" ht="12.75" customHeight="1" x14ac:dyDescent="0.2">
      <c r="A14" s="305">
        <v>1978</v>
      </c>
      <c r="B14" s="442">
        <v>7</v>
      </c>
      <c r="C14" s="442">
        <v>6</v>
      </c>
      <c r="D14" s="438" t="s">
        <v>67</v>
      </c>
      <c r="E14" s="438" t="s">
        <v>67</v>
      </c>
      <c r="F14" s="438" t="s">
        <v>67</v>
      </c>
      <c r="G14" s="438" t="s">
        <v>67</v>
      </c>
      <c r="H14" s="438" t="s">
        <v>67</v>
      </c>
      <c r="I14" s="438" t="s">
        <v>67</v>
      </c>
      <c r="J14" s="438" t="s">
        <v>67</v>
      </c>
      <c r="K14" s="438" t="s">
        <v>67</v>
      </c>
      <c r="R14" s="441"/>
      <c r="S14" s="440"/>
      <c r="T14" s="440"/>
      <c r="U14" s="440"/>
      <c r="V14" s="440"/>
      <c r="W14" s="440"/>
      <c r="X14" s="440"/>
      <c r="Y14" s="439"/>
    </row>
    <row r="15" spans="1:25" ht="12.75" customHeight="1" x14ac:dyDescent="0.2">
      <c r="A15" s="305">
        <v>1979</v>
      </c>
      <c r="B15" s="442">
        <v>5</v>
      </c>
      <c r="C15" s="442">
        <v>4</v>
      </c>
      <c r="D15" s="438" t="s">
        <v>67</v>
      </c>
      <c r="E15" s="438" t="s">
        <v>67</v>
      </c>
      <c r="F15" s="438" t="s">
        <v>67</v>
      </c>
      <c r="G15" s="438" t="s">
        <v>67</v>
      </c>
      <c r="H15" s="438" t="s">
        <v>67</v>
      </c>
      <c r="I15" s="438" t="s">
        <v>67</v>
      </c>
      <c r="J15" s="438" t="s">
        <v>67</v>
      </c>
      <c r="K15" s="438" t="s">
        <v>67</v>
      </c>
      <c r="R15" s="441"/>
      <c r="S15" s="440"/>
      <c r="T15" s="440"/>
      <c r="U15" s="440"/>
      <c r="V15" s="440"/>
      <c r="W15" s="440"/>
      <c r="X15" s="440"/>
      <c r="Y15" s="439"/>
    </row>
    <row r="16" spans="1:25" ht="12.75" customHeight="1" x14ac:dyDescent="0.2">
      <c r="A16" s="305">
        <v>1980</v>
      </c>
      <c r="B16" s="442">
        <v>5</v>
      </c>
      <c r="C16" s="442">
        <v>5</v>
      </c>
      <c r="D16" s="438" t="s">
        <v>67</v>
      </c>
      <c r="E16" s="438" t="s">
        <v>67</v>
      </c>
      <c r="F16" s="438" t="s">
        <v>67</v>
      </c>
      <c r="G16" s="438" t="s">
        <v>67</v>
      </c>
      <c r="H16" s="438" t="s">
        <v>67</v>
      </c>
      <c r="I16" s="438" t="s">
        <v>67</v>
      </c>
      <c r="J16" s="438" t="s">
        <v>67</v>
      </c>
      <c r="K16" s="438" t="s">
        <v>67</v>
      </c>
      <c r="R16" s="441"/>
      <c r="S16" s="440"/>
      <c r="T16" s="440"/>
      <c r="U16" s="440"/>
      <c r="V16" s="440"/>
      <c r="W16" s="440"/>
      <c r="X16" s="440"/>
      <c r="Y16" s="439"/>
    </row>
    <row r="17" spans="1:25" ht="12.75" customHeight="1" x14ac:dyDescent="0.2">
      <c r="A17" s="305">
        <v>1981</v>
      </c>
      <c r="B17" s="442">
        <v>5</v>
      </c>
      <c r="C17" s="442">
        <v>4</v>
      </c>
      <c r="D17" s="438" t="s">
        <v>67</v>
      </c>
      <c r="E17" s="438" t="s">
        <v>67</v>
      </c>
      <c r="F17" s="438" t="s">
        <v>67</v>
      </c>
      <c r="G17" s="438" t="s">
        <v>67</v>
      </c>
      <c r="H17" s="438" t="s">
        <v>67</v>
      </c>
      <c r="I17" s="438" t="s">
        <v>67</v>
      </c>
      <c r="J17" s="438" t="s">
        <v>67</v>
      </c>
      <c r="K17" s="438" t="s">
        <v>67</v>
      </c>
      <c r="R17" s="441"/>
      <c r="S17" s="440"/>
      <c r="T17" s="440"/>
      <c r="U17" s="440"/>
      <c r="V17" s="440"/>
      <c r="W17" s="440"/>
      <c r="X17" s="440"/>
      <c r="Y17" s="439"/>
    </row>
    <row r="18" spans="1:25" ht="12.75" customHeight="1" x14ac:dyDescent="0.2">
      <c r="A18" s="305">
        <v>1982</v>
      </c>
      <c r="B18" s="442">
        <v>5</v>
      </c>
      <c r="C18" s="442">
        <v>3</v>
      </c>
      <c r="D18" s="438" t="s">
        <v>67</v>
      </c>
      <c r="E18" s="438" t="s">
        <v>67</v>
      </c>
      <c r="F18" s="438" t="s">
        <v>67</v>
      </c>
      <c r="G18" s="438" t="s">
        <v>67</v>
      </c>
      <c r="H18" s="438" t="s">
        <v>67</v>
      </c>
      <c r="I18" s="438" t="s">
        <v>67</v>
      </c>
      <c r="J18" s="438" t="s">
        <v>67</v>
      </c>
      <c r="K18" s="438" t="s">
        <v>67</v>
      </c>
      <c r="R18" s="441"/>
      <c r="S18" s="440"/>
      <c r="T18" s="440"/>
      <c r="U18" s="440"/>
      <c r="V18" s="440"/>
      <c r="W18" s="440"/>
      <c r="X18" s="440"/>
      <c r="Y18" s="439"/>
    </row>
    <row r="19" spans="1:25" ht="12.75" customHeight="1" x14ac:dyDescent="0.2">
      <c r="A19" s="306" t="s">
        <v>240</v>
      </c>
      <c r="B19" s="442">
        <v>5</v>
      </c>
      <c r="C19" s="442">
        <v>2</v>
      </c>
      <c r="D19" s="438" t="s">
        <v>67</v>
      </c>
      <c r="E19" s="438" t="s">
        <v>67</v>
      </c>
      <c r="F19" s="438" t="s">
        <v>67</v>
      </c>
      <c r="G19" s="438" t="s">
        <v>67</v>
      </c>
      <c r="H19" s="438" t="s">
        <v>67</v>
      </c>
      <c r="I19" s="438" t="s">
        <v>67</v>
      </c>
      <c r="J19" s="438" t="s">
        <v>67</v>
      </c>
      <c r="K19" s="438" t="s">
        <v>67</v>
      </c>
      <c r="R19" s="441"/>
      <c r="S19" s="440"/>
      <c r="T19" s="440"/>
      <c r="U19" s="440"/>
      <c r="V19" s="440"/>
      <c r="W19" s="440"/>
      <c r="X19" s="440"/>
      <c r="Y19" s="439"/>
    </row>
    <row r="20" spans="1:25" ht="12.75" customHeight="1" x14ac:dyDescent="0.2">
      <c r="A20" s="306" t="s">
        <v>239</v>
      </c>
      <c r="B20" s="442">
        <v>8</v>
      </c>
      <c r="C20" s="442">
        <v>6</v>
      </c>
      <c r="D20" s="438" t="s">
        <v>67</v>
      </c>
      <c r="E20" s="438" t="s">
        <v>67</v>
      </c>
      <c r="F20" s="438" t="s">
        <v>67</v>
      </c>
      <c r="G20" s="438" t="s">
        <v>67</v>
      </c>
      <c r="H20" s="438" t="s">
        <v>67</v>
      </c>
      <c r="I20" s="438" t="s">
        <v>67</v>
      </c>
      <c r="J20" s="438" t="s">
        <v>67</v>
      </c>
      <c r="K20" s="438" t="s">
        <v>67</v>
      </c>
      <c r="R20" s="441"/>
      <c r="S20" s="440"/>
      <c r="T20" s="440"/>
      <c r="U20" s="440"/>
      <c r="V20" s="440"/>
      <c r="W20" s="440"/>
      <c r="X20" s="440"/>
      <c r="Y20" s="439"/>
    </row>
    <row r="21" spans="1:25" ht="12.75" customHeight="1" x14ac:dyDescent="0.2">
      <c r="A21" s="305">
        <v>1984</v>
      </c>
      <c r="B21" s="442">
        <v>9</v>
      </c>
      <c r="C21" s="442">
        <v>6</v>
      </c>
      <c r="D21" s="438" t="s">
        <v>67</v>
      </c>
      <c r="E21" s="438" t="s">
        <v>67</v>
      </c>
      <c r="F21" s="438" t="s">
        <v>67</v>
      </c>
      <c r="G21" s="438" t="s">
        <v>67</v>
      </c>
      <c r="H21" s="438" t="s">
        <v>67</v>
      </c>
      <c r="I21" s="438" t="s">
        <v>67</v>
      </c>
      <c r="J21" s="438" t="s">
        <v>67</v>
      </c>
      <c r="K21" s="438" t="s">
        <v>67</v>
      </c>
      <c r="R21" s="441"/>
      <c r="S21" s="440"/>
      <c r="T21" s="440"/>
      <c r="U21" s="440"/>
      <c r="V21" s="440"/>
      <c r="W21" s="440"/>
      <c r="X21" s="440"/>
      <c r="Y21" s="439"/>
    </row>
    <row r="22" spans="1:25" ht="12.75" customHeight="1" x14ac:dyDescent="0.2">
      <c r="A22" s="305">
        <v>1985</v>
      </c>
      <c r="B22" s="442">
        <v>9</v>
      </c>
      <c r="C22" s="442">
        <v>6</v>
      </c>
      <c r="D22" s="438" t="s">
        <v>67</v>
      </c>
      <c r="E22" s="438" t="s">
        <v>67</v>
      </c>
      <c r="F22" s="438" t="s">
        <v>67</v>
      </c>
      <c r="G22" s="438" t="s">
        <v>67</v>
      </c>
      <c r="H22" s="438" t="s">
        <v>67</v>
      </c>
      <c r="I22" s="438" t="s">
        <v>67</v>
      </c>
      <c r="J22" s="438" t="s">
        <v>67</v>
      </c>
      <c r="K22" s="438" t="s">
        <v>67</v>
      </c>
      <c r="R22" s="441"/>
      <c r="S22" s="440"/>
      <c r="T22" s="440"/>
      <c r="U22" s="440"/>
      <c r="V22" s="440"/>
      <c r="W22" s="440"/>
      <c r="X22" s="440"/>
      <c r="Y22" s="439"/>
    </row>
    <row r="23" spans="1:25" ht="12.75" customHeight="1" x14ac:dyDescent="0.2">
      <c r="A23" s="305">
        <v>1986</v>
      </c>
      <c r="B23" s="442">
        <v>7</v>
      </c>
      <c r="C23" s="442">
        <v>4</v>
      </c>
      <c r="D23" s="438" t="s">
        <v>67</v>
      </c>
      <c r="E23" s="438" t="s">
        <v>67</v>
      </c>
      <c r="F23" s="438" t="s">
        <v>67</v>
      </c>
      <c r="G23" s="438" t="s">
        <v>67</v>
      </c>
      <c r="H23" s="438" t="s">
        <v>67</v>
      </c>
      <c r="I23" s="438" t="s">
        <v>67</v>
      </c>
      <c r="J23" s="438" t="s">
        <v>67</v>
      </c>
      <c r="K23" s="438" t="s">
        <v>67</v>
      </c>
      <c r="R23" s="441"/>
      <c r="S23" s="440"/>
      <c r="T23" s="440"/>
      <c r="U23" s="440"/>
      <c r="V23" s="440"/>
      <c r="W23" s="440"/>
      <c r="X23" s="440"/>
      <c r="Y23" s="439"/>
    </row>
    <row r="24" spans="1:25" ht="12.75" customHeight="1" x14ac:dyDescent="0.2">
      <c r="A24" s="305">
        <v>1987</v>
      </c>
      <c r="B24" s="442">
        <v>7</v>
      </c>
      <c r="C24" s="442">
        <v>5</v>
      </c>
      <c r="D24" s="438" t="s">
        <v>67</v>
      </c>
      <c r="E24" s="438" t="s">
        <v>67</v>
      </c>
      <c r="F24" s="438" t="s">
        <v>67</v>
      </c>
      <c r="G24" s="438" t="s">
        <v>67</v>
      </c>
      <c r="H24" s="438" t="s">
        <v>67</v>
      </c>
      <c r="I24" s="438" t="s">
        <v>67</v>
      </c>
      <c r="J24" s="438" t="s">
        <v>67</v>
      </c>
      <c r="K24" s="438" t="s">
        <v>67</v>
      </c>
      <c r="R24" s="441"/>
      <c r="S24" s="440"/>
      <c r="T24" s="440"/>
      <c r="U24" s="440"/>
      <c r="V24" s="440"/>
      <c r="W24" s="440"/>
      <c r="X24" s="440"/>
      <c r="Y24" s="439"/>
    </row>
    <row r="25" spans="1:25" ht="12.75" customHeight="1" x14ac:dyDescent="0.2">
      <c r="A25" s="305">
        <v>1988</v>
      </c>
      <c r="B25" s="442">
        <v>8</v>
      </c>
      <c r="C25" s="442">
        <v>5</v>
      </c>
      <c r="D25" s="438" t="s">
        <v>67</v>
      </c>
      <c r="E25" s="438" t="s">
        <v>67</v>
      </c>
      <c r="F25" s="438" t="s">
        <v>67</v>
      </c>
      <c r="G25" s="438" t="s">
        <v>67</v>
      </c>
      <c r="H25" s="438" t="s">
        <v>67</v>
      </c>
      <c r="I25" s="438" t="s">
        <v>67</v>
      </c>
      <c r="J25" s="438" t="s">
        <v>67</v>
      </c>
      <c r="K25" s="438" t="s">
        <v>67</v>
      </c>
      <c r="R25" s="441"/>
      <c r="S25" s="440"/>
      <c r="T25" s="440"/>
      <c r="U25" s="440"/>
      <c r="V25" s="440"/>
      <c r="W25" s="440"/>
      <c r="X25" s="440"/>
      <c r="Y25" s="439"/>
    </row>
    <row r="26" spans="1:25" ht="12.75" customHeight="1" x14ac:dyDescent="0.2">
      <c r="A26" s="305">
        <v>1989</v>
      </c>
      <c r="B26" s="485">
        <v>5.2375836891132348</v>
      </c>
      <c r="C26" s="485">
        <v>5.2389183703334865</v>
      </c>
      <c r="D26" s="486" t="s">
        <v>67</v>
      </c>
      <c r="E26" s="486" t="s">
        <v>67</v>
      </c>
      <c r="F26" s="486" t="s">
        <v>67</v>
      </c>
      <c r="G26" s="486" t="s">
        <v>67</v>
      </c>
      <c r="H26" s="485">
        <v>94.269609607642195</v>
      </c>
      <c r="I26" s="485">
        <v>94.384251503419151</v>
      </c>
      <c r="J26" s="485">
        <v>0.49280670324455672</v>
      </c>
      <c r="K26" s="485">
        <v>0.37683012624747697</v>
      </c>
      <c r="R26" s="441"/>
      <c r="S26" s="440"/>
      <c r="T26" s="440"/>
      <c r="U26" s="440"/>
      <c r="V26" s="440"/>
      <c r="W26" s="440"/>
      <c r="X26" s="440"/>
      <c r="Y26" s="439"/>
    </row>
    <row r="27" spans="1:25" ht="12.75" customHeight="1" x14ac:dyDescent="0.2">
      <c r="A27" s="305">
        <v>1990</v>
      </c>
      <c r="B27" s="485">
        <v>6.0100779844032148</v>
      </c>
      <c r="C27" s="485">
        <v>4.0720088810760906</v>
      </c>
      <c r="D27" s="486" t="s">
        <v>67</v>
      </c>
      <c r="E27" s="486" t="s">
        <v>67</v>
      </c>
      <c r="F27" s="486" t="s">
        <v>67</v>
      </c>
      <c r="G27" s="486" t="s">
        <v>67</v>
      </c>
      <c r="H27" s="485">
        <v>93.650812408287734</v>
      </c>
      <c r="I27" s="485">
        <v>95.557059363689078</v>
      </c>
      <c r="J27" s="485">
        <v>0.33910960731023881</v>
      </c>
      <c r="K27" s="485">
        <v>0.37093175523496275</v>
      </c>
      <c r="R27" s="441"/>
      <c r="S27" s="440"/>
      <c r="T27" s="440"/>
      <c r="U27" s="440"/>
      <c r="V27" s="440"/>
      <c r="W27" s="440"/>
      <c r="X27" s="440"/>
      <c r="Y27" s="439"/>
    </row>
    <row r="28" spans="1:25" ht="12.75" customHeight="1" x14ac:dyDescent="0.2">
      <c r="A28" s="305">
        <v>1991</v>
      </c>
      <c r="B28" s="485">
        <v>5.5355815479518959</v>
      </c>
      <c r="C28" s="485">
        <v>3.734011660312845</v>
      </c>
      <c r="D28" s="486" t="s">
        <v>67</v>
      </c>
      <c r="E28" s="486" t="s">
        <v>67</v>
      </c>
      <c r="F28" s="486" t="s">
        <v>67</v>
      </c>
      <c r="G28" s="486" t="s">
        <v>67</v>
      </c>
      <c r="H28" s="485">
        <v>93.252197918106688</v>
      </c>
      <c r="I28" s="485">
        <v>95.275305546156758</v>
      </c>
      <c r="J28" s="485">
        <v>1.2122205339415246</v>
      </c>
      <c r="K28" s="485">
        <v>0.99068279353034439</v>
      </c>
      <c r="R28" s="441"/>
      <c r="S28" s="440"/>
      <c r="T28" s="440"/>
      <c r="U28" s="440"/>
      <c r="V28" s="440"/>
      <c r="W28" s="440"/>
      <c r="X28" s="440"/>
      <c r="Y28" s="439"/>
    </row>
    <row r="29" spans="1:25" ht="12.75" customHeight="1" x14ac:dyDescent="0.2">
      <c r="A29" s="305">
        <v>1992</v>
      </c>
      <c r="B29" s="485">
        <v>6.1672924682380046</v>
      </c>
      <c r="C29" s="485">
        <v>4.040509092544883</v>
      </c>
      <c r="D29" s="486" t="s">
        <v>67</v>
      </c>
      <c r="E29" s="486" t="s">
        <v>67</v>
      </c>
      <c r="F29" s="486" t="s">
        <v>67</v>
      </c>
      <c r="G29" s="486" t="s">
        <v>67</v>
      </c>
      <c r="H29" s="485">
        <v>92.372612098696422</v>
      </c>
      <c r="I29" s="485">
        <v>94.51376623133973</v>
      </c>
      <c r="J29" s="485">
        <v>1.460095433067647</v>
      </c>
      <c r="K29" s="485">
        <v>1.4457246761141773</v>
      </c>
      <c r="R29" s="441"/>
      <c r="S29" s="440"/>
      <c r="T29" s="440"/>
      <c r="U29" s="440"/>
      <c r="V29" s="440"/>
      <c r="W29" s="440"/>
      <c r="X29" s="440"/>
      <c r="Y29" s="439"/>
    </row>
    <row r="30" spans="1:25" ht="12.75" customHeight="1" x14ac:dyDescent="0.2">
      <c r="A30" s="305">
        <v>1993</v>
      </c>
      <c r="B30" s="485">
        <v>8.3940395400120966</v>
      </c>
      <c r="C30" s="485">
        <v>4.6990341061971597</v>
      </c>
      <c r="D30" s="486" t="s">
        <v>67</v>
      </c>
      <c r="E30" s="486" t="s">
        <v>67</v>
      </c>
      <c r="F30" s="486" t="s">
        <v>67</v>
      </c>
      <c r="G30" s="486" t="s">
        <v>67</v>
      </c>
      <c r="H30" s="485">
        <v>90.013300954488443</v>
      </c>
      <c r="I30" s="485">
        <v>92.678476164396045</v>
      </c>
      <c r="J30" s="485">
        <v>1.5926595054999044</v>
      </c>
      <c r="K30" s="485">
        <v>2.6224897294068339</v>
      </c>
      <c r="R30" s="441"/>
      <c r="S30" s="440"/>
      <c r="T30" s="440"/>
      <c r="U30" s="440"/>
      <c r="V30" s="440"/>
      <c r="W30" s="440"/>
      <c r="X30" s="440"/>
      <c r="Y30" s="439"/>
    </row>
    <row r="31" spans="1:25" ht="12.75" customHeight="1" x14ac:dyDescent="0.2">
      <c r="A31" s="305">
        <v>1994</v>
      </c>
      <c r="B31" s="485">
        <v>7.7524506864618177</v>
      </c>
      <c r="C31" s="485">
        <v>6.136094655132303</v>
      </c>
      <c r="D31" s="486" t="s">
        <v>67</v>
      </c>
      <c r="E31" s="486" t="s">
        <v>67</v>
      </c>
      <c r="F31" s="486" t="s">
        <v>67</v>
      </c>
      <c r="G31" s="486" t="s">
        <v>67</v>
      </c>
      <c r="H31" s="485">
        <v>90.536190152200902</v>
      </c>
      <c r="I31" s="485">
        <v>91.644900434927706</v>
      </c>
      <c r="J31" s="485">
        <v>1.7113591613366457</v>
      </c>
      <c r="K31" s="485">
        <v>2.2190049099405083</v>
      </c>
      <c r="R31" s="441"/>
      <c r="S31" s="440"/>
      <c r="T31" s="440"/>
      <c r="U31" s="440"/>
      <c r="V31" s="440"/>
      <c r="W31" s="440"/>
      <c r="X31" s="440"/>
      <c r="Y31" s="439"/>
    </row>
    <row r="32" spans="1:25" ht="12.75" customHeight="1" x14ac:dyDescent="0.2">
      <c r="A32" s="305">
        <v>1995</v>
      </c>
      <c r="B32" s="485">
        <v>11.228122317866999</v>
      </c>
      <c r="C32" s="485">
        <v>7.0237107552666611</v>
      </c>
      <c r="D32" s="486" t="s">
        <v>67</v>
      </c>
      <c r="E32" s="486" t="s">
        <v>67</v>
      </c>
      <c r="F32" s="486" t="s">
        <v>67</v>
      </c>
      <c r="G32" s="486" t="s">
        <v>67</v>
      </c>
      <c r="H32" s="485">
        <v>87.314706152721271</v>
      </c>
      <c r="I32" s="485">
        <v>91.213863797267663</v>
      </c>
      <c r="J32" s="485">
        <v>1.4571715294124197</v>
      </c>
      <c r="K32" s="485">
        <v>1.7624254474650356</v>
      </c>
      <c r="R32" s="441"/>
      <c r="S32" s="440"/>
      <c r="T32" s="440"/>
      <c r="U32" s="440"/>
      <c r="V32" s="440"/>
      <c r="W32" s="440"/>
      <c r="X32" s="440"/>
      <c r="Y32" s="439"/>
    </row>
    <row r="33" spans="1:25" ht="12.75" customHeight="1" x14ac:dyDescent="0.2">
      <c r="A33" s="305">
        <v>1996</v>
      </c>
      <c r="B33" s="485">
        <v>10.323751355627982</v>
      </c>
      <c r="C33" s="485">
        <v>6.994195956981974</v>
      </c>
      <c r="D33" s="486" t="s">
        <v>67</v>
      </c>
      <c r="E33" s="486" t="s">
        <v>67</v>
      </c>
      <c r="F33" s="486" t="s">
        <v>67</v>
      </c>
      <c r="G33" s="486" t="s">
        <v>67</v>
      </c>
      <c r="H33" s="485">
        <v>87.510800257597609</v>
      </c>
      <c r="I33" s="485">
        <v>91.361269930647524</v>
      </c>
      <c r="J33" s="485">
        <v>2.1654483867735586</v>
      </c>
      <c r="K33" s="485">
        <v>1.6445341123683992</v>
      </c>
      <c r="R33" s="441"/>
      <c r="S33" s="440"/>
      <c r="T33" s="440"/>
      <c r="U33" s="440"/>
      <c r="V33" s="440"/>
      <c r="W33" s="440"/>
      <c r="X33" s="440"/>
      <c r="Y33" s="439"/>
    </row>
    <row r="34" spans="1:25" ht="12.75" customHeight="1" x14ac:dyDescent="0.2">
      <c r="A34" s="305">
        <v>1997</v>
      </c>
      <c r="B34" s="485">
        <v>9.5772302094201329</v>
      </c>
      <c r="C34" s="485">
        <v>6.5800523986414339</v>
      </c>
      <c r="D34" s="486" t="s">
        <v>67</v>
      </c>
      <c r="E34" s="486" t="s">
        <v>67</v>
      </c>
      <c r="F34" s="486" t="s">
        <v>67</v>
      </c>
      <c r="G34" s="486" t="s">
        <v>67</v>
      </c>
      <c r="H34" s="485">
        <v>89.183587913179721</v>
      </c>
      <c r="I34" s="485">
        <v>91.684781962973858</v>
      </c>
      <c r="J34" s="485">
        <v>1.2391818773998053</v>
      </c>
      <c r="K34" s="485">
        <v>1.7351656383866247</v>
      </c>
      <c r="R34" s="441"/>
      <c r="S34" s="440"/>
      <c r="T34" s="440"/>
      <c r="U34" s="440"/>
      <c r="V34" s="440"/>
      <c r="W34" s="440"/>
      <c r="X34" s="440"/>
      <c r="Y34" s="439"/>
    </row>
    <row r="35" spans="1:25" ht="12.75" customHeight="1" x14ac:dyDescent="0.2">
      <c r="A35" s="305">
        <v>1998</v>
      </c>
      <c r="B35" s="485">
        <v>10.046981190623331</v>
      </c>
      <c r="C35" s="485">
        <v>5.8329620997080012</v>
      </c>
      <c r="D35" s="486" t="s">
        <v>67</v>
      </c>
      <c r="E35" s="486" t="s">
        <v>67</v>
      </c>
      <c r="F35" s="486" t="s">
        <v>67</v>
      </c>
      <c r="G35" s="486" t="s">
        <v>67</v>
      </c>
      <c r="H35" s="485">
        <v>88.566103477278901</v>
      </c>
      <c r="I35" s="485">
        <v>92.864157802163277</v>
      </c>
      <c r="J35" s="485">
        <v>1.3869153320971284</v>
      </c>
      <c r="K35" s="485">
        <v>1.3028800981284445</v>
      </c>
      <c r="R35" s="441"/>
      <c r="S35" s="440"/>
      <c r="T35" s="440"/>
      <c r="U35" s="440"/>
      <c r="V35" s="440"/>
      <c r="W35" s="440"/>
      <c r="X35" s="440"/>
      <c r="Y35" s="439"/>
    </row>
    <row r="36" spans="1:25" ht="12.75" customHeight="1" x14ac:dyDescent="0.2">
      <c r="A36" s="305">
        <v>1999</v>
      </c>
      <c r="B36" s="485">
        <v>13.116828984505128</v>
      </c>
      <c r="C36" s="485">
        <v>10.615698124044437</v>
      </c>
      <c r="D36" s="486" t="s">
        <v>67</v>
      </c>
      <c r="E36" s="486" t="s">
        <v>67</v>
      </c>
      <c r="F36" s="486" t="s">
        <v>67</v>
      </c>
      <c r="G36" s="486" t="s">
        <v>67</v>
      </c>
      <c r="H36" s="485">
        <v>86.461529985315906</v>
      </c>
      <c r="I36" s="485">
        <v>89.08338647001581</v>
      </c>
      <c r="J36" s="485">
        <v>0.42164103018027349</v>
      </c>
      <c r="K36" s="485">
        <v>0.30091540593907173</v>
      </c>
      <c r="R36" s="441"/>
      <c r="S36" s="440"/>
      <c r="T36" s="440"/>
      <c r="U36" s="440"/>
      <c r="V36" s="440"/>
      <c r="W36" s="440"/>
      <c r="X36" s="440"/>
      <c r="Y36" s="439"/>
    </row>
    <row r="37" spans="1:25" ht="12.75" customHeight="1" x14ac:dyDescent="0.2">
      <c r="A37" s="305">
        <v>2000</v>
      </c>
      <c r="B37" s="485">
        <v>10.08622244235235</v>
      </c>
      <c r="C37" s="485">
        <v>6.8814287681398207</v>
      </c>
      <c r="D37" s="486" t="s">
        <v>67</v>
      </c>
      <c r="E37" s="486" t="s">
        <v>67</v>
      </c>
      <c r="F37" s="485">
        <v>2.9277221859697624</v>
      </c>
      <c r="G37" s="485">
        <v>1.9322649946031265</v>
      </c>
      <c r="H37" s="485">
        <v>88.171046380025103</v>
      </c>
      <c r="I37" s="485">
        <v>91.612790423895618</v>
      </c>
      <c r="J37" s="485">
        <v>1.7427311776232777</v>
      </c>
      <c r="K37" s="485">
        <v>1.5057808079652952</v>
      </c>
      <c r="R37" s="441"/>
      <c r="S37" s="440"/>
      <c r="T37" s="440"/>
      <c r="U37" s="440"/>
      <c r="V37" s="440"/>
      <c r="W37" s="440"/>
      <c r="X37" s="440"/>
      <c r="Y37" s="439"/>
    </row>
    <row r="38" spans="1:25" ht="12.75" customHeight="1" x14ac:dyDescent="0.2">
      <c r="A38" s="305">
        <v>2001</v>
      </c>
      <c r="B38" s="485">
        <v>8.4490463543716707</v>
      </c>
      <c r="C38" s="485">
        <v>7.2714208334352426</v>
      </c>
      <c r="D38" s="486" t="s">
        <v>67</v>
      </c>
      <c r="E38" s="486" t="s">
        <v>67</v>
      </c>
      <c r="F38" s="485">
        <v>2.5670558144439997</v>
      </c>
      <c r="G38" s="485">
        <v>2.1252276434893491</v>
      </c>
      <c r="H38" s="485">
        <v>90.126810809094863</v>
      </c>
      <c r="I38" s="485">
        <v>90.635803975727868</v>
      </c>
      <c r="J38" s="485">
        <v>1.4241428365333668</v>
      </c>
      <c r="K38" s="485">
        <v>2.0927751908364072</v>
      </c>
      <c r="R38" s="441"/>
      <c r="S38" s="440"/>
      <c r="T38" s="440"/>
      <c r="U38" s="440"/>
      <c r="V38" s="440"/>
      <c r="W38" s="440"/>
      <c r="X38" s="440"/>
      <c r="Y38" s="439"/>
    </row>
    <row r="39" spans="1:25" ht="12.75" customHeight="1" x14ac:dyDescent="0.2">
      <c r="A39" s="305">
        <v>2002</v>
      </c>
      <c r="B39" s="485">
        <v>8.6454040806646315</v>
      </c>
      <c r="C39" s="485">
        <v>6.6533447960272207</v>
      </c>
      <c r="D39" s="486" t="s">
        <v>67</v>
      </c>
      <c r="E39" s="486" t="s">
        <v>67</v>
      </c>
      <c r="F39" s="485">
        <v>2.4096902892951308</v>
      </c>
      <c r="G39" s="485">
        <v>1.6845750346036987</v>
      </c>
      <c r="H39" s="485">
        <v>89.844911842311021</v>
      </c>
      <c r="I39" s="485">
        <v>91.67477442321163</v>
      </c>
      <c r="J39" s="485">
        <v>1.5096840770247835</v>
      </c>
      <c r="K39" s="485">
        <v>1.6718807807618004</v>
      </c>
    </row>
    <row r="40" spans="1:25" ht="12.75" customHeight="1" x14ac:dyDescent="0.2">
      <c r="A40" s="305">
        <v>2003</v>
      </c>
      <c r="B40" s="485">
        <v>8.2924173713364127</v>
      </c>
      <c r="C40" s="485">
        <v>6.217293223597042</v>
      </c>
      <c r="D40" s="486" t="s">
        <v>67</v>
      </c>
      <c r="E40" s="486" t="s">
        <v>67</v>
      </c>
      <c r="F40" s="485">
        <v>2.572382963035913</v>
      </c>
      <c r="G40" s="485">
        <v>1.658542201195222</v>
      </c>
      <c r="H40" s="485">
        <v>90.624129640819177</v>
      </c>
      <c r="I40" s="485">
        <v>92.118000693613737</v>
      </c>
      <c r="J40" s="485">
        <v>1.0834529878441543</v>
      </c>
      <c r="K40" s="485">
        <v>1.6647060827887317</v>
      </c>
    </row>
    <row r="41" spans="1:25" ht="12.75" customHeight="1" x14ac:dyDescent="0.2">
      <c r="A41" s="305">
        <v>2004</v>
      </c>
      <c r="B41" s="485">
        <v>7.5414136331726223</v>
      </c>
      <c r="C41" s="485">
        <v>6.4110578211487388</v>
      </c>
      <c r="D41" s="486" t="s">
        <v>67</v>
      </c>
      <c r="E41" s="486" t="s">
        <v>67</v>
      </c>
      <c r="F41" s="485">
        <v>2.2439358323536189</v>
      </c>
      <c r="G41" s="485">
        <v>1.7711505208348806</v>
      </c>
      <c r="H41" s="485">
        <v>91.596205846419394</v>
      </c>
      <c r="I41" s="485">
        <v>91.723719697286171</v>
      </c>
      <c r="J41" s="485">
        <v>0.86238052040814861</v>
      </c>
      <c r="K41" s="485">
        <v>1.8652224815655383</v>
      </c>
    </row>
    <row r="42" spans="1:25" ht="12.75" customHeight="1" x14ac:dyDescent="0.2">
      <c r="A42" s="305">
        <v>2005</v>
      </c>
      <c r="B42" s="485">
        <v>8.0391525782494337</v>
      </c>
      <c r="C42" s="485">
        <v>7.6108791236880791</v>
      </c>
      <c r="D42" s="486" t="s">
        <v>67</v>
      </c>
      <c r="E42" s="486" t="s">
        <v>67</v>
      </c>
      <c r="F42" s="485">
        <v>2.4778074820977762</v>
      </c>
      <c r="G42" s="485">
        <v>2.7491597201956304</v>
      </c>
      <c r="H42" s="485">
        <v>91.081305423100005</v>
      </c>
      <c r="I42" s="485">
        <v>91.238242652274266</v>
      </c>
      <c r="J42" s="485">
        <v>0.87954199865072225</v>
      </c>
      <c r="K42" s="485">
        <v>1.1508782240370741</v>
      </c>
    </row>
    <row r="43" spans="1:25" ht="12.75" customHeight="1" x14ac:dyDescent="0.2">
      <c r="A43" s="305">
        <v>2006</v>
      </c>
      <c r="B43" s="485">
        <v>7.2182723044489139</v>
      </c>
      <c r="C43" s="485">
        <v>6.1216522887670335</v>
      </c>
      <c r="D43" s="486" t="s">
        <v>67</v>
      </c>
      <c r="E43" s="486" t="s">
        <v>67</v>
      </c>
      <c r="F43" s="485">
        <v>2.2036795003281293</v>
      </c>
      <c r="G43" s="485">
        <v>1.9685171689005674</v>
      </c>
      <c r="H43" s="485">
        <v>91.597707483074458</v>
      </c>
      <c r="I43" s="485">
        <v>92.714014871866823</v>
      </c>
      <c r="J43" s="485">
        <v>1.1840202124766401</v>
      </c>
      <c r="K43" s="485">
        <v>1.1643328393658432</v>
      </c>
    </row>
    <row r="44" spans="1:25" ht="12.75" customHeight="1" x14ac:dyDescent="0.2">
      <c r="A44" s="305">
        <v>2007</v>
      </c>
      <c r="B44" s="485">
        <v>4.7084175943982087</v>
      </c>
      <c r="C44" s="485">
        <v>4.6121755729051186</v>
      </c>
      <c r="D44" s="485">
        <v>2.9549874506423284</v>
      </c>
      <c r="E44" s="485">
        <v>2.9279600666651491</v>
      </c>
      <c r="F44" s="485">
        <v>1.5436506754837784</v>
      </c>
      <c r="G44" s="485">
        <v>1.0956776031018212</v>
      </c>
      <c r="H44" s="485">
        <v>94.348661610958345</v>
      </c>
      <c r="I44" s="485">
        <v>94.493273436402518</v>
      </c>
      <c r="J44" s="485">
        <v>0.94292079464399714</v>
      </c>
      <c r="K44" s="485">
        <v>0.89455099069231359</v>
      </c>
    </row>
    <row r="45" spans="1:25" ht="12.75" customHeight="1" x14ac:dyDescent="0.2">
      <c r="A45" s="305">
        <v>2008</v>
      </c>
      <c r="B45" s="485">
        <v>5.2257042875045272</v>
      </c>
      <c r="C45" s="485">
        <v>4.3674456757174438</v>
      </c>
      <c r="D45" s="485">
        <v>3.1399706863223438</v>
      </c>
      <c r="E45" s="485">
        <v>2.4801229467398689</v>
      </c>
      <c r="F45" s="485">
        <v>1.6521212774724896</v>
      </c>
      <c r="G45" s="485">
        <v>0.6191046481042547</v>
      </c>
      <c r="H45" s="485">
        <v>94.082538987628226</v>
      </c>
      <c r="I45" s="485">
        <v>94.680013066684893</v>
      </c>
      <c r="J45" s="485">
        <v>0.6917567248669525</v>
      </c>
      <c r="K45" s="485">
        <v>0.95254125759819619</v>
      </c>
    </row>
    <row r="46" spans="1:25" ht="12.75" customHeight="1" x14ac:dyDescent="0.2">
      <c r="A46" s="305">
        <v>2009</v>
      </c>
      <c r="B46" s="485">
        <v>7.3788459056955862</v>
      </c>
      <c r="C46" s="485">
        <v>4.5743994316323162</v>
      </c>
      <c r="D46" s="485">
        <v>4.1902532172265703</v>
      </c>
      <c r="E46" s="485">
        <v>2.7161686804058092</v>
      </c>
      <c r="F46" s="485">
        <v>1.8893515369173035</v>
      </c>
      <c r="G46" s="485">
        <v>0.63019526014157601</v>
      </c>
      <c r="H46" s="485">
        <v>91.551465126233694</v>
      </c>
      <c r="I46" s="485">
        <v>94.182079027087326</v>
      </c>
      <c r="J46" s="485">
        <v>1.0696889680695603</v>
      </c>
      <c r="K46" s="485">
        <v>1.2435215412796665</v>
      </c>
    </row>
    <row r="47" spans="1:25" ht="12.75" customHeight="1" x14ac:dyDescent="0.2">
      <c r="A47" s="305">
        <v>2010</v>
      </c>
      <c r="B47" s="485">
        <v>5.4126700887335257</v>
      </c>
      <c r="C47" s="485">
        <v>4.3812493920733671</v>
      </c>
      <c r="D47" s="485">
        <v>3.2106631395980432</v>
      </c>
      <c r="E47" s="485">
        <v>2.3606576253168852</v>
      </c>
      <c r="F47" s="485">
        <v>1.8242289351517731</v>
      </c>
      <c r="G47" s="485">
        <v>0.62861041433392384</v>
      </c>
      <c r="H47" s="485">
        <v>93.634543874580075</v>
      </c>
      <c r="I47" s="485">
        <v>94.78217304198634</v>
      </c>
      <c r="J47" s="485">
        <v>0.95278603668630824</v>
      </c>
      <c r="K47" s="485">
        <v>0.83657756594154931</v>
      </c>
    </row>
    <row r="48" spans="1:25" ht="12.75" customHeight="1" x14ac:dyDescent="0.2">
      <c r="A48" s="305">
        <v>2011</v>
      </c>
      <c r="B48" s="485">
        <v>4.8323554220480895</v>
      </c>
      <c r="C48" s="485">
        <v>2.8236985165895412</v>
      </c>
      <c r="D48" s="485">
        <v>3.2341351558345659</v>
      </c>
      <c r="E48" s="485">
        <v>1.8561501588813318</v>
      </c>
      <c r="F48" s="485">
        <v>1.2966141780398892</v>
      </c>
      <c r="G48" s="485">
        <v>0.49053170658572887</v>
      </c>
      <c r="H48" s="485">
        <v>93.690260614005126</v>
      </c>
      <c r="I48" s="485">
        <v>96.155227980084049</v>
      </c>
      <c r="J48" s="485">
        <v>1.4773839639460877</v>
      </c>
      <c r="K48" s="485">
        <v>1.02107350332581</v>
      </c>
    </row>
    <row r="49" spans="1:11" ht="12.75" customHeight="1" x14ac:dyDescent="0.2">
      <c r="A49" s="305" t="s">
        <v>236</v>
      </c>
      <c r="B49" s="485">
        <v>3.8896938513732486</v>
      </c>
      <c r="C49" s="485">
        <v>1.8844900467235102</v>
      </c>
      <c r="D49" s="485">
        <v>2.0518919881639852</v>
      </c>
      <c r="E49" s="485">
        <v>1.1020648110368148</v>
      </c>
      <c r="F49" s="485">
        <v>0.82234496026600878</v>
      </c>
      <c r="G49" s="485">
        <v>0.51895202129515694</v>
      </c>
      <c r="H49" s="485">
        <v>93.845157744253143</v>
      </c>
      <c r="I49" s="485">
        <v>96.848612922426483</v>
      </c>
      <c r="J49" s="485">
        <v>2.2651484043735426</v>
      </c>
      <c r="K49" s="485">
        <v>1.2668970308504452</v>
      </c>
    </row>
    <row r="50" spans="1:11" ht="12.75" customHeight="1" x14ac:dyDescent="0.2">
      <c r="A50" s="304" t="s">
        <v>237</v>
      </c>
      <c r="B50" s="485">
        <v>6.3688198910462699</v>
      </c>
      <c r="C50" s="485">
        <v>5.76393478915237</v>
      </c>
      <c r="D50" s="485">
        <v>3.2495540311054616</v>
      </c>
      <c r="E50" s="485">
        <v>2.6721720210667272</v>
      </c>
      <c r="F50" s="485">
        <v>1.67654022725979</v>
      </c>
      <c r="G50" s="485">
        <v>0.99322077172099821</v>
      </c>
      <c r="H50" s="485">
        <v>92.62717519317583</v>
      </c>
      <c r="I50" s="485">
        <v>93.643165131825029</v>
      </c>
      <c r="J50" s="485">
        <v>1.0040049157776818</v>
      </c>
      <c r="K50" s="485">
        <v>0.59290007902190389</v>
      </c>
    </row>
    <row r="51" spans="1:11" ht="12.75" customHeight="1" x14ac:dyDescent="0.2">
      <c r="A51" s="303">
        <v>2013</v>
      </c>
      <c r="B51" s="485">
        <v>4.3315514155043164</v>
      </c>
      <c r="C51" s="485">
        <v>3.5729441991093971</v>
      </c>
      <c r="D51" s="485">
        <v>2.721868844060773</v>
      </c>
      <c r="E51" s="485">
        <v>2.2605558808272774</v>
      </c>
      <c r="F51" s="485">
        <v>1.5823643325261909</v>
      </c>
      <c r="G51" s="485">
        <v>1.0843265352412397</v>
      </c>
      <c r="H51" s="485">
        <v>94.841721785116221</v>
      </c>
      <c r="I51" s="485">
        <v>95.639079822437722</v>
      </c>
      <c r="J51" s="485">
        <v>0.82672679937986338</v>
      </c>
      <c r="K51" s="485">
        <v>0.78797597845360756</v>
      </c>
    </row>
    <row r="52" spans="1:11" ht="12.75" customHeight="1" x14ac:dyDescent="0.2">
      <c r="A52" s="303">
        <v>2014</v>
      </c>
      <c r="B52" s="485">
        <v>4.3273013375294997</v>
      </c>
      <c r="C52" s="485">
        <v>5.5485498108448903</v>
      </c>
      <c r="D52" s="485">
        <v>2.3200943767204101</v>
      </c>
      <c r="E52" s="485">
        <v>2.6890756302521002</v>
      </c>
      <c r="F52" s="485">
        <v>1.1014948859166001</v>
      </c>
      <c r="G52" s="485">
        <v>1.00882723833544</v>
      </c>
      <c r="H52" s="485">
        <v>94.8072383949646</v>
      </c>
      <c r="I52" s="485">
        <v>93.442622950819697</v>
      </c>
      <c r="J52" s="485">
        <v>0.86546026750590099</v>
      </c>
      <c r="K52" s="485">
        <v>1.00882723833544</v>
      </c>
    </row>
    <row r="53" spans="1:11" ht="6" customHeight="1" x14ac:dyDescent="0.2">
      <c r="A53" s="437"/>
      <c r="B53" s="437"/>
      <c r="C53" s="437"/>
      <c r="D53" s="437"/>
      <c r="E53" s="437"/>
      <c r="F53" s="437"/>
      <c r="G53" s="437"/>
      <c r="H53" s="437"/>
      <c r="I53" s="437"/>
      <c r="J53" s="437"/>
      <c r="K53" s="437"/>
    </row>
    <row r="54" spans="1:11" s="435" customFormat="1" ht="15" customHeight="1" x14ac:dyDescent="0.25">
      <c r="A54" s="1104" t="s">
        <v>54</v>
      </c>
      <c r="B54" s="1104"/>
      <c r="C54" s="1104"/>
      <c r="D54" s="1104"/>
      <c r="E54" s="1104"/>
      <c r="F54" s="1104"/>
      <c r="G54" s="1104"/>
      <c r="H54" s="1104"/>
      <c r="I54" s="1104"/>
      <c r="J54" s="1104"/>
      <c r="K54" s="1104"/>
    </row>
    <row r="55" spans="1:11" s="435" customFormat="1" ht="5.25" customHeight="1" x14ac:dyDescent="0.25">
      <c r="A55" s="436"/>
      <c r="B55" s="436"/>
      <c r="C55" s="436"/>
      <c r="D55" s="436"/>
      <c r="E55" s="436"/>
      <c r="F55" s="436"/>
      <c r="G55" s="436"/>
      <c r="H55" s="436"/>
      <c r="I55" s="436"/>
      <c r="J55" s="436"/>
      <c r="K55" s="436"/>
    </row>
    <row r="56" spans="1:11" s="434" customFormat="1" ht="54.75" customHeight="1" x14ac:dyDescent="0.2">
      <c r="A56" s="1103" t="s">
        <v>520</v>
      </c>
      <c r="B56" s="1103"/>
      <c r="C56" s="1103"/>
      <c r="D56" s="1103"/>
      <c r="E56" s="1103"/>
      <c r="F56" s="1103"/>
      <c r="G56" s="1103"/>
      <c r="H56" s="1103"/>
      <c r="I56" s="1103"/>
      <c r="J56" s="1103"/>
      <c r="K56" s="1103"/>
    </row>
    <row r="58" spans="1:11" x14ac:dyDescent="0.2">
      <c r="H58" s="302"/>
      <c r="J58" s="302"/>
    </row>
    <row r="59" spans="1:11" x14ac:dyDescent="0.2">
      <c r="J59" s="302"/>
    </row>
  </sheetData>
  <mergeCells count="11">
    <mergeCell ref="A1:B1"/>
    <mergeCell ref="A2:B2"/>
    <mergeCell ref="F1:H1"/>
    <mergeCell ref="A54:K54"/>
    <mergeCell ref="A56:K56"/>
    <mergeCell ref="A3:K3"/>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45"/>
  <sheetViews>
    <sheetView zoomScaleNormal="100" workbookViewId="0">
      <pane ySplit="4" topLeftCell="A26" activePane="bottomLeft" state="frozen"/>
      <selection sqref="A1:B86"/>
      <selection pane="bottomLeft" sqref="A1:E86"/>
    </sheetView>
  </sheetViews>
  <sheetFormatPr defaultColWidth="8.85546875" defaultRowHeight="12.75" x14ac:dyDescent="0.2"/>
  <cols>
    <col min="1" max="1" width="6.7109375" style="419" customWidth="1"/>
    <col min="2" max="4" width="10.7109375" style="531" customWidth="1"/>
    <col min="5" max="5" width="12.7109375" style="531" customWidth="1"/>
    <col min="6" max="16384" width="8.85546875" style="174"/>
  </cols>
  <sheetData>
    <row r="1" spans="1:247" s="798" customFormat="1" ht="30" customHeight="1" x14ac:dyDescent="0.25">
      <c r="A1" s="966"/>
      <c r="B1" s="967"/>
      <c r="C1" s="962" t="s">
        <v>590</v>
      </c>
      <c r="D1" s="963"/>
      <c r="E1" s="963"/>
    </row>
    <row r="2" spans="1:247" s="798" customFormat="1" ht="6" customHeight="1" x14ac:dyDescent="0.2">
      <c r="A2" s="966"/>
      <c r="B2" s="967"/>
      <c r="C2" s="808"/>
      <c r="D2" s="808"/>
      <c r="E2" s="808"/>
    </row>
    <row r="3" spans="1:247" s="527" customFormat="1" ht="42" customHeight="1" x14ac:dyDescent="0.2">
      <c r="A3" s="977" t="s">
        <v>382</v>
      </c>
      <c r="B3" s="978"/>
      <c r="C3" s="978"/>
      <c r="D3" s="978"/>
      <c r="E3" s="978"/>
      <c r="G3" s="419"/>
      <c r="V3" s="419"/>
      <c r="AK3" s="419"/>
      <c r="AZ3" s="419"/>
      <c r="BO3" s="419"/>
      <c r="CD3" s="419"/>
      <c r="CS3" s="419"/>
      <c r="DH3" s="419"/>
      <c r="DW3" s="419"/>
      <c r="EL3" s="419"/>
      <c r="FA3" s="419"/>
      <c r="FP3" s="419"/>
      <c r="GE3" s="419"/>
      <c r="GT3" s="419"/>
      <c r="HI3" s="419"/>
      <c r="HX3" s="419"/>
      <c r="IM3" s="419"/>
    </row>
    <row r="4" spans="1:247" ht="42.75" customHeight="1" x14ac:dyDescent="0.2">
      <c r="A4" s="708" t="s">
        <v>127</v>
      </c>
      <c r="B4" s="709" t="s">
        <v>138</v>
      </c>
      <c r="C4" s="709" t="s">
        <v>383</v>
      </c>
      <c r="D4" s="709" t="s">
        <v>384</v>
      </c>
      <c r="E4" s="709" t="s">
        <v>68</v>
      </c>
    </row>
    <row r="5" spans="1:247" ht="6" customHeight="1" x14ac:dyDescent="0.2">
      <c r="A5" s="688"/>
      <c r="B5" s="687"/>
      <c r="C5" s="687"/>
      <c r="D5" s="687"/>
      <c r="E5" s="687"/>
    </row>
    <row r="6" spans="1:247" x14ac:dyDescent="0.2">
      <c r="A6" s="264">
        <v>1977</v>
      </c>
      <c r="B6" s="166">
        <v>3</v>
      </c>
      <c r="C6" s="166">
        <v>6.1</v>
      </c>
      <c r="D6" s="166">
        <v>23.6</v>
      </c>
      <c r="E6" s="166">
        <v>5.0999999999999996</v>
      </c>
    </row>
    <row r="7" spans="1:247" x14ac:dyDescent="0.2">
      <c r="A7" s="264">
        <v>1978</v>
      </c>
      <c r="B7" s="166">
        <v>2.6</v>
      </c>
      <c r="C7" s="166">
        <v>6.5</v>
      </c>
      <c r="D7" s="166">
        <v>22.2</v>
      </c>
      <c r="E7" s="166">
        <v>5.6</v>
      </c>
    </row>
    <row r="8" spans="1:247" x14ac:dyDescent="0.2">
      <c r="A8" s="264">
        <v>1979</v>
      </c>
      <c r="B8" s="166">
        <v>2.6</v>
      </c>
      <c r="C8" s="166">
        <v>6.8</v>
      </c>
      <c r="D8" s="166">
        <v>21.9</v>
      </c>
      <c r="E8" s="166">
        <v>6</v>
      </c>
    </row>
    <row r="9" spans="1:247" x14ac:dyDescent="0.2">
      <c r="A9" s="264">
        <v>1980</v>
      </c>
      <c r="B9" s="166">
        <v>2.7</v>
      </c>
      <c r="C9" s="166">
        <v>7.1</v>
      </c>
      <c r="D9" s="166">
        <v>23.5</v>
      </c>
      <c r="E9" s="166">
        <v>6.6</v>
      </c>
    </row>
    <row r="10" spans="1:247" x14ac:dyDescent="0.2">
      <c r="A10" s="264">
        <v>1981</v>
      </c>
      <c r="B10" s="166">
        <v>2.8</v>
      </c>
      <c r="C10" s="166">
        <v>7.4</v>
      </c>
      <c r="D10" s="166">
        <v>25.2</v>
      </c>
      <c r="E10" s="166">
        <v>7.2</v>
      </c>
    </row>
    <row r="11" spans="1:247" x14ac:dyDescent="0.2">
      <c r="A11" s="264">
        <v>1982</v>
      </c>
      <c r="B11" s="166">
        <v>3.1</v>
      </c>
      <c r="C11" s="166">
        <v>7.9</v>
      </c>
      <c r="D11" s="166">
        <v>24.1</v>
      </c>
      <c r="E11" s="166">
        <v>7.6</v>
      </c>
    </row>
    <row r="12" spans="1:247" x14ac:dyDescent="0.2">
      <c r="A12" s="264">
        <v>1983</v>
      </c>
      <c r="B12" s="166">
        <v>2.9</v>
      </c>
      <c r="C12" s="166">
        <v>8.1</v>
      </c>
      <c r="D12" s="166">
        <v>24.8</v>
      </c>
      <c r="E12" s="166">
        <v>7.9</v>
      </c>
    </row>
    <row r="13" spans="1:247" x14ac:dyDescent="0.2">
      <c r="A13" s="264">
        <v>1984</v>
      </c>
      <c r="B13" s="166">
        <v>3.3</v>
      </c>
      <c r="C13" s="166">
        <v>8.3000000000000007</v>
      </c>
      <c r="D13" s="166">
        <v>25.1</v>
      </c>
      <c r="E13" s="166">
        <v>8.5</v>
      </c>
    </row>
    <row r="14" spans="1:247" x14ac:dyDescent="0.2">
      <c r="A14" s="264">
        <v>1985</v>
      </c>
      <c r="B14" s="166">
        <v>3.3</v>
      </c>
      <c r="C14" s="166">
        <v>8.3000000000000007</v>
      </c>
      <c r="D14" s="166">
        <v>26.9</v>
      </c>
      <c r="E14" s="166">
        <v>8.8000000000000007</v>
      </c>
    </row>
    <row r="15" spans="1:247" x14ac:dyDescent="0.2">
      <c r="A15" s="264">
        <v>1986</v>
      </c>
      <c r="B15" s="166">
        <v>3.5</v>
      </c>
      <c r="C15" s="166">
        <v>8.5</v>
      </c>
      <c r="D15" s="166">
        <v>27.9</v>
      </c>
      <c r="E15" s="166">
        <v>9.5</v>
      </c>
    </row>
    <row r="16" spans="1:247" x14ac:dyDescent="0.2">
      <c r="A16" s="264">
        <v>1987</v>
      </c>
      <c r="B16" s="166">
        <v>3.4</v>
      </c>
      <c r="C16" s="166">
        <v>8.1999999999999993</v>
      </c>
      <c r="D16" s="166">
        <v>29.2</v>
      </c>
      <c r="E16" s="166">
        <v>10.1</v>
      </c>
    </row>
    <row r="17" spans="1:5" x14ac:dyDescent="0.2">
      <c r="A17" s="264">
        <v>1988</v>
      </c>
      <c r="B17" s="166">
        <v>3.8</v>
      </c>
      <c r="C17" s="166">
        <v>8.1</v>
      </c>
      <c r="D17" s="166">
        <v>32.799999999999997</v>
      </c>
      <c r="E17" s="166">
        <v>11.6</v>
      </c>
    </row>
    <row r="18" spans="1:5" x14ac:dyDescent="0.2">
      <c r="A18" s="264">
        <v>1989</v>
      </c>
      <c r="B18" s="166">
        <v>4.2</v>
      </c>
      <c r="C18" s="166">
        <v>8</v>
      </c>
      <c r="D18" s="166">
        <v>34.299999999999997</v>
      </c>
      <c r="E18" s="166">
        <v>12.5</v>
      </c>
    </row>
    <row r="19" spans="1:5" x14ac:dyDescent="0.2">
      <c r="A19" s="264">
        <v>1990</v>
      </c>
      <c r="B19" s="166">
        <v>3.8</v>
      </c>
      <c r="C19" s="166">
        <v>7.2</v>
      </c>
      <c r="D19" s="166">
        <v>35.4</v>
      </c>
      <c r="E19" s="166">
        <v>12.6</v>
      </c>
    </row>
    <row r="20" spans="1:5" x14ac:dyDescent="0.2">
      <c r="A20" s="264">
        <v>1991</v>
      </c>
      <c r="B20" s="166">
        <v>3.7</v>
      </c>
      <c r="C20" s="166">
        <v>6.3</v>
      </c>
      <c r="D20" s="166">
        <v>36.5</v>
      </c>
      <c r="E20" s="166">
        <v>12.1</v>
      </c>
    </row>
    <row r="21" spans="1:5" x14ac:dyDescent="0.2">
      <c r="A21" s="264">
        <v>1992</v>
      </c>
      <c r="B21" s="166">
        <v>3.9</v>
      </c>
      <c r="C21" s="166">
        <v>6</v>
      </c>
      <c r="D21" s="166">
        <v>40.6</v>
      </c>
      <c r="E21" s="166">
        <v>13.7</v>
      </c>
    </row>
    <row r="22" spans="1:5" x14ac:dyDescent="0.2">
      <c r="A22" s="264">
        <v>1993</v>
      </c>
      <c r="B22" s="166">
        <v>4.4000000000000004</v>
      </c>
      <c r="C22" s="166">
        <v>6.1</v>
      </c>
      <c r="D22" s="166">
        <v>44.1</v>
      </c>
      <c r="E22" s="166">
        <v>15.4</v>
      </c>
    </row>
    <row r="23" spans="1:5" x14ac:dyDescent="0.2">
      <c r="A23" s="264">
        <v>1994</v>
      </c>
      <c r="B23" s="166">
        <v>5.2</v>
      </c>
      <c r="C23" s="166">
        <v>6.7</v>
      </c>
      <c r="D23" s="166">
        <v>45.4</v>
      </c>
      <c r="E23" s="166">
        <v>16.8</v>
      </c>
    </row>
    <row r="24" spans="1:5" x14ac:dyDescent="0.2">
      <c r="A24" s="264">
        <v>1995</v>
      </c>
      <c r="B24" s="166">
        <v>6</v>
      </c>
      <c r="C24" s="166">
        <v>7.5</v>
      </c>
      <c r="D24" s="166">
        <v>46.1</v>
      </c>
      <c r="E24" s="166">
        <v>18.399999999999999</v>
      </c>
    </row>
    <row r="25" spans="1:5" x14ac:dyDescent="0.2">
      <c r="A25" s="264">
        <v>1996</v>
      </c>
      <c r="B25" s="166">
        <v>6.8</v>
      </c>
      <c r="C25" s="166">
        <v>10.3</v>
      </c>
      <c r="D25" s="166">
        <v>45.6</v>
      </c>
      <c r="E25" s="166">
        <v>20.3</v>
      </c>
    </row>
    <row r="26" spans="1:5" x14ac:dyDescent="0.2">
      <c r="A26" s="264">
        <v>1997</v>
      </c>
      <c r="B26" s="166">
        <v>7</v>
      </c>
      <c r="C26" s="166">
        <v>12.4</v>
      </c>
      <c r="D26" s="166">
        <v>44</v>
      </c>
      <c r="E26" s="166">
        <v>20</v>
      </c>
    </row>
    <row r="27" spans="1:5" x14ac:dyDescent="0.2">
      <c r="A27" s="264">
        <v>1998</v>
      </c>
      <c r="B27" s="166">
        <v>7.5</v>
      </c>
      <c r="C27" s="166">
        <v>12</v>
      </c>
      <c r="D27" s="166">
        <v>42.8</v>
      </c>
      <c r="E27" s="166">
        <v>20</v>
      </c>
    </row>
    <row r="28" spans="1:5" x14ac:dyDescent="0.2">
      <c r="A28" s="264">
        <v>1999</v>
      </c>
      <c r="B28" s="166">
        <v>9.3000000000000007</v>
      </c>
      <c r="C28" s="166">
        <v>12.1</v>
      </c>
      <c r="D28" s="166">
        <v>41.3</v>
      </c>
      <c r="E28" s="166">
        <v>21</v>
      </c>
    </row>
    <row r="29" spans="1:5" x14ac:dyDescent="0.2">
      <c r="A29" s="264">
        <v>2000</v>
      </c>
      <c r="B29" s="166">
        <v>9.6</v>
      </c>
      <c r="C29" s="166">
        <v>11.3</v>
      </c>
      <c r="D29" s="166">
        <v>37.1</v>
      </c>
      <c r="E29" s="166">
        <v>17</v>
      </c>
    </row>
    <row r="30" spans="1:5" x14ac:dyDescent="0.2">
      <c r="A30" s="264">
        <v>2001</v>
      </c>
      <c r="B30" s="166">
        <v>14</v>
      </c>
      <c r="C30" s="166">
        <v>13</v>
      </c>
      <c r="D30" s="166">
        <v>35</v>
      </c>
      <c r="E30" s="166">
        <v>19</v>
      </c>
    </row>
    <row r="31" spans="1:5" x14ac:dyDescent="0.2">
      <c r="A31" s="264">
        <v>2002</v>
      </c>
      <c r="B31" s="166">
        <v>14</v>
      </c>
      <c r="C31" s="166">
        <v>13</v>
      </c>
      <c r="D31" s="166">
        <v>34</v>
      </c>
      <c r="E31" s="166">
        <v>18</v>
      </c>
    </row>
    <row r="32" spans="1:5" x14ac:dyDescent="0.2">
      <c r="A32" s="264">
        <v>2003</v>
      </c>
      <c r="B32" s="166">
        <v>12</v>
      </c>
      <c r="C32" s="166">
        <v>11</v>
      </c>
      <c r="D32" s="166">
        <v>32</v>
      </c>
      <c r="E32" s="166">
        <v>16</v>
      </c>
    </row>
    <row r="33" spans="1:5" x14ac:dyDescent="0.2">
      <c r="A33" s="264">
        <v>2004</v>
      </c>
      <c r="B33" s="166">
        <v>15</v>
      </c>
      <c r="C33" s="166">
        <v>12</v>
      </c>
      <c r="D33" s="166">
        <v>32</v>
      </c>
      <c r="E33" s="166">
        <v>17</v>
      </c>
    </row>
    <row r="34" spans="1:5" s="64" customFormat="1" x14ac:dyDescent="0.2">
      <c r="A34" s="264">
        <v>2005</v>
      </c>
      <c r="B34" s="166">
        <v>16</v>
      </c>
      <c r="C34" s="166">
        <v>11</v>
      </c>
      <c r="D34" s="166">
        <v>31</v>
      </c>
      <c r="E34" s="166">
        <v>15</v>
      </c>
    </row>
    <row r="35" spans="1:5" s="64" customFormat="1" x14ac:dyDescent="0.2">
      <c r="A35" s="264">
        <v>2006</v>
      </c>
      <c r="B35" s="166">
        <v>16</v>
      </c>
      <c r="C35" s="166">
        <v>11</v>
      </c>
      <c r="D35" s="166">
        <v>29</v>
      </c>
      <c r="E35" s="65" t="s">
        <v>151</v>
      </c>
    </row>
    <row r="36" spans="1:5" s="64" customFormat="1" x14ac:dyDescent="0.2">
      <c r="A36" s="264">
        <v>2007</v>
      </c>
      <c r="B36" s="166">
        <v>14</v>
      </c>
      <c r="C36" s="166">
        <v>13</v>
      </c>
      <c r="D36" s="166">
        <v>28</v>
      </c>
      <c r="E36" s="166">
        <v>15.8</v>
      </c>
    </row>
    <row r="37" spans="1:5" x14ac:dyDescent="0.2">
      <c r="A37" s="419">
        <v>2008</v>
      </c>
      <c r="B37" s="531">
        <v>17</v>
      </c>
      <c r="C37" s="531">
        <v>10</v>
      </c>
      <c r="D37" s="531">
        <v>28</v>
      </c>
      <c r="E37" s="166">
        <v>15.5</v>
      </c>
    </row>
    <row r="38" spans="1:5" ht="12.75" customHeight="1" x14ac:dyDescent="0.2">
      <c r="A38" s="419">
        <v>2009</v>
      </c>
      <c r="B38" s="166">
        <v>15</v>
      </c>
      <c r="C38" s="531">
        <v>8</v>
      </c>
      <c r="D38" s="531">
        <v>25</v>
      </c>
      <c r="E38" s="166">
        <v>14.3</v>
      </c>
    </row>
    <row r="39" spans="1:5" ht="9.75" customHeight="1" x14ac:dyDescent="0.2">
      <c r="A39" s="544">
        <v>2010</v>
      </c>
      <c r="B39" s="543">
        <v>14</v>
      </c>
      <c r="C39" s="543">
        <v>9</v>
      </c>
      <c r="D39" s="543">
        <v>26</v>
      </c>
      <c r="E39" s="545">
        <v>14</v>
      </c>
    </row>
    <row r="40" spans="1:5" x14ac:dyDescent="0.2">
      <c r="A40" s="544">
        <v>2011</v>
      </c>
      <c r="B40" s="543">
        <v>13</v>
      </c>
      <c r="C40" s="543">
        <v>10</v>
      </c>
      <c r="D40" s="543">
        <v>26</v>
      </c>
      <c r="E40" s="545">
        <v>14.8</v>
      </c>
    </row>
    <row r="41" spans="1:5" x14ac:dyDescent="0.2">
      <c r="A41" s="544">
        <v>2012</v>
      </c>
      <c r="B41" s="543">
        <v>14</v>
      </c>
      <c r="C41" s="543">
        <v>9</v>
      </c>
      <c r="D41" s="543">
        <v>26</v>
      </c>
      <c r="E41" s="545">
        <v>13.9</v>
      </c>
    </row>
    <row r="42" spans="1:5" x14ac:dyDescent="0.2">
      <c r="A42" s="710">
        <v>2013</v>
      </c>
      <c r="B42" s="711">
        <v>17</v>
      </c>
      <c r="C42" s="711">
        <v>10</v>
      </c>
      <c r="D42" s="711">
        <v>27</v>
      </c>
      <c r="E42" s="712">
        <v>14.9</v>
      </c>
    </row>
    <row r="43" spans="1:5" ht="6" customHeight="1" x14ac:dyDescent="0.2"/>
    <row r="44" spans="1:5" ht="15" customHeight="1" x14ac:dyDescent="0.2">
      <c r="A44" s="979" t="s">
        <v>216</v>
      </c>
      <c r="B44" s="979"/>
      <c r="C44" s="979"/>
      <c r="D44" s="979"/>
      <c r="E44" s="979"/>
    </row>
    <row r="45" spans="1:5" x14ac:dyDescent="0.2">
      <c r="A45" s="174"/>
      <c r="B45" s="174"/>
      <c r="C45" s="174"/>
      <c r="D45" s="174"/>
      <c r="E45" s="174"/>
    </row>
  </sheetData>
  <mergeCells count="5">
    <mergeCell ref="A3:E3"/>
    <mergeCell ref="A44:E44"/>
    <mergeCell ref="A1:B1"/>
    <mergeCell ref="A2:B2"/>
    <mergeCell ref="C1:E1"/>
  </mergeCells>
  <hyperlinks>
    <hyperlink ref="C1:E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K22"/>
  <sheetViews>
    <sheetView zoomScaleNormal="100" workbookViewId="0">
      <pane ySplit="5" topLeftCell="A6" activePane="bottomLeft" state="frozen"/>
      <selection sqref="A1:B86"/>
      <selection pane="bottomLeft" sqref="A1:K86"/>
    </sheetView>
  </sheetViews>
  <sheetFormatPr defaultColWidth="9.140625" defaultRowHeight="12.75" x14ac:dyDescent="0.2"/>
  <cols>
    <col min="1" max="1" width="6.7109375" style="307" customWidth="1"/>
    <col min="2" max="28" width="8.7109375" style="307" customWidth="1"/>
    <col min="29" max="16384" width="9.140625" style="307"/>
  </cols>
  <sheetData>
    <row r="1" spans="1:11" ht="30" customHeight="1" x14ac:dyDescent="0.25">
      <c r="A1" s="1170"/>
      <c r="B1" s="967"/>
      <c r="F1" s="962" t="s">
        <v>590</v>
      </c>
      <c r="G1" s="963"/>
      <c r="H1" s="963"/>
    </row>
    <row r="2" spans="1:11" ht="6" customHeight="1" x14ac:dyDescent="0.2">
      <c r="A2" s="1170"/>
      <c r="B2" s="967"/>
    </row>
    <row r="3" spans="1:11" s="314" customFormat="1" ht="15" customHeight="1" x14ac:dyDescent="0.2">
      <c r="A3" s="1172" t="s">
        <v>521</v>
      </c>
      <c r="B3" s="1172"/>
      <c r="C3" s="1172"/>
      <c r="D3" s="1172"/>
      <c r="E3" s="1172"/>
      <c r="F3" s="1172"/>
      <c r="G3" s="1172"/>
      <c r="H3" s="1172"/>
      <c r="I3" s="1172"/>
      <c r="J3" s="1172"/>
      <c r="K3" s="1172"/>
    </row>
    <row r="4" spans="1:11" s="309" customFormat="1" ht="30" customHeight="1" x14ac:dyDescent="0.2">
      <c r="A4" s="313"/>
      <c r="B4" s="1169" t="s">
        <v>28</v>
      </c>
      <c r="C4" s="1169"/>
      <c r="D4" s="1169" t="s">
        <v>232</v>
      </c>
      <c r="E4" s="1169"/>
      <c r="F4" s="1169" t="s">
        <v>233</v>
      </c>
      <c r="G4" s="1169"/>
      <c r="H4" s="1169" t="s">
        <v>64</v>
      </c>
      <c r="I4" s="1169"/>
      <c r="J4" s="1169" t="s">
        <v>62</v>
      </c>
      <c r="K4" s="1169"/>
    </row>
    <row r="5" spans="1:11" ht="15" customHeight="1" x14ac:dyDescent="0.2">
      <c r="A5" s="312" t="s">
        <v>100</v>
      </c>
      <c r="B5" s="311" t="s">
        <v>90</v>
      </c>
      <c r="C5" s="311" t="s">
        <v>91</v>
      </c>
      <c r="D5" s="311" t="s">
        <v>90</v>
      </c>
      <c r="E5" s="311" t="s">
        <v>91</v>
      </c>
      <c r="F5" s="311" t="s">
        <v>90</v>
      </c>
      <c r="G5" s="311" t="s">
        <v>91</v>
      </c>
      <c r="H5" s="311" t="s">
        <v>90</v>
      </c>
      <c r="I5" s="311" t="s">
        <v>91</v>
      </c>
      <c r="J5" s="311" t="s">
        <v>90</v>
      </c>
      <c r="K5" s="311" t="s">
        <v>91</v>
      </c>
    </row>
    <row r="6" spans="1:11" ht="6" customHeight="1" x14ac:dyDescent="0.2">
      <c r="A6" s="660"/>
      <c r="B6" s="677"/>
      <c r="C6" s="677"/>
      <c r="D6" s="678"/>
      <c r="E6" s="678"/>
      <c r="F6" s="677"/>
      <c r="G6" s="677"/>
      <c r="H6" s="677"/>
      <c r="I6" s="677"/>
      <c r="J6" s="677"/>
      <c r="K6" s="677"/>
    </row>
    <row r="7" spans="1:11" ht="12.75" customHeight="1" x14ac:dyDescent="0.2">
      <c r="A7" s="305">
        <v>2004</v>
      </c>
      <c r="B7" s="501">
        <v>6.2194570640454803</v>
      </c>
      <c r="C7" s="501">
        <v>3.9065298367352841</v>
      </c>
      <c r="D7" s="502" t="s">
        <v>67</v>
      </c>
      <c r="E7" s="502" t="s">
        <v>67</v>
      </c>
      <c r="F7" s="501">
        <v>1.3959204364213025</v>
      </c>
      <c r="G7" s="501">
        <v>1.01677666476728</v>
      </c>
      <c r="H7" s="501">
        <v>93.212407203835895</v>
      </c>
      <c r="I7" s="501">
        <v>95.104284685677698</v>
      </c>
      <c r="J7" s="501">
        <v>0.56813573211842416</v>
      </c>
      <c r="K7" s="501">
        <v>0.98918547758704722</v>
      </c>
    </row>
    <row r="8" spans="1:11" ht="12.75" customHeight="1" x14ac:dyDescent="0.2">
      <c r="A8" s="305">
        <v>2005</v>
      </c>
      <c r="B8" s="501">
        <v>7.0252469714878449</v>
      </c>
      <c r="C8" s="501">
        <v>5.2657149828458616</v>
      </c>
      <c r="D8" s="502" t="s">
        <v>67</v>
      </c>
      <c r="E8" s="502" t="s">
        <v>67</v>
      </c>
      <c r="F8" s="501">
        <v>1.4379706193641741</v>
      </c>
      <c r="G8" s="501">
        <v>0.40474424836675488</v>
      </c>
      <c r="H8" s="501">
        <v>92.106114471481021</v>
      </c>
      <c r="I8" s="501">
        <v>93.911356333573394</v>
      </c>
      <c r="J8" s="501">
        <v>0.8686385570314209</v>
      </c>
      <c r="K8" s="501">
        <v>0.82292868358084437</v>
      </c>
    </row>
    <row r="9" spans="1:11" ht="12.75" customHeight="1" x14ac:dyDescent="0.2">
      <c r="A9" s="305">
        <v>2006</v>
      </c>
      <c r="B9" s="501">
        <v>7.7737882616016734</v>
      </c>
      <c r="C9" s="501">
        <v>4.9796786675078604</v>
      </c>
      <c r="D9" s="502" t="s">
        <v>67</v>
      </c>
      <c r="E9" s="502" t="s">
        <v>67</v>
      </c>
      <c r="F9" s="501">
        <v>1.9372514105455134</v>
      </c>
      <c r="G9" s="501">
        <v>0.5144907136711252</v>
      </c>
      <c r="H9" s="501">
        <v>91.302413728320815</v>
      </c>
      <c r="I9" s="501">
        <v>94.019406574493132</v>
      </c>
      <c r="J9" s="501">
        <v>0.92379801007730977</v>
      </c>
      <c r="K9" s="501">
        <v>1.0009147579990887</v>
      </c>
    </row>
    <row r="10" spans="1:11" ht="12.75" customHeight="1" x14ac:dyDescent="0.2">
      <c r="A10" s="305">
        <v>2007</v>
      </c>
      <c r="B10" s="501">
        <v>5.1710436910106097</v>
      </c>
      <c r="C10" s="501">
        <v>4.0700182877826814</v>
      </c>
      <c r="D10" s="501">
        <v>2.5590308696281165</v>
      </c>
      <c r="E10" s="501">
        <v>1.0458399883021636</v>
      </c>
      <c r="F10" s="501">
        <v>0.94352391528921153</v>
      </c>
      <c r="G10" s="501">
        <v>0.26366861985990747</v>
      </c>
      <c r="H10" s="501">
        <v>93.972002459070566</v>
      </c>
      <c r="I10" s="501">
        <v>94.824178117747408</v>
      </c>
      <c r="J10" s="501">
        <v>0.85695384991866586</v>
      </c>
      <c r="K10" s="501">
        <v>1.1058035944696103</v>
      </c>
    </row>
    <row r="11" spans="1:11" ht="12.75" customHeight="1" x14ac:dyDescent="0.2">
      <c r="A11" s="305">
        <v>2008</v>
      </c>
      <c r="B11" s="501">
        <v>5.1799357214757276</v>
      </c>
      <c r="C11" s="501">
        <v>4.5280682012377493</v>
      </c>
      <c r="D11" s="501">
        <v>2.1622726630381459</v>
      </c>
      <c r="E11" s="501">
        <v>2.0231004876971377</v>
      </c>
      <c r="F11" s="501">
        <v>0.73837426268638373</v>
      </c>
      <c r="G11" s="501">
        <v>0.63127431414069812</v>
      </c>
      <c r="H11" s="501">
        <v>94.047830784886713</v>
      </c>
      <c r="I11" s="501">
        <v>95.02866693564161</v>
      </c>
      <c r="J11" s="501">
        <v>0.77223349363749361</v>
      </c>
      <c r="K11" s="501">
        <v>0.4432648631209975</v>
      </c>
    </row>
    <row r="12" spans="1:11" ht="12.75" customHeight="1" x14ac:dyDescent="0.2">
      <c r="A12" s="305">
        <v>2009</v>
      </c>
      <c r="B12" s="501">
        <v>5.5500637689201717</v>
      </c>
      <c r="C12" s="501">
        <v>4.3885885475850985</v>
      </c>
      <c r="D12" s="501">
        <v>3.0074032904987242</v>
      </c>
      <c r="E12" s="501">
        <v>1.3910257552031615</v>
      </c>
      <c r="F12" s="501">
        <v>1.0618935382460029</v>
      </c>
      <c r="G12" s="501">
        <v>0.38226860924294132</v>
      </c>
      <c r="H12" s="501">
        <v>93.778375237929453</v>
      </c>
      <c r="I12" s="501">
        <v>95.114322225769371</v>
      </c>
      <c r="J12" s="501">
        <v>0.67156099315028595</v>
      </c>
      <c r="K12" s="501">
        <v>0.4970892266452781</v>
      </c>
    </row>
    <row r="13" spans="1:11" ht="12.75" customHeight="1" x14ac:dyDescent="0.2">
      <c r="A13" s="305">
        <v>2010</v>
      </c>
      <c r="B13" s="501">
        <v>4.9645358350430593</v>
      </c>
      <c r="C13" s="501">
        <v>3.6259896144045616</v>
      </c>
      <c r="D13" s="501">
        <v>2.7545510120585686</v>
      </c>
      <c r="E13" s="501">
        <v>1.2415603770941732</v>
      </c>
      <c r="F13" s="501">
        <v>1.1248926059625519</v>
      </c>
      <c r="G13" s="501">
        <v>0.22693999939813375</v>
      </c>
      <c r="H13" s="501">
        <v>93.663827933944987</v>
      </c>
      <c r="I13" s="501">
        <v>95.4698337017265</v>
      </c>
      <c r="J13" s="501">
        <v>1.3716362310122703</v>
      </c>
      <c r="K13" s="501">
        <v>0.90417668386890593</v>
      </c>
    </row>
    <row r="14" spans="1:11" ht="12.75" customHeight="1" x14ac:dyDescent="0.2">
      <c r="A14" s="305">
        <v>2011</v>
      </c>
      <c r="B14" s="501">
        <v>5.7614263683114695</v>
      </c>
      <c r="C14" s="501">
        <v>2.7566225619819766</v>
      </c>
      <c r="D14" s="501">
        <v>3.5176970037700754</v>
      </c>
      <c r="E14" s="501">
        <v>0.53490230202348843</v>
      </c>
      <c r="F14" s="501">
        <v>1.203865066465887</v>
      </c>
      <c r="G14" s="501">
        <v>0.19105615004816906</v>
      </c>
      <c r="H14" s="501">
        <v>93.313854577794501</v>
      </c>
      <c r="I14" s="501">
        <v>96.415998473321039</v>
      </c>
      <c r="J14" s="501">
        <v>0.9247190538941561</v>
      </c>
      <c r="K14" s="501">
        <v>0.82737896469704308</v>
      </c>
    </row>
    <row r="15" spans="1:11" ht="12.75" customHeight="1" x14ac:dyDescent="0.2">
      <c r="A15" s="305" t="s">
        <v>236</v>
      </c>
      <c r="B15" s="501">
        <v>4.4017148530872436</v>
      </c>
      <c r="C15" s="501">
        <v>2.633089568814166</v>
      </c>
      <c r="D15" s="501">
        <v>1.4753547533165943</v>
      </c>
      <c r="E15" s="501">
        <v>0.97735777776656019</v>
      </c>
      <c r="F15" s="501">
        <v>0.52045584706073345</v>
      </c>
      <c r="G15" s="501">
        <v>0.26726883674646829</v>
      </c>
      <c r="H15" s="501">
        <v>93.432113969614434</v>
      </c>
      <c r="I15" s="501">
        <v>96.138826186883193</v>
      </c>
      <c r="J15" s="501">
        <v>2.1661711772982395</v>
      </c>
      <c r="K15" s="501">
        <v>1.2280842443023121</v>
      </c>
    </row>
    <row r="16" spans="1:11" ht="12.75" customHeight="1" x14ac:dyDescent="0.2">
      <c r="A16" s="304" t="s">
        <v>237</v>
      </c>
      <c r="B16" s="501">
        <v>7.0258267511621968</v>
      </c>
      <c r="C16" s="501">
        <v>5.4329936160125882</v>
      </c>
      <c r="D16" s="501">
        <v>2.8700265715447357</v>
      </c>
      <c r="E16" s="501">
        <v>1.4333519130893677</v>
      </c>
      <c r="F16" s="501">
        <v>1.17754455434667</v>
      </c>
      <c r="G16" s="501">
        <v>0.421663829282586</v>
      </c>
      <c r="H16" s="501">
        <v>91.992917386813929</v>
      </c>
      <c r="I16" s="501">
        <v>93.811800190732114</v>
      </c>
      <c r="J16" s="501">
        <v>0.98125586202389148</v>
      </c>
      <c r="K16" s="501">
        <v>0.75520619325526261</v>
      </c>
    </row>
    <row r="17" spans="1:11" ht="12.75" customHeight="1" x14ac:dyDescent="0.2">
      <c r="A17" s="303">
        <v>2013</v>
      </c>
      <c r="B17" s="501">
        <v>5.2474278035687565</v>
      </c>
      <c r="C17" s="501">
        <v>4.6158505705250086</v>
      </c>
      <c r="D17" s="501">
        <v>1.992254459053673</v>
      </c>
      <c r="E17" s="501">
        <v>1.5248847723744017</v>
      </c>
      <c r="F17" s="501">
        <v>0.8209526486497698</v>
      </c>
      <c r="G17" s="501">
        <v>0.66915715287543842</v>
      </c>
      <c r="H17" s="501">
        <v>93.929824747467322</v>
      </c>
      <c r="I17" s="501">
        <v>94.521892653875199</v>
      </c>
      <c r="J17" s="501">
        <v>0.82274744896420893</v>
      </c>
      <c r="K17" s="501">
        <v>0.86225677559962333</v>
      </c>
    </row>
    <row r="18" spans="1:11" ht="12.75" customHeight="1" x14ac:dyDescent="0.2">
      <c r="A18" s="303">
        <v>2014</v>
      </c>
      <c r="B18" s="501">
        <v>5.2631578947368398</v>
      </c>
      <c r="C18" s="501">
        <v>4.1666666666666696</v>
      </c>
      <c r="D18" s="501">
        <v>1.67088607594937</v>
      </c>
      <c r="E18" s="501">
        <v>1.3520822065981599</v>
      </c>
      <c r="F18" s="501">
        <v>0.91093117408906898</v>
      </c>
      <c r="G18" s="501">
        <v>0.37878787878787901</v>
      </c>
      <c r="H18" s="501">
        <v>94.230769230769198</v>
      </c>
      <c r="I18" s="501">
        <v>95.346320346320297</v>
      </c>
      <c r="J18" s="501">
        <v>0.50607287449392702</v>
      </c>
      <c r="K18" s="501">
        <v>0.48701298701298701</v>
      </c>
    </row>
    <row r="19" spans="1:11" ht="6" customHeight="1" x14ac:dyDescent="0.2">
      <c r="A19" s="310"/>
      <c r="B19" s="310"/>
      <c r="C19" s="310"/>
      <c r="D19" s="310"/>
      <c r="E19" s="310"/>
      <c r="F19" s="310"/>
      <c r="G19" s="310"/>
      <c r="H19" s="310"/>
      <c r="I19" s="310"/>
      <c r="J19" s="310"/>
      <c r="K19" s="310"/>
    </row>
    <row r="20" spans="1:11" s="308" customFormat="1" ht="15" customHeight="1" x14ac:dyDescent="0.25">
      <c r="A20" s="1171" t="s">
        <v>54</v>
      </c>
      <c r="B20" s="1171"/>
      <c r="C20" s="1171"/>
      <c r="D20" s="1171"/>
      <c r="E20" s="1171"/>
      <c r="F20" s="1171"/>
      <c r="G20" s="1171"/>
      <c r="H20" s="1171"/>
      <c r="I20" s="1171"/>
      <c r="J20" s="1171"/>
      <c r="K20" s="1171"/>
    </row>
    <row r="21" spans="1:11" s="308" customFormat="1" ht="6" customHeight="1" x14ac:dyDescent="0.25">
      <c r="A21" s="320"/>
      <c r="B21" s="320"/>
      <c r="C21" s="320"/>
      <c r="D21" s="320"/>
      <c r="E21" s="320"/>
      <c r="F21" s="320"/>
      <c r="G21" s="320"/>
      <c r="H21" s="320"/>
      <c r="I21" s="320"/>
      <c r="J21" s="320"/>
      <c r="K21" s="320"/>
    </row>
    <row r="22" spans="1:11" ht="42.95" customHeight="1" x14ac:dyDescent="0.2">
      <c r="A22" s="1168" t="s">
        <v>241</v>
      </c>
      <c r="B22" s="1168"/>
      <c r="C22" s="1168"/>
      <c r="D22" s="1168"/>
      <c r="E22" s="1168"/>
      <c r="F22" s="1168"/>
      <c r="G22" s="1168"/>
      <c r="H22" s="1168"/>
      <c r="I22" s="1168"/>
      <c r="J22" s="1168"/>
      <c r="K22" s="1168"/>
    </row>
  </sheetData>
  <mergeCells count="11">
    <mergeCell ref="A1:B1"/>
    <mergeCell ref="A2:B2"/>
    <mergeCell ref="F1:H1"/>
    <mergeCell ref="A20:K20"/>
    <mergeCell ref="A3:K3"/>
    <mergeCell ref="A22:K22"/>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pane ySplit="6" topLeftCell="A7" activePane="bottomLeft" state="frozen"/>
      <selection sqref="A1:B86"/>
      <selection pane="bottomLeft" activeCell="J10" sqref="J10"/>
    </sheetView>
  </sheetViews>
  <sheetFormatPr defaultColWidth="8.85546875" defaultRowHeight="12.75" x14ac:dyDescent="0.2"/>
  <cols>
    <col min="1" max="1" width="33.140625" style="915" customWidth="1"/>
    <col min="2" max="9" width="6.7109375" style="692" customWidth="1"/>
    <col min="10" max="16384" width="8.85546875" style="692"/>
  </cols>
  <sheetData>
    <row r="1" spans="1:9" ht="30" customHeight="1" x14ac:dyDescent="0.2">
      <c r="A1" s="1031"/>
      <c r="B1" s="1031"/>
      <c r="F1" s="1032" t="s">
        <v>590</v>
      </c>
      <c r="G1" s="1033"/>
      <c r="H1" s="1033"/>
    </row>
    <row r="2" spans="1:9" ht="6" customHeight="1" x14ac:dyDescent="0.2">
      <c r="A2" s="1031"/>
      <c r="B2" s="1031"/>
    </row>
    <row r="3" spans="1:9" ht="30" customHeight="1" x14ac:dyDescent="0.2">
      <c r="A3" s="1089" t="s">
        <v>652</v>
      </c>
      <c r="B3" s="1173"/>
      <c r="C3" s="1173"/>
      <c r="D3" s="1173"/>
      <c r="E3" s="1173"/>
      <c r="F3" s="1173"/>
      <c r="G3" s="1173"/>
      <c r="H3" s="1173"/>
      <c r="I3" s="1173"/>
    </row>
    <row r="4" spans="1:9" ht="15" customHeight="1" x14ac:dyDescent="0.2">
      <c r="B4" s="1174" t="s">
        <v>522</v>
      </c>
      <c r="C4" s="994"/>
      <c r="D4" s="994"/>
      <c r="E4" s="994"/>
      <c r="F4" s="1174" t="s">
        <v>523</v>
      </c>
      <c r="G4" s="1174"/>
      <c r="H4" s="1174"/>
      <c r="I4" s="1174"/>
    </row>
    <row r="5" spans="1:9" ht="15" customHeight="1" x14ac:dyDescent="0.2">
      <c r="B5" s="971" t="s">
        <v>90</v>
      </c>
      <c r="C5" s="975"/>
      <c r="D5" s="971" t="s">
        <v>91</v>
      </c>
      <c r="E5" s="975"/>
      <c r="F5" s="971" t="s">
        <v>90</v>
      </c>
      <c r="G5" s="975"/>
      <c r="H5" s="971" t="s">
        <v>91</v>
      </c>
      <c r="I5" s="975"/>
    </row>
    <row r="6" spans="1:9" ht="42.75" customHeight="1" x14ac:dyDescent="0.2">
      <c r="A6" s="397"/>
      <c r="B6" s="395" t="s">
        <v>710</v>
      </c>
      <c r="C6" s="395" t="s">
        <v>711</v>
      </c>
      <c r="D6" s="395" t="s">
        <v>712</v>
      </c>
      <c r="E6" s="395" t="s">
        <v>713</v>
      </c>
      <c r="F6" s="395" t="s">
        <v>714</v>
      </c>
      <c r="G6" s="395" t="s">
        <v>715</v>
      </c>
      <c r="H6" s="395" t="s">
        <v>716</v>
      </c>
      <c r="I6" s="395" t="s">
        <v>717</v>
      </c>
    </row>
    <row r="7" spans="1:9" ht="6.75" customHeight="1" x14ac:dyDescent="0.2">
      <c r="A7" s="380"/>
      <c r="B7" s="679"/>
      <c r="C7" s="679"/>
      <c r="D7" s="679"/>
      <c r="E7" s="679"/>
      <c r="F7" s="679"/>
      <c r="G7" s="679"/>
      <c r="H7" s="679"/>
      <c r="I7" s="679"/>
    </row>
    <row r="8" spans="1:9" ht="15" customHeight="1" x14ac:dyDescent="0.2">
      <c r="A8" s="918" t="s">
        <v>61</v>
      </c>
      <c r="B8" s="930">
        <v>5.9975010412328196</v>
      </c>
      <c r="C8" s="930">
        <v>42.036553524804198</v>
      </c>
      <c r="D8" s="930">
        <v>4.5487894350696996</v>
      </c>
      <c r="E8" s="930">
        <v>42.7374301675978</v>
      </c>
      <c r="F8" s="931">
        <v>17.1607952563655</v>
      </c>
      <c r="G8" s="931">
        <v>59.550561797752799</v>
      </c>
      <c r="H8" s="931">
        <v>11.917480198931701</v>
      </c>
      <c r="I8" s="931">
        <v>58.455882352941202</v>
      </c>
    </row>
    <row r="9" spans="1:9" ht="30" customHeight="1" x14ac:dyDescent="0.2">
      <c r="A9" s="918" t="s">
        <v>251</v>
      </c>
      <c r="B9" s="930">
        <v>9.7334073868369906</v>
      </c>
      <c r="C9" s="930">
        <v>35.770234986945198</v>
      </c>
      <c r="D9" s="930">
        <v>10.3008070432869</v>
      </c>
      <c r="E9" s="930">
        <v>32.773109243697498</v>
      </c>
      <c r="F9" s="931">
        <v>32.228810603418196</v>
      </c>
      <c r="G9" s="931">
        <v>56.179775280898902</v>
      </c>
      <c r="H9" s="931">
        <v>26.224677716390399</v>
      </c>
      <c r="I9" s="931">
        <v>54.044117647058798</v>
      </c>
    </row>
    <row r="10" spans="1:9" ht="15" customHeight="1" x14ac:dyDescent="0.2">
      <c r="A10" s="918" t="s">
        <v>21</v>
      </c>
      <c r="B10" s="930">
        <v>10.6220494307137</v>
      </c>
      <c r="C10" s="930">
        <v>39.5287958115183</v>
      </c>
      <c r="D10" s="930">
        <v>15.1283932501834</v>
      </c>
      <c r="E10" s="930">
        <v>53.631284916201103</v>
      </c>
      <c r="F10" s="931">
        <v>24.485524938960602</v>
      </c>
      <c r="G10" s="931">
        <v>55.182072829131698</v>
      </c>
      <c r="H10" s="931">
        <v>29.4160987290477</v>
      </c>
      <c r="I10" s="931">
        <v>68.014705882352899</v>
      </c>
    </row>
    <row r="11" spans="1:9" ht="30" customHeight="1" x14ac:dyDescent="0.2">
      <c r="A11" s="918" t="s">
        <v>199</v>
      </c>
      <c r="B11" s="930">
        <v>3.9711191335740099</v>
      </c>
      <c r="C11" s="930">
        <v>10.994764397905801</v>
      </c>
      <c r="D11" s="930">
        <v>5.5017605633802802</v>
      </c>
      <c r="E11" s="930">
        <v>17.366946778711501</v>
      </c>
      <c r="F11" s="931">
        <v>3.19093286835222</v>
      </c>
      <c r="G11" s="931">
        <v>6.1797752808988804</v>
      </c>
      <c r="H11" s="931">
        <v>3.35236691840118</v>
      </c>
      <c r="I11" s="931">
        <v>9.5588235294117592</v>
      </c>
    </row>
    <row r="12" spans="1:9" ht="30" customHeight="1" x14ac:dyDescent="0.2">
      <c r="A12" s="918" t="s">
        <v>309</v>
      </c>
      <c r="B12" s="930">
        <v>7.0397111913357397</v>
      </c>
      <c r="C12" s="930">
        <v>20.9424083769633</v>
      </c>
      <c r="D12" s="930">
        <v>7.45414526779164</v>
      </c>
      <c r="E12" s="930">
        <v>26.536312849162002</v>
      </c>
      <c r="F12" s="931">
        <v>11.4210985178727</v>
      </c>
      <c r="G12" s="931">
        <v>26.197183098591498</v>
      </c>
      <c r="H12" s="931">
        <v>12.414809357156001</v>
      </c>
      <c r="I12" s="931">
        <v>33.823529411764703</v>
      </c>
    </row>
    <row r="13" spans="1:9" ht="30" customHeight="1" x14ac:dyDescent="0.2">
      <c r="A13" s="467" t="s">
        <v>202</v>
      </c>
      <c r="B13" s="503"/>
      <c r="C13" s="503"/>
      <c r="D13" s="503"/>
      <c r="E13" s="503"/>
      <c r="F13" s="503"/>
      <c r="G13" s="503"/>
      <c r="H13" s="503"/>
      <c r="I13" s="503"/>
    </row>
    <row r="14" spans="1:9" ht="15" customHeight="1" x14ac:dyDescent="0.2">
      <c r="A14" s="918" t="s">
        <v>252</v>
      </c>
      <c r="B14" s="930">
        <v>7.9155672823219003</v>
      </c>
      <c r="C14" s="930">
        <v>15.6657963446475</v>
      </c>
      <c r="D14" s="930">
        <v>7.8356566397652196</v>
      </c>
      <c r="E14" s="930">
        <v>15.083798882681601</v>
      </c>
      <c r="F14" s="931">
        <v>7.9700034879665198</v>
      </c>
      <c r="G14" s="931">
        <v>12.3595505617978</v>
      </c>
      <c r="H14" s="931">
        <v>7.3494197826487397</v>
      </c>
      <c r="I14" s="931">
        <v>12.5</v>
      </c>
    </row>
    <row r="15" spans="1:9" ht="30" customHeight="1" x14ac:dyDescent="0.2">
      <c r="A15" s="918" t="s">
        <v>200</v>
      </c>
      <c r="B15" s="930">
        <v>16.743023740108299</v>
      </c>
      <c r="C15" s="930">
        <v>24.083769633507899</v>
      </c>
      <c r="D15" s="930">
        <v>26.030814380043999</v>
      </c>
      <c r="E15" s="930">
        <v>40.782122905027897</v>
      </c>
      <c r="F15" s="931">
        <v>21.8695500523195</v>
      </c>
      <c r="G15" s="931">
        <v>33.4269662921348</v>
      </c>
      <c r="H15" s="931">
        <v>27.832013262110902</v>
      </c>
      <c r="I15" s="931">
        <v>34.558823529411796</v>
      </c>
    </row>
    <row r="16" spans="1:9" ht="6" customHeight="1" x14ac:dyDescent="0.2">
      <c r="A16" s="396"/>
      <c r="B16" s="386"/>
      <c r="C16" s="386"/>
      <c r="D16" s="386"/>
      <c r="E16" s="386"/>
      <c r="F16" s="386"/>
      <c r="G16" s="386"/>
      <c r="H16" s="386"/>
      <c r="I16" s="386"/>
    </row>
    <row r="17" spans="1:9" ht="15" customHeight="1" x14ac:dyDescent="0.2">
      <c r="A17" s="1108" t="s">
        <v>203</v>
      </c>
      <c r="B17" s="1108"/>
      <c r="C17" s="1108"/>
      <c r="D17" s="1108"/>
      <c r="E17" s="1108"/>
      <c r="F17" s="1108"/>
      <c r="G17" s="1108"/>
      <c r="H17" s="1108"/>
      <c r="I17" s="1108"/>
    </row>
    <row r="18" spans="1:9" ht="6" customHeight="1" x14ac:dyDescent="0.2">
      <c r="A18" s="468"/>
      <c r="B18" s="916"/>
      <c r="C18" s="916"/>
      <c r="D18" s="916"/>
      <c r="E18" s="916"/>
      <c r="F18" s="916"/>
      <c r="G18" s="916"/>
      <c r="H18" s="916"/>
      <c r="I18" s="916"/>
    </row>
    <row r="19" spans="1:9" ht="30" customHeight="1" x14ac:dyDescent="0.2">
      <c r="A19" s="1108" t="s">
        <v>201</v>
      </c>
      <c r="B19" s="1108"/>
      <c r="C19" s="1108"/>
      <c r="D19" s="1108"/>
      <c r="E19" s="1108"/>
      <c r="F19" s="1108"/>
      <c r="G19" s="1108"/>
      <c r="H19" s="1108"/>
      <c r="I19" s="1108"/>
    </row>
    <row r="20" spans="1:9" ht="15" customHeight="1" x14ac:dyDescent="0.2">
      <c r="A20" s="1108" t="s">
        <v>250</v>
      </c>
      <c r="B20" s="1108"/>
      <c r="C20" s="1108"/>
      <c r="D20" s="1108"/>
      <c r="E20" s="1108"/>
      <c r="F20" s="1108"/>
      <c r="G20" s="1108"/>
      <c r="H20" s="1108"/>
      <c r="I20" s="1108"/>
    </row>
    <row r="21" spans="1:9" x14ac:dyDescent="0.2">
      <c r="A21" s="916"/>
      <c r="B21" s="339"/>
      <c r="C21" s="339"/>
      <c r="D21" s="339"/>
      <c r="E21" s="339"/>
      <c r="F21" s="339"/>
      <c r="G21" s="339"/>
      <c r="H21" s="339"/>
      <c r="I21" s="339"/>
    </row>
  </sheetData>
  <mergeCells count="13">
    <mergeCell ref="A1:B1"/>
    <mergeCell ref="A2:B2"/>
    <mergeCell ref="F1:H1"/>
    <mergeCell ref="A17:I17"/>
    <mergeCell ref="A19:I19"/>
    <mergeCell ref="A20:I20"/>
    <mergeCell ref="A3:I3"/>
    <mergeCell ref="B4:E4"/>
    <mergeCell ref="F4:I4"/>
    <mergeCell ref="B5:C5"/>
    <mergeCell ref="D5:E5"/>
    <mergeCell ref="F5:G5"/>
    <mergeCell ref="H5:I5"/>
  </mergeCells>
  <hyperlinks>
    <hyperlink ref="F1:H1" location="Tabellförteckning!A1" display="Tillbaka till innehållsföreckningen "/>
  </hyperlinks>
  <pageMargins left="0.75" right="0.75" top="1" bottom="1" header="0.5" footer="0.5"/>
  <pageSetup paperSize="9" scale="85"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pageSetUpPr fitToPage="1"/>
  </sheetPr>
  <dimension ref="A1:N35"/>
  <sheetViews>
    <sheetView zoomScaleNormal="100" workbookViewId="0">
      <pane ySplit="5" topLeftCell="A6" activePane="bottomLeft" state="frozen"/>
      <selection sqref="A1:B86"/>
      <selection pane="bottomLeft" sqref="A1:B86"/>
    </sheetView>
  </sheetViews>
  <sheetFormatPr defaultColWidth="8.85546875" defaultRowHeight="12.75" x14ac:dyDescent="0.2"/>
  <cols>
    <col min="1" max="1" width="6.7109375" style="5" customWidth="1"/>
    <col min="2" max="3" width="8.28515625" style="14" customWidth="1"/>
    <col min="4" max="4" width="7.85546875" style="14" customWidth="1"/>
    <col min="5" max="5" width="7.7109375" style="14" customWidth="1"/>
    <col min="6" max="6" width="8.42578125" style="49" customWidth="1"/>
    <col min="7" max="7" width="8.140625" style="14" customWidth="1"/>
    <col min="8" max="8" width="9.28515625" style="14" customWidth="1"/>
    <col min="9" max="9" width="9.140625" style="14" bestFit="1" customWidth="1"/>
    <col min="10" max="10" width="7.7109375" style="14" customWidth="1"/>
    <col min="11" max="11" width="7.7109375" style="5" customWidth="1"/>
    <col min="12" max="16384" width="8.85546875" style="5"/>
  </cols>
  <sheetData>
    <row r="1" spans="1:14" s="800" customFormat="1" ht="30" customHeight="1" x14ac:dyDescent="0.25">
      <c r="A1" s="1099"/>
      <c r="B1" s="967"/>
      <c r="C1" s="799"/>
      <c r="D1" s="799"/>
      <c r="E1" s="799"/>
      <c r="F1" s="962" t="s">
        <v>590</v>
      </c>
      <c r="G1" s="963"/>
      <c r="H1" s="963"/>
      <c r="I1" s="887"/>
      <c r="J1" s="887"/>
      <c r="K1" s="887"/>
      <c r="L1" s="887"/>
      <c r="M1" s="887"/>
      <c r="N1" s="887"/>
    </row>
    <row r="2" spans="1:14" s="800" customFormat="1" ht="6" customHeight="1" x14ac:dyDescent="0.2">
      <c r="A2" s="1099"/>
      <c r="B2" s="967"/>
      <c r="C2" s="799"/>
      <c r="D2" s="799"/>
      <c r="E2" s="799"/>
      <c r="F2" s="49"/>
      <c r="G2" s="799"/>
      <c r="H2" s="799"/>
      <c r="I2" s="799"/>
      <c r="J2" s="799"/>
    </row>
    <row r="3" spans="1:14" ht="15" x14ac:dyDescent="0.25">
      <c r="A3" s="1014" t="s">
        <v>524</v>
      </c>
      <c r="B3" s="1015"/>
      <c r="C3" s="1015"/>
      <c r="D3" s="1175"/>
      <c r="E3" s="1175"/>
      <c r="F3" s="1175"/>
      <c r="G3" s="1175"/>
      <c r="H3" s="1175"/>
      <c r="I3" s="1175"/>
      <c r="J3" s="1175"/>
    </row>
    <row r="4" spans="1:14" ht="15" customHeight="1" x14ac:dyDescent="0.2">
      <c r="A4" s="1157" t="s">
        <v>127</v>
      </c>
      <c r="B4" s="1153" t="s">
        <v>73</v>
      </c>
      <c r="C4" s="1153"/>
      <c r="D4" s="1153"/>
      <c r="E4" s="1153" t="s">
        <v>74</v>
      </c>
      <c r="F4" s="1153"/>
      <c r="G4" s="1153"/>
      <c r="H4" s="1153" t="s">
        <v>75</v>
      </c>
      <c r="I4" s="1153"/>
      <c r="J4" s="1153"/>
      <c r="K4" s="37"/>
    </row>
    <row r="5" spans="1:14" ht="33.75" customHeight="1" x14ac:dyDescent="0.2">
      <c r="A5" s="1157"/>
      <c r="B5" s="214" t="s">
        <v>246</v>
      </c>
      <c r="C5" s="794" t="s">
        <v>448</v>
      </c>
      <c r="D5" s="73" t="s">
        <v>128</v>
      </c>
      <c r="E5" s="73" t="s">
        <v>115</v>
      </c>
      <c r="F5" s="794" t="s">
        <v>448</v>
      </c>
      <c r="G5" s="214" t="s">
        <v>247</v>
      </c>
      <c r="H5" s="214" t="s">
        <v>248</v>
      </c>
      <c r="I5" s="794" t="s">
        <v>448</v>
      </c>
      <c r="J5" s="214" t="s">
        <v>247</v>
      </c>
      <c r="K5" s="14"/>
    </row>
    <row r="6" spans="1:14" ht="6" customHeight="1" x14ac:dyDescent="0.2">
      <c r="A6" s="399"/>
      <c r="B6" s="323"/>
      <c r="C6" s="323"/>
      <c r="D6" s="323"/>
      <c r="E6" s="323"/>
      <c r="F6" s="323"/>
      <c r="G6" s="323"/>
      <c r="H6" s="323"/>
      <c r="I6" s="323"/>
      <c r="J6" s="323"/>
    </row>
    <row r="7" spans="1:14" x14ac:dyDescent="0.2">
      <c r="A7" s="74">
        <v>1993</v>
      </c>
      <c r="B7" s="66">
        <v>295</v>
      </c>
      <c r="C7" s="66">
        <v>126000</v>
      </c>
      <c r="D7" s="66">
        <v>0.5</v>
      </c>
      <c r="E7" s="66">
        <v>75</v>
      </c>
      <c r="F7" s="45">
        <v>174259</v>
      </c>
      <c r="G7" s="66">
        <v>0</v>
      </c>
      <c r="H7" s="66">
        <f t="shared" ref="H7:J11" si="0">B7+E7</f>
        <v>370</v>
      </c>
      <c r="I7" s="66">
        <f t="shared" si="0"/>
        <v>300259</v>
      </c>
      <c r="J7" s="66">
        <f t="shared" si="0"/>
        <v>0.5</v>
      </c>
      <c r="K7" s="66"/>
    </row>
    <row r="8" spans="1:14" x14ac:dyDescent="0.2">
      <c r="A8" s="74">
        <v>1994</v>
      </c>
      <c r="B8" s="66">
        <v>236</v>
      </c>
      <c r="C8" s="66">
        <v>144000</v>
      </c>
      <c r="D8" s="66">
        <v>2.6</v>
      </c>
      <c r="E8" s="66">
        <v>104</v>
      </c>
      <c r="F8" s="45">
        <v>232015</v>
      </c>
      <c r="G8" s="66">
        <v>14</v>
      </c>
      <c r="H8" s="66">
        <f t="shared" si="0"/>
        <v>340</v>
      </c>
      <c r="I8" s="66">
        <f t="shared" si="0"/>
        <v>376015</v>
      </c>
      <c r="J8" s="66">
        <f t="shared" si="0"/>
        <v>16.600000000000001</v>
      </c>
      <c r="K8" s="66"/>
    </row>
    <row r="9" spans="1:14" x14ac:dyDescent="0.2">
      <c r="A9" s="74">
        <v>1995</v>
      </c>
      <c r="B9" s="66">
        <v>140</v>
      </c>
      <c r="C9" s="66">
        <v>103200</v>
      </c>
      <c r="D9" s="66">
        <v>6.3</v>
      </c>
      <c r="E9" s="66">
        <v>77</v>
      </c>
      <c r="F9" s="45">
        <v>108436</v>
      </c>
      <c r="G9" s="66">
        <v>5.7</v>
      </c>
      <c r="H9" s="66">
        <f t="shared" si="0"/>
        <v>217</v>
      </c>
      <c r="I9" s="66">
        <f t="shared" si="0"/>
        <v>211636</v>
      </c>
      <c r="J9" s="66">
        <f t="shared" si="0"/>
        <v>12</v>
      </c>
      <c r="K9" s="66"/>
    </row>
    <row r="10" spans="1:14" x14ac:dyDescent="0.2">
      <c r="A10" s="74">
        <v>1996</v>
      </c>
      <c r="B10" s="66">
        <v>170</v>
      </c>
      <c r="C10" s="66">
        <v>70000</v>
      </c>
      <c r="D10" s="66">
        <v>8.5</v>
      </c>
      <c r="E10" s="66">
        <v>122</v>
      </c>
      <c r="F10" s="45">
        <v>34054</v>
      </c>
      <c r="G10" s="66">
        <v>15.5</v>
      </c>
      <c r="H10" s="66">
        <f t="shared" si="0"/>
        <v>292</v>
      </c>
      <c r="I10" s="66">
        <f t="shared" si="0"/>
        <v>104054</v>
      </c>
      <c r="J10" s="66">
        <f t="shared" si="0"/>
        <v>24</v>
      </c>
      <c r="K10" s="66"/>
    </row>
    <row r="11" spans="1:14" x14ac:dyDescent="0.2">
      <c r="A11" s="74" t="s">
        <v>78</v>
      </c>
      <c r="B11" s="66">
        <v>200</v>
      </c>
      <c r="C11" s="66">
        <v>75600</v>
      </c>
      <c r="D11" s="66">
        <v>12.4</v>
      </c>
      <c r="E11" s="66">
        <v>165</v>
      </c>
      <c r="F11" s="45">
        <v>51573</v>
      </c>
      <c r="G11" s="66">
        <v>23</v>
      </c>
      <c r="H11" s="66">
        <f t="shared" si="0"/>
        <v>365</v>
      </c>
      <c r="I11" s="66">
        <f t="shared" si="0"/>
        <v>127173</v>
      </c>
      <c r="J11" s="66">
        <f t="shared" si="0"/>
        <v>35.4</v>
      </c>
      <c r="K11" s="66"/>
    </row>
    <row r="12" spans="1:14" x14ac:dyDescent="0.2">
      <c r="A12" s="74" t="s">
        <v>48</v>
      </c>
      <c r="B12" s="66">
        <v>355</v>
      </c>
      <c r="C12" s="66">
        <v>13750</v>
      </c>
      <c r="D12" s="66">
        <v>2</v>
      </c>
      <c r="E12" s="66">
        <f t="shared" ref="E12:G17" si="1">H12-B12</f>
        <v>89</v>
      </c>
      <c r="F12" s="66">
        <f t="shared" si="1"/>
        <v>76794</v>
      </c>
      <c r="G12" s="66">
        <f t="shared" si="1"/>
        <v>9</v>
      </c>
      <c r="H12" s="66">
        <v>444</v>
      </c>
      <c r="I12" s="66">
        <v>90544</v>
      </c>
      <c r="J12" s="66">
        <v>11</v>
      </c>
      <c r="K12" s="66"/>
    </row>
    <row r="13" spans="1:14" x14ac:dyDescent="0.2">
      <c r="A13" s="74" t="s">
        <v>79</v>
      </c>
      <c r="B13" s="66">
        <v>329</v>
      </c>
      <c r="C13" s="66">
        <v>35458</v>
      </c>
      <c r="D13" s="66">
        <v>6</v>
      </c>
      <c r="E13" s="66">
        <f t="shared" si="1"/>
        <v>110</v>
      </c>
      <c r="F13" s="66">
        <f t="shared" si="1"/>
        <v>125862</v>
      </c>
      <c r="G13" s="66">
        <f t="shared" si="1"/>
        <v>13</v>
      </c>
      <c r="H13" s="66">
        <v>439</v>
      </c>
      <c r="I13" s="66">
        <v>161320</v>
      </c>
      <c r="J13" s="66">
        <v>19</v>
      </c>
      <c r="K13" s="16"/>
    </row>
    <row r="14" spans="1:14" x14ac:dyDescent="0.2">
      <c r="A14" s="74" t="s">
        <v>80</v>
      </c>
      <c r="B14" s="66">
        <v>466</v>
      </c>
      <c r="C14" s="66">
        <v>22993</v>
      </c>
      <c r="D14" s="66">
        <v>4</v>
      </c>
      <c r="E14" s="66">
        <f t="shared" si="1"/>
        <v>127</v>
      </c>
      <c r="F14" s="66">
        <f t="shared" si="1"/>
        <v>72753</v>
      </c>
      <c r="G14" s="66">
        <f t="shared" si="1"/>
        <v>27</v>
      </c>
      <c r="H14" s="66">
        <v>593</v>
      </c>
      <c r="I14" s="66">
        <v>95746</v>
      </c>
      <c r="J14" s="66">
        <v>31</v>
      </c>
      <c r="K14" s="16"/>
    </row>
    <row r="15" spans="1:14" x14ac:dyDescent="0.2">
      <c r="A15" s="74" t="s">
        <v>60</v>
      </c>
      <c r="B15" s="66">
        <v>555</v>
      </c>
      <c r="C15" s="66">
        <v>35677</v>
      </c>
      <c r="D15" s="66">
        <v>4</v>
      </c>
      <c r="E15" s="66">
        <f t="shared" si="1"/>
        <v>171</v>
      </c>
      <c r="F15" s="66">
        <f t="shared" si="1"/>
        <v>208281</v>
      </c>
      <c r="G15" s="66">
        <f t="shared" si="1"/>
        <v>14</v>
      </c>
      <c r="H15" s="66">
        <v>726</v>
      </c>
      <c r="I15" s="66">
        <v>243958</v>
      </c>
      <c r="J15" s="66">
        <v>18</v>
      </c>
      <c r="K15" s="16"/>
    </row>
    <row r="16" spans="1:14" x14ac:dyDescent="0.2">
      <c r="A16" s="74" t="s">
        <v>153</v>
      </c>
      <c r="B16" s="66">
        <v>766</v>
      </c>
      <c r="C16" s="66">
        <v>68031</v>
      </c>
      <c r="D16" s="66">
        <v>6</v>
      </c>
      <c r="E16" s="66">
        <f t="shared" si="1"/>
        <v>129</v>
      </c>
      <c r="F16" s="66">
        <f t="shared" si="1"/>
        <v>358646</v>
      </c>
      <c r="G16" s="66">
        <f t="shared" si="1"/>
        <v>25</v>
      </c>
      <c r="H16" s="66">
        <v>895</v>
      </c>
      <c r="I16" s="66">
        <v>426677</v>
      </c>
      <c r="J16" s="66">
        <v>31</v>
      </c>
      <c r="K16" s="16"/>
    </row>
    <row r="17" spans="1:11" x14ac:dyDescent="0.2">
      <c r="A17" s="74" t="s">
        <v>94</v>
      </c>
      <c r="B17" s="66">
        <v>784</v>
      </c>
      <c r="C17" s="66">
        <v>53193</v>
      </c>
      <c r="D17" s="66">
        <v>6</v>
      </c>
      <c r="E17" s="66">
        <f t="shared" si="1"/>
        <v>198</v>
      </c>
      <c r="F17" s="66">
        <f t="shared" si="1"/>
        <v>566111</v>
      </c>
      <c r="G17" s="66">
        <f t="shared" si="1"/>
        <v>50</v>
      </c>
      <c r="H17" s="66">
        <v>982</v>
      </c>
      <c r="I17" s="66">
        <v>619304</v>
      </c>
      <c r="J17" s="66">
        <v>56</v>
      </c>
      <c r="K17" s="16"/>
    </row>
    <row r="18" spans="1:11" x14ac:dyDescent="0.2">
      <c r="A18" s="74" t="s">
        <v>47</v>
      </c>
      <c r="B18" s="66">
        <v>884</v>
      </c>
      <c r="C18" s="66">
        <v>128667</v>
      </c>
      <c r="D18" s="66">
        <v>14</v>
      </c>
      <c r="E18" s="66">
        <v>195</v>
      </c>
      <c r="F18" s="66">
        <v>270584</v>
      </c>
      <c r="G18" s="66">
        <v>14</v>
      </c>
      <c r="H18" s="66">
        <f t="shared" ref="H18:J27" si="2">B18+E18</f>
        <v>1079</v>
      </c>
      <c r="I18" s="66">
        <f t="shared" si="2"/>
        <v>399251</v>
      </c>
      <c r="J18" s="66">
        <f t="shared" si="2"/>
        <v>28</v>
      </c>
      <c r="K18" s="16"/>
    </row>
    <row r="19" spans="1:11" x14ac:dyDescent="0.2">
      <c r="A19" s="74" t="s">
        <v>51</v>
      </c>
      <c r="B19" s="66">
        <v>1010</v>
      </c>
      <c r="C19" s="66">
        <v>75115</v>
      </c>
      <c r="D19" s="66">
        <v>5</v>
      </c>
      <c r="E19" s="66">
        <v>207</v>
      </c>
      <c r="F19" s="66">
        <v>96956</v>
      </c>
      <c r="G19" s="66">
        <v>8</v>
      </c>
      <c r="H19" s="66">
        <f>B19+E19</f>
        <v>1217</v>
      </c>
      <c r="I19" s="66">
        <f>C19+F19</f>
        <v>172071</v>
      </c>
      <c r="J19" s="66">
        <f>D19+G19</f>
        <v>13</v>
      </c>
      <c r="K19" s="16"/>
    </row>
    <row r="20" spans="1:11" x14ac:dyDescent="0.2">
      <c r="A20" s="74" t="s">
        <v>52</v>
      </c>
      <c r="B20" s="66">
        <v>1129</v>
      </c>
      <c r="C20" s="66">
        <v>235044</v>
      </c>
      <c r="D20" s="66">
        <v>24</v>
      </c>
      <c r="E20" s="66">
        <v>204</v>
      </c>
      <c r="F20" s="66">
        <v>42326</v>
      </c>
      <c r="G20" s="66">
        <v>5</v>
      </c>
      <c r="H20" s="66">
        <f t="shared" si="2"/>
        <v>1333</v>
      </c>
      <c r="I20" s="66">
        <f t="shared" si="2"/>
        <v>277370</v>
      </c>
      <c r="J20" s="66">
        <f t="shared" si="2"/>
        <v>29</v>
      </c>
      <c r="K20" s="16"/>
    </row>
    <row r="21" spans="1:11" x14ac:dyDescent="0.2">
      <c r="A21" s="74" t="s">
        <v>179</v>
      </c>
      <c r="B21" s="66">
        <v>1314</v>
      </c>
      <c r="C21" s="66">
        <v>87448</v>
      </c>
      <c r="D21" s="66">
        <v>50</v>
      </c>
      <c r="E21" s="66">
        <v>222</v>
      </c>
      <c r="F21" s="66">
        <v>147104</v>
      </c>
      <c r="G21" s="66">
        <v>24</v>
      </c>
      <c r="H21" s="66">
        <f t="shared" si="2"/>
        <v>1536</v>
      </c>
      <c r="I21" s="66">
        <f t="shared" si="2"/>
        <v>234552</v>
      </c>
      <c r="J21" s="66">
        <f t="shared" si="2"/>
        <v>74</v>
      </c>
      <c r="K21" s="16"/>
    </row>
    <row r="22" spans="1:11" x14ac:dyDescent="0.2">
      <c r="A22" s="75">
        <v>2008</v>
      </c>
      <c r="B22" s="66">
        <v>957</v>
      </c>
      <c r="C22" s="66">
        <v>169008</v>
      </c>
      <c r="D22" s="66">
        <v>11</v>
      </c>
      <c r="E22" s="66">
        <v>389</v>
      </c>
      <c r="F22" s="66">
        <v>173509</v>
      </c>
      <c r="G22" s="66">
        <v>32</v>
      </c>
      <c r="H22" s="66">
        <f>B22+E22</f>
        <v>1346</v>
      </c>
      <c r="I22" s="66">
        <f>C22+F22</f>
        <v>342517</v>
      </c>
      <c r="J22" s="66">
        <f>D22+G22</f>
        <v>43</v>
      </c>
      <c r="K22" s="16"/>
    </row>
    <row r="23" spans="1:11" s="160" customFormat="1" x14ac:dyDescent="0.2">
      <c r="A23" s="159" t="s">
        <v>195</v>
      </c>
      <c r="B23" s="66">
        <v>1034</v>
      </c>
      <c r="C23" s="66">
        <v>346701</v>
      </c>
      <c r="D23" s="66">
        <v>14</v>
      </c>
      <c r="E23" s="66">
        <v>517</v>
      </c>
      <c r="F23" s="66">
        <v>276839</v>
      </c>
      <c r="G23" s="66">
        <v>26</v>
      </c>
      <c r="H23" s="66">
        <f t="shared" ref="H23:H26" si="3">B23+E23</f>
        <v>1551</v>
      </c>
      <c r="I23" s="66">
        <f>C23+F23</f>
        <v>623540</v>
      </c>
      <c r="J23" s="66">
        <f t="shared" ref="J23:J24" si="4">D23+G23</f>
        <v>40</v>
      </c>
      <c r="K23" s="16"/>
    </row>
    <row r="24" spans="1:11" s="233" customFormat="1" x14ac:dyDescent="0.2">
      <c r="A24" s="161">
        <v>2010</v>
      </c>
      <c r="B24" s="66">
        <v>1011</v>
      </c>
      <c r="C24" s="156">
        <v>79281</v>
      </c>
      <c r="D24" s="66">
        <v>35</v>
      </c>
      <c r="E24" s="66">
        <v>387</v>
      </c>
      <c r="F24" s="66">
        <v>139078</v>
      </c>
      <c r="G24" s="156">
        <v>19</v>
      </c>
      <c r="H24" s="66">
        <f t="shared" si="3"/>
        <v>1398</v>
      </c>
      <c r="I24" s="66">
        <f>C24+F24</f>
        <v>218359</v>
      </c>
      <c r="J24" s="66">
        <f t="shared" si="4"/>
        <v>54</v>
      </c>
      <c r="K24" s="16"/>
    </row>
    <row r="25" spans="1:11" s="240" customFormat="1" x14ac:dyDescent="0.2">
      <c r="A25" s="161">
        <v>2011</v>
      </c>
      <c r="B25" s="66">
        <v>1121</v>
      </c>
      <c r="C25" s="156">
        <v>211127</v>
      </c>
      <c r="D25" s="156">
        <v>23</v>
      </c>
      <c r="E25" s="66">
        <v>451</v>
      </c>
      <c r="F25" s="66">
        <v>153464</v>
      </c>
      <c r="G25" s="156">
        <v>71</v>
      </c>
      <c r="H25" s="66">
        <f t="shared" si="3"/>
        <v>1572</v>
      </c>
      <c r="I25" s="66">
        <f t="shared" ref="I25:I27" si="5">C25+F25</f>
        <v>364591</v>
      </c>
      <c r="J25" s="66">
        <v>94</v>
      </c>
      <c r="K25" s="16"/>
    </row>
    <row r="26" spans="1:11" s="281" customFormat="1" x14ac:dyDescent="0.2">
      <c r="A26" s="161">
        <v>2012</v>
      </c>
      <c r="B26" s="66">
        <v>1013</v>
      </c>
      <c r="C26" s="156">
        <v>151407</v>
      </c>
      <c r="D26" s="156">
        <v>0</v>
      </c>
      <c r="E26" s="66">
        <v>544</v>
      </c>
      <c r="F26" s="66">
        <v>328078</v>
      </c>
      <c r="G26" s="156">
        <v>51</v>
      </c>
      <c r="H26" s="66">
        <f t="shared" si="3"/>
        <v>1557</v>
      </c>
      <c r="I26" s="66">
        <f t="shared" si="5"/>
        <v>479485</v>
      </c>
      <c r="J26" s="66">
        <v>50.7</v>
      </c>
      <c r="K26" s="16"/>
    </row>
    <row r="27" spans="1:11" x14ac:dyDescent="0.2">
      <c r="A27" s="161">
        <v>2013</v>
      </c>
      <c r="B27" s="66">
        <v>1131</v>
      </c>
      <c r="C27" s="156">
        <v>283512</v>
      </c>
      <c r="D27" s="87" t="s">
        <v>151</v>
      </c>
      <c r="E27" s="66">
        <v>600</v>
      </c>
      <c r="F27" s="66">
        <v>94956</v>
      </c>
      <c r="G27" s="156">
        <v>16</v>
      </c>
      <c r="H27" s="66">
        <f t="shared" si="2"/>
        <v>1731</v>
      </c>
      <c r="I27" s="66">
        <f t="shared" si="5"/>
        <v>378468</v>
      </c>
      <c r="J27" s="87" t="s">
        <v>151</v>
      </c>
      <c r="K27" s="16"/>
    </row>
    <row r="28" spans="1:11" ht="6" customHeight="1" x14ac:dyDescent="0.2">
      <c r="A28" s="322"/>
      <c r="B28" s="323"/>
      <c r="C28" s="323"/>
      <c r="D28" s="323"/>
      <c r="E28" s="323"/>
      <c r="F28" s="323"/>
      <c r="G28" s="323"/>
      <c r="H28" s="323"/>
      <c r="I28" s="323"/>
      <c r="J28" s="324"/>
    </row>
    <row r="29" spans="1:11" s="62" customFormat="1" ht="15" customHeight="1" x14ac:dyDescent="0.2">
      <c r="A29" s="1094" t="s">
        <v>194</v>
      </c>
      <c r="B29" s="1094"/>
      <c r="C29" s="1094"/>
      <c r="D29" s="1094"/>
      <c r="E29" s="1094"/>
      <c r="F29" s="1094"/>
      <c r="G29" s="1094"/>
      <c r="H29" s="1094"/>
      <c r="I29" s="1094"/>
      <c r="J29" s="1094"/>
      <c r="K29" s="68"/>
    </row>
    <row r="30" spans="1:11" s="319" customFormat="1" ht="6" customHeight="1" x14ac:dyDescent="0.2">
      <c r="A30" s="316"/>
      <c r="B30" s="316"/>
      <c r="C30" s="316"/>
      <c r="D30" s="316"/>
      <c r="E30" s="316"/>
      <c r="F30" s="316"/>
      <c r="G30" s="316"/>
      <c r="H30" s="316"/>
      <c r="I30" s="316"/>
      <c r="J30" s="316"/>
      <c r="K30" s="317"/>
    </row>
    <row r="31" spans="1:11" s="281" customFormat="1" ht="30" customHeight="1" x14ac:dyDescent="0.2">
      <c r="A31" s="968" t="s">
        <v>525</v>
      </c>
      <c r="B31" s="1094"/>
      <c r="C31" s="1094"/>
      <c r="D31" s="1094"/>
      <c r="E31" s="1094"/>
      <c r="F31" s="1094"/>
      <c r="G31" s="1094"/>
      <c r="H31" s="1094"/>
      <c r="I31" s="1094"/>
      <c r="J31" s="1094"/>
    </row>
    <row r="32" spans="1:11" ht="30" customHeight="1" x14ac:dyDescent="0.2">
      <c r="A32" s="968" t="s">
        <v>526</v>
      </c>
      <c r="B32" s="1094"/>
      <c r="C32" s="1094"/>
      <c r="D32" s="1094"/>
      <c r="E32" s="1094"/>
      <c r="F32" s="1094"/>
      <c r="G32" s="1094"/>
      <c r="H32" s="1094"/>
      <c r="I32" s="1094"/>
      <c r="J32" s="1094"/>
    </row>
    <row r="33" spans="1:10" ht="30" customHeight="1" x14ac:dyDescent="0.2">
      <c r="A33" s="968" t="s">
        <v>527</v>
      </c>
      <c r="B33" s="1094"/>
      <c r="C33" s="1094"/>
      <c r="D33" s="1094"/>
      <c r="E33" s="1094"/>
      <c r="F33" s="1094"/>
      <c r="G33" s="1094"/>
      <c r="H33" s="1094"/>
      <c r="I33" s="1094"/>
      <c r="J33" s="1094"/>
    </row>
    <row r="35" spans="1:10" x14ac:dyDescent="0.2">
      <c r="I35" s="17"/>
    </row>
  </sheetData>
  <mergeCells count="12">
    <mergeCell ref="A1:B1"/>
    <mergeCell ref="A2:B2"/>
    <mergeCell ref="F1:H1"/>
    <mergeCell ref="A3:J3"/>
    <mergeCell ref="A29:J29"/>
    <mergeCell ref="A32:J32"/>
    <mergeCell ref="A33:J33"/>
    <mergeCell ref="B4:D4"/>
    <mergeCell ref="E4:G4"/>
    <mergeCell ref="H4:J4"/>
    <mergeCell ref="A4:A5"/>
    <mergeCell ref="A31:J31"/>
  </mergeCells>
  <phoneticPr fontId="0" type="noConversion"/>
  <hyperlinks>
    <hyperlink ref="F1:H1" location="Tabellförteckning!A1" display="Tillbaka till innehållsföreckningen "/>
  </hyperlinks>
  <pageMargins left="0.75" right="0.75" top="1" bottom="1" header="0.5" footer="0.5"/>
  <pageSetup paperSize="9" orientation="portrait" r:id="rId1"/>
  <headerFooter alignWithMargins="0"/>
  <ignoredErrors>
    <ignoredError sqref="A11:A21 A23" numberStoredAsText="1"/>
  </ignoredErrors>
  <drawing r:id="rId2"/>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pageSetUpPr fitToPage="1"/>
  </sheetPr>
  <dimension ref="A1:G31"/>
  <sheetViews>
    <sheetView zoomScaleNormal="100" workbookViewId="0">
      <pane ySplit="5" topLeftCell="A6" activePane="bottomLeft" state="frozen"/>
      <selection sqref="A1:B86"/>
      <selection pane="bottomLeft" sqref="A1:B86"/>
    </sheetView>
  </sheetViews>
  <sheetFormatPr defaultColWidth="8.85546875" defaultRowHeight="12.75" x14ac:dyDescent="0.2"/>
  <cols>
    <col min="1" max="1" width="6.7109375" style="7" customWidth="1"/>
    <col min="2" max="7" width="11.7109375" style="5" customWidth="1"/>
    <col min="8" max="16384" width="8.85546875" style="5"/>
  </cols>
  <sheetData>
    <row r="1" spans="1:7" s="800" customFormat="1" ht="30" customHeight="1" x14ac:dyDescent="0.25">
      <c r="A1" s="1087"/>
      <c r="B1" s="967"/>
      <c r="D1" s="962" t="s">
        <v>673</v>
      </c>
      <c r="E1" s="963"/>
      <c r="F1" s="963"/>
    </row>
    <row r="2" spans="1:7" s="800" customFormat="1" ht="6" customHeight="1" x14ac:dyDescent="0.2">
      <c r="A2" s="1087"/>
      <c r="B2" s="967"/>
    </row>
    <row r="3" spans="1:7" s="31" customFormat="1" ht="41.25" customHeight="1" x14ac:dyDescent="0.25">
      <c r="A3" s="1014" t="s">
        <v>528</v>
      </c>
      <c r="B3" s="1015"/>
      <c r="C3" s="1015"/>
      <c r="D3" s="1175"/>
      <c r="E3" s="1175"/>
      <c r="F3" s="1175"/>
      <c r="G3" s="1175"/>
    </row>
    <row r="4" spans="1:7" ht="15" customHeight="1" x14ac:dyDescent="0.2">
      <c r="A4" s="1127" t="s">
        <v>127</v>
      </c>
      <c r="B4" s="1153" t="s">
        <v>113</v>
      </c>
      <c r="C4" s="1153"/>
      <c r="D4" s="1153" t="s">
        <v>116</v>
      </c>
      <c r="E4" s="1153"/>
      <c r="F4" s="1153" t="s">
        <v>206</v>
      </c>
      <c r="G4" s="1153"/>
    </row>
    <row r="5" spans="1:7" ht="42.75" customHeight="1" x14ac:dyDescent="0.2">
      <c r="A5" s="1127"/>
      <c r="B5" s="73" t="s">
        <v>89</v>
      </c>
      <c r="C5" s="794" t="s">
        <v>530</v>
      </c>
      <c r="D5" s="73" t="s">
        <v>89</v>
      </c>
      <c r="E5" s="73" t="s">
        <v>183</v>
      </c>
      <c r="F5" s="73" t="s">
        <v>89</v>
      </c>
      <c r="G5" s="794" t="s">
        <v>531</v>
      </c>
    </row>
    <row r="6" spans="1:7" ht="6" customHeight="1" x14ac:dyDescent="0.2">
      <c r="A6" s="684"/>
      <c r="B6" s="326"/>
      <c r="C6" s="326"/>
      <c r="D6" s="326"/>
      <c r="E6" s="326"/>
      <c r="F6" s="326"/>
      <c r="G6" s="326"/>
    </row>
    <row r="7" spans="1:7" ht="12.75" customHeight="1" x14ac:dyDescent="0.2">
      <c r="A7" s="22">
        <v>1993</v>
      </c>
      <c r="B7" s="66">
        <v>564</v>
      </c>
      <c r="C7" s="17">
        <v>6</v>
      </c>
      <c r="D7" s="17">
        <v>229</v>
      </c>
      <c r="E7" s="17">
        <v>3</v>
      </c>
      <c r="F7" s="69">
        <v>119</v>
      </c>
      <c r="G7" s="65" t="s">
        <v>151</v>
      </c>
    </row>
    <row r="8" spans="1:7" ht="12.75" customHeight="1" x14ac:dyDescent="0.2">
      <c r="A8" s="22">
        <v>1994</v>
      </c>
      <c r="B8" s="66">
        <v>412</v>
      </c>
      <c r="C8" s="17">
        <v>5</v>
      </c>
      <c r="D8" s="17">
        <v>197</v>
      </c>
      <c r="E8" s="17">
        <v>2</v>
      </c>
      <c r="F8" s="69">
        <v>93</v>
      </c>
      <c r="G8" s="65" t="s">
        <v>151</v>
      </c>
    </row>
    <row r="9" spans="1:7" ht="12.75" customHeight="1" x14ac:dyDescent="0.2">
      <c r="A9" s="22">
        <v>1995</v>
      </c>
      <c r="B9" s="66">
        <v>288</v>
      </c>
      <c r="C9" s="17">
        <v>3</v>
      </c>
      <c r="D9" s="17">
        <v>178</v>
      </c>
      <c r="E9" s="17">
        <v>4</v>
      </c>
      <c r="F9" s="69">
        <v>101</v>
      </c>
      <c r="G9" s="60">
        <v>14.85148514851485</v>
      </c>
    </row>
    <row r="10" spans="1:7" ht="12.75" customHeight="1" x14ac:dyDescent="0.2">
      <c r="A10" s="22">
        <v>1996</v>
      </c>
      <c r="B10" s="66">
        <v>320</v>
      </c>
      <c r="C10" s="17">
        <v>4</v>
      </c>
      <c r="D10" s="17">
        <v>181</v>
      </c>
      <c r="E10" s="17">
        <v>2</v>
      </c>
      <c r="F10" s="69">
        <v>95</v>
      </c>
      <c r="G10" s="60">
        <v>9.4736842105263168</v>
      </c>
    </row>
    <row r="11" spans="1:7" ht="12.75" customHeight="1" x14ac:dyDescent="0.2">
      <c r="A11" s="22">
        <v>1997</v>
      </c>
      <c r="B11" s="66">
        <v>340</v>
      </c>
      <c r="C11" s="17">
        <v>4</v>
      </c>
      <c r="D11" s="17">
        <v>176</v>
      </c>
      <c r="E11" s="17">
        <v>1</v>
      </c>
      <c r="F11" s="69">
        <v>69</v>
      </c>
      <c r="G11" s="60">
        <v>14.492753623188406</v>
      </c>
    </row>
    <row r="12" spans="1:7" ht="12.75" customHeight="1" x14ac:dyDescent="0.2">
      <c r="A12" s="22">
        <v>1998</v>
      </c>
      <c r="B12" s="66">
        <v>273</v>
      </c>
      <c r="C12" s="17">
        <v>3</v>
      </c>
      <c r="D12" s="17">
        <v>189</v>
      </c>
      <c r="E12" s="17">
        <v>1</v>
      </c>
      <c r="F12" s="69">
        <v>86</v>
      </c>
      <c r="G12" s="60">
        <v>16.279069767441861</v>
      </c>
    </row>
    <row r="13" spans="1:7" ht="12.75" customHeight="1" x14ac:dyDescent="0.2">
      <c r="A13" s="22">
        <v>1999</v>
      </c>
      <c r="B13" s="66">
        <v>416</v>
      </c>
      <c r="C13" s="17">
        <v>5</v>
      </c>
      <c r="D13" s="17">
        <v>172</v>
      </c>
      <c r="E13" s="17">
        <v>2</v>
      </c>
      <c r="F13" s="69">
        <v>78</v>
      </c>
      <c r="G13" s="60">
        <v>12.820512820512819</v>
      </c>
    </row>
    <row r="14" spans="1:7" ht="12.75" customHeight="1" x14ac:dyDescent="0.2">
      <c r="A14" s="22">
        <v>2000</v>
      </c>
      <c r="B14" s="66">
        <v>438</v>
      </c>
      <c r="C14" s="17">
        <v>5</v>
      </c>
      <c r="D14" s="17">
        <v>264</v>
      </c>
      <c r="E14" s="17">
        <v>3</v>
      </c>
      <c r="F14" s="69">
        <v>103</v>
      </c>
      <c r="G14" s="60">
        <v>25.242718446601941</v>
      </c>
    </row>
    <row r="15" spans="1:7" ht="12.75" customHeight="1" x14ac:dyDescent="0.2">
      <c r="A15" s="22">
        <v>2001</v>
      </c>
      <c r="B15" s="66">
        <v>482</v>
      </c>
      <c r="C15" s="17">
        <v>5</v>
      </c>
      <c r="D15" s="17">
        <v>318</v>
      </c>
      <c r="E15" s="17">
        <v>2</v>
      </c>
      <c r="F15" s="69">
        <v>104</v>
      </c>
      <c r="G15" s="60">
        <v>10.576923076923077</v>
      </c>
    </row>
    <row r="16" spans="1:7" ht="12.75" customHeight="1" x14ac:dyDescent="0.2">
      <c r="A16" s="22">
        <v>2002</v>
      </c>
      <c r="B16" s="66">
        <v>640</v>
      </c>
      <c r="C16" s="17">
        <v>7</v>
      </c>
      <c r="D16" s="17">
        <v>393</v>
      </c>
      <c r="E16" s="17">
        <v>3</v>
      </c>
      <c r="F16" s="69">
        <v>122</v>
      </c>
      <c r="G16" s="60">
        <v>14.754098360655737</v>
      </c>
    </row>
    <row r="17" spans="1:7" ht="12.75" customHeight="1" x14ac:dyDescent="0.2">
      <c r="A17" s="22">
        <v>2003</v>
      </c>
      <c r="B17" s="66">
        <v>634</v>
      </c>
      <c r="C17" s="17">
        <v>7</v>
      </c>
      <c r="D17" s="17">
        <v>425</v>
      </c>
      <c r="E17" s="17">
        <v>2</v>
      </c>
      <c r="F17" s="69">
        <v>126</v>
      </c>
      <c r="G17" s="60">
        <v>13.492063492063492</v>
      </c>
    </row>
    <row r="18" spans="1:7" ht="12.75" customHeight="1" x14ac:dyDescent="0.2">
      <c r="A18" s="22">
        <v>2004</v>
      </c>
      <c r="B18" s="66">
        <v>925</v>
      </c>
      <c r="C18" s="17">
        <v>10</v>
      </c>
      <c r="D18" s="17">
        <v>480</v>
      </c>
      <c r="E18" s="17">
        <v>2</v>
      </c>
      <c r="F18" s="69">
        <v>134</v>
      </c>
      <c r="G18" s="60">
        <v>14.925373134328357</v>
      </c>
    </row>
    <row r="19" spans="1:7" ht="12.75" customHeight="1" x14ac:dyDescent="0.2">
      <c r="A19" s="22">
        <v>2005</v>
      </c>
      <c r="B19" s="66">
        <v>851</v>
      </c>
      <c r="C19" s="17">
        <v>9</v>
      </c>
      <c r="D19" s="17">
        <v>652</v>
      </c>
      <c r="E19" s="17">
        <v>3</v>
      </c>
      <c r="F19" s="69">
        <v>195</v>
      </c>
      <c r="G19" s="60">
        <v>15.897435897435896</v>
      </c>
    </row>
    <row r="20" spans="1:7" ht="12.75" customHeight="1" x14ac:dyDescent="0.2">
      <c r="A20" s="22">
        <v>2006</v>
      </c>
      <c r="B20" s="66">
        <v>1053</v>
      </c>
      <c r="C20" s="17">
        <v>12</v>
      </c>
      <c r="D20" s="66">
        <v>666</v>
      </c>
      <c r="E20" s="17">
        <v>2</v>
      </c>
      <c r="F20" s="69">
        <v>183</v>
      </c>
      <c r="G20" s="60">
        <v>18.579234972677597</v>
      </c>
    </row>
    <row r="21" spans="1:7" ht="12.75" customHeight="1" x14ac:dyDescent="0.2">
      <c r="A21" s="22">
        <v>2007</v>
      </c>
      <c r="B21" s="66">
        <v>1422</v>
      </c>
      <c r="C21" s="66">
        <v>16</v>
      </c>
      <c r="D21" s="66">
        <v>719</v>
      </c>
      <c r="E21" s="17">
        <v>2</v>
      </c>
      <c r="F21" s="69">
        <v>218</v>
      </c>
      <c r="G21" s="60">
        <v>23.394495412844037</v>
      </c>
    </row>
    <row r="22" spans="1:7" ht="12.75" customHeight="1" x14ac:dyDescent="0.2">
      <c r="A22" s="75">
        <v>2008</v>
      </c>
      <c r="B22" s="66">
        <v>1957</v>
      </c>
      <c r="C22" s="66">
        <v>21</v>
      </c>
      <c r="D22" s="66">
        <v>881</v>
      </c>
      <c r="E22" s="66">
        <v>2</v>
      </c>
      <c r="F22" s="69">
        <v>273</v>
      </c>
      <c r="G22" s="60">
        <v>31</v>
      </c>
    </row>
    <row r="23" spans="1:7" s="160" customFormat="1" ht="12.75" customHeight="1" x14ac:dyDescent="0.2">
      <c r="A23" s="75">
        <v>2009</v>
      </c>
      <c r="B23" s="66">
        <v>1752</v>
      </c>
      <c r="C23" s="66">
        <v>19</v>
      </c>
      <c r="D23" s="66">
        <v>957</v>
      </c>
      <c r="E23" s="66">
        <v>2</v>
      </c>
      <c r="F23" s="158">
        <v>309</v>
      </c>
      <c r="G23" s="60">
        <v>28</v>
      </c>
    </row>
    <row r="24" spans="1:7" s="276" customFormat="1" ht="12.75" customHeight="1" x14ac:dyDescent="0.2">
      <c r="A24" s="75">
        <v>2010</v>
      </c>
      <c r="B24" s="66">
        <v>1911</v>
      </c>
      <c r="C24" s="66">
        <v>20</v>
      </c>
      <c r="D24" s="66">
        <v>986</v>
      </c>
      <c r="E24" s="66">
        <v>3</v>
      </c>
      <c r="F24" s="275">
        <v>304</v>
      </c>
      <c r="G24" s="60">
        <v>26</v>
      </c>
    </row>
    <row r="25" spans="1:7" s="276" customFormat="1" ht="12.75" customHeight="1" x14ac:dyDescent="0.2">
      <c r="A25" s="161">
        <v>2011</v>
      </c>
      <c r="B25" s="156" t="s">
        <v>529</v>
      </c>
      <c r="C25" s="156">
        <v>83</v>
      </c>
      <c r="D25" s="156">
        <v>1116</v>
      </c>
      <c r="E25" s="66">
        <v>2</v>
      </c>
      <c r="F25" s="275">
        <v>460</v>
      </c>
      <c r="G25" s="60">
        <v>23</v>
      </c>
    </row>
    <row r="26" spans="1:7" s="276" customFormat="1" ht="12.75" customHeight="1" x14ac:dyDescent="0.2">
      <c r="A26" s="75">
        <v>2012</v>
      </c>
      <c r="B26" s="66">
        <v>2193</v>
      </c>
      <c r="C26" s="66">
        <v>23</v>
      </c>
      <c r="D26" s="66">
        <v>1144</v>
      </c>
      <c r="E26" s="66">
        <v>3</v>
      </c>
      <c r="F26" s="275">
        <v>450</v>
      </c>
      <c r="G26" s="60">
        <v>21</v>
      </c>
    </row>
    <row r="27" spans="1:7" ht="12.75" customHeight="1" x14ac:dyDescent="0.2">
      <c r="A27" s="161">
        <v>2013</v>
      </c>
      <c r="B27" s="156">
        <v>2506</v>
      </c>
      <c r="C27" s="66">
        <v>26</v>
      </c>
      <c r="D27" s="66">
        <v>1063</v>
      </c>
      <c r="E27" s="66">
        <v>3</v>
      </c>
      <c r="F27" s="298">
        <v>353</v>
      </c>
      <c r="G27" s="298">
        <v>19</v>
      </c>
    </row>
    <row r="28" spans="1:7" ht="6" customHeight="1" x14ac:dyDescent="0.2">
      <c r="A28" s="325"/>
      <c r="B28" s="326"/>
      <c r="C28" s="326"/>
      <c r="D28" s="326"/>
      <c r="E28" s="326"/>
      <c r="F28" s="327"/>
      <c r="G28" s="327"/>
    </row>
    <row r="29" spans="1:7" ht="15" customHeight="1" x14ac:dyDescent="0.2">
      <c r="A29" s="1088" t="s">
        <v>49</v>
      </c>
      <c r="B29" s="1088"/>
      <c r="C29" s="1088"/>
      <c r="D29" s="1088"/>
      <c r="E29" s="1088"/>
      <c r="F29" s="1088"/>
      <c r="G29" s="1088"/>
    </row>
    <row r="30" spans="1:7" s="318" customFormat="1" ht="6" customHeight="1" x14ac:dyDescent="0.2">
      <c r="A30" s="315"/>
      <c r="B30" s="315"/>
      <c r="C30" s="315"/>
      <c r="D30" s="315"/>
      <c r="E30" s="315"/>
      <c r="F30" s="315"/>
      <c r="G30" s="315"/>
    </row>
    <row r="31" spans="1:7" ht="30" customHeight="1" x14ac:dyDescent="0.2">
      <c r="A31" s="968" t="s">
        <v>226</v>
      </c>
      <c r="B31" s="1094"/>
      <c r="C31" s="1094"/>
      <c r="D31" s="1094"/>
      <c r="E31" s="1094"/>
      <c r="F31" s="1094"/>
      <c r="G31" s="1094"/>
    </row>
  </sheetData>
  <mergeCells count="10">
    <mergeCell ref="A1:B1"/>
    <mergeCell ref="A2:B2"/>
    <mergeCell ref="D1:F1"/>
    <mergeCell ref="A31:G31"/>
    <mergeCell ref="F4:G4"/>
    <mergeCell ref="A3:G3"/>
    <mergeCell ref="A29:G29"/>
    <mergeCell ref="B4:C4"/>
    <mergeCell ref="D4:E4"/>
    <mergeCell ref="A4:A5"/>
  </mergeCells>
  <phoneticPr fontId="0" type="noConversion"/>
  <hyperlinks>
    <hyperlink ref="D1:F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pageSetUpPr fitToPage="1"/>
  </sheetPr>
  <dimension ref="A1:K31"/>
  <sheetViews>
    <sheetView zoomScaleNormal="100" workbookViewId="0">
      <pane ySplit="5" topLeftCell="A6" activePane="bottomLeft" state="frozen"/>
      <selection sqref="A1:B86"/>
      <selection pane="bottomLeft" sqref="A1:B86"/>
    </sheetView>
  </sheetViews>
  <sheetFormatPr defaultColWidth="8.85546875" defaultRowHeight="12.75" x14ac:dyDescent="0.2"/>
  <cols>
    <col min="1" max="1" width="6.85546875" style="7" customWidth="1"/>
    <col min="2" max="2" width="8.7109375" style="5" customWidth="1"/>
    <col min="3" max="3" width="6.7109375" style="5" customWidth="1"/>
    <col min="4" max="4" width="8.7109375" style="5" customWidth="1"/>
    <col min="5" max="5" width="6.7109375" style="5" customWidth="1"/>
    <col min="6" max="6" width="8.7109375" style="5" customWidth="1"/>
    <col min="7" max="7" width="6.7109375" style="5" customWidth="1"/>
    <col min="8" max="8" width="8.7109375" style="5" customWidth="1"/>
    <col min="9" max="9" width="6.7109375" style="5" customWidth="1"/>
    <col min="10" max="10" width="8.7109375" style="5" customWidth="1"/>
    <col min="11" max="11" width="6.7109375" style="5" customWidth="1"/>
    <col min="12" max="16384" width="8.85546875" style="5"/>
  </cols>
  <sheetData>
    <row r="1" spans="1:11" s="800" customFormat="1" ht="30" customHeight="1" x14ac:dyDescent="0.25">
      <c r="A1" s="1087"/>
      <c r="B1" s="967"/>
      <c r="F1" s="962" t="s">
        <v>590</v>
      </c>
      <c r="G1" s="963"/>
      <c r="H1" s="963"/>
      <c r="I1" s="887"/>
      <c r="J1" s="887"/>
      <c r="K1" s="887"/>
    </row>
    <row r="2" spans="1:11" s="800" customFormat="1" ht="6" customHeight="1" x14ac:dyDescent="0.2">
      <c r="A2" s="1087"/>
      <c r="B2" s="967"/>
    </row>
    <row r="3" spans="1:11" ht="30" customHeight="1" x14ac:dyDescent="0.25">
      <c r="A3" s="1014" t="s">
        <v>532</v>
      </c>
      <c r="B3" s="1015"/>
      <c r="C3" s="1015"/>
      <c r="D3" s="1175"/>
      <c r="E3" s="1175"/>
      <c r="F3" s="1175"/>
      <c r="G3" s="1175"/>
      <c r="H3" s="1175"/>
      <c r="I3" s="1175"/>
      <c r="J3" s="1175"/>
      <c r="K3" s="1109"/>
    </row>
    <row r="4" spans="1:11" ht="15" customHeight="1" x14ac:dyDescent="0.2">
      <c r="A4" s="1157" t="s">
        <v>127</v>
      </c>
      <c r="B4" s="1176" t="s">
        <v>533</v>
      </c>
      <c r="C4" s="1153"/>
      <c r="D4" s="1176" t="s">
        <v>534</v>
      </c>
      <c r="E4" s="1153"/>
      <c r="F4" s="1176" t="s">
        <v>489</v>
      </c>
      <c r="G4" s="1153"/>
      <c r="H4" s="1176" t="s">
        <v>501</v>
      </c>
      <c r="I4" s="1153"/>
      <c r="J4" s="1153" t="s">
        <v>132</v>
      </c>
      <c r="K4" s="1153"/>
    </row>
    <row r="5" spans="1:11" ht="15" customHeight="1" x14ac:dyDescent="0.2">
      <c r="A5" s="1177"/>
      <c r="B5" s="69" t="s">
        <v>89</v>
      </c>
      <c r="C5" s="69" t="s">
        <v>129</v>
      </c>
      <c r="D5" s="69" t="s">
        <v>89</v>
      </c>
      <c r="E5" s="69" t="s">
        <v>129</v>
      </c>
      <c r="F5" s="69" t="s">
        <v>89</v>
      </c>
      <c r="G5" s="69" t="s">
        <v>129</v>
      </c>
      <c r="H5" s="69" t="s">
        <v>89</v>
      </c>
      <c r="I5" s="69" t="s">
        <v>129</v>
      </c>
      <c r="J5" s="69" t="s">
        <v>89</v>
      </c>
      <c r="K5" s="69" t="s">
        <v>129</v>
      </c>
    </row>
    <row r="6" spans="1:11" ht="6" customHeight="1" x14ac:dyDescent="0.2">
      <c r="A6" s="322"/>
      <c r="B6" s="399"/>
      <c r="C6" s="399"/>
      <c r="D6" s="399"/>
      <c r="E6" s="399"/>
      <c r="F6" s="399"/>
      <c r="G6" s="399"/>
      <c r="H6" s="399"/>
      <c r="I6" s="399"/>
      <c r="J6" s="399"/>
      <c r="K6" s="399"/>
    </row>
    <row r="7" spans="1:11" ht="12.75" customHeight="1" x14ac:dyDescent="0.2">
      <c r="A7" s="61">
        <v>1993</v>
      </c>
      <c r="B7" s="66">
        <v>53</v>
      </c>
      <c r="C7" s="66">
        <f t="shared" ref="C7:C15" si="0">(B7/J7)*100</f>
        <v>23.144104803493452</v>
      </c>
      <c r="D7" s="66">
        <v>127</v>
      </c>
      <c r="E7" s="66">
        <f t="shared" ref="E7:E15" si="1">(D7/J7)*100</f>
        <v>55.458515283842793</v>
      </c>
      <c r="F7" s="66">
        <v>34</v>
      </c>
      <c r="G7" s="66">
        <f t="shared" ref="G7:G15" si="2">(F7/J7)*100</f>
        <v>14.847161572052403</v>
      </c>
      <c r="H7" s="66">
        <v>15</v>
      </c>
      <c r="I7" s="66">
        <f t="shared" ref="I7:I15" si="3">(H7/J7)*100</f>
        <v>6.5502183406113534</v>
      </c>
      <c r="J7" s="66">
        <f>B7+D7+F7+H7</f>
        <v>229</v>
      </c>
      <c r="K7" s="66">
        <v>100</v>
      </c>
    </row>
    <row r="8" spans="1:11" ht="12.75" customHeight="1" x14ac:dyDescent="0.2">
      <c r="A8" s="61">
        <v>1994</v>
      </c>
      <c r="B8" s="66">
        <v>35</v>
      </c>
      <c r="C8" s="66">
        <f t="shared" si="0"/>
        <v>17.766497461928935</v>
      </c>
      <c r="D8" s="66">
        <v>112</v>
      </c>
      <c r="E8" s="66">
        <f t="shared" si="1"/>
        <v>56.852791878172596</v>
      </c>
      <c r="F8" s="66">
        <v>39</v>
      </c>
      <c r="G8" s="66">
        <f t="shared" si="2"/>
        <v>19.796954314720814</v>
      </c>
      <c r="H8" s="66">
        <v>11</v>
      </c>
      <c r="I8" s="66">
        <f t="shared" si="3"/>
        <v>5.5837563451776653</v>
      </c>
      <c r="J8" s="66">
        <f t="shared" ref="J8:J21" si="4">B8+D8+F8+H8</f>
        <v>197</v>
      </c>
      <c r="K8" s="66">
        <v>100</v>
      </c>
    </row>
    <row r="9" spans="1:11" ht="12.75" customHeight="1" x14ac:dyDescent="0.2">
      <c r="A9" s="61">
        <v>1995</v>
      </c>
      <c r="B9" s="66">
        <v>38</v>
      </c>
      <c r="C9" s="66">
        <f t="shared" si="0"/>
        <v>21.348314606741571</v>
      </c>
      <c r="D9" s="66">
        <v>93</v>
      </c>
      <c r="E9" s="66">
        <f t="shared" si="1"/>
        <v>52.247191011235962</v>
      </c>
      <c r="F9" s="66">
        <v>37</v>
      </c>
      <c r="G9" s="66">
        <f t="shared" si="2"/>
        <v>20.786516853932586</v>
      </c>
      <c r="H9" s="66">
        <v>10</v>
      </c>
      <c r="I9" s="66">
        <f t="shared" si="3"/>
        <v>5.6179775280898872</v>
      </c>
      <c r="J9" s="66">
        <f t="shared" si="4"/>
        <v>178</v>
      </c>
      <c r="K9" s="66">
        <v>100</v>
      </c>
    </row>
    <row r="10" spans="1:11" ht="12.75" customHeight="1" x14ac:dyDescent="0.2">
      <c r="A10" s="61">
        <v>1996</v>
      </c>
      <c r="B10" s="66">
        <v>32</v>
      </c>
      <c r="C10" s="66">
        <f t="shared" si="0"/>
        <v>17.679558011049721</v>
      </c>
      <c r="D10" s="66">
        <v>101</v>
      </c>
      <c r="E10" s="66">
        <f t="shared" si="1"/>
        <v>55.80110497237569</v>
      </c>
      <c r="F10" s="66">
        <v>36</v>
      </c>
      <c r="G10" s="66">
        <f t="shared" si="2"/>
        <v>19.88950276243094</v>
      </c>
      <c r="H10" s="66">
        <v>12</v>
      </c>
      <c r="I10" s="66">
        <f t="shared" si="3"/>
        <v>6.6298342541436464</v>
      </c>
      <c r="J10" s="66">
        <f t="shared" si="4"/>
        <v>181</v>
      </c>
      <c r="K10" s="66">
        <v>100</v>
      </c>
    </row>
    <row r="11" spans="1:11" ht="12.75" customHeight="1" x14ac:dyDescent="0.2">
      <c r="A11" s="61">
        <v>1997</v>
      </c>
      <c r="B11" s="66">
        <v>35</v>
      </c>
      <c r="C11" s="66">
        <f t="shared" si="0"/>
        <v>19.886363636363637</v>
      </c>
      <c r="D11" s="66">
        <v>95</v>
      </c>
      <c r="E11" s="66">
        <f t="shared" si="1"/>
        <v>53.977272727272727</v>
      </c>
      <c r="F11" s="66">
        <v>32</v>
      </c>
      <c r="G11" s="66">
        <f t="shared" si="2"/>
        <v>18.181818181818183</v>
      </c>
      <c r="H11" s="66">
        <v>14</v>
      </c>
      <c r="I11" s="66">
        <f t="shared" si="3"/>
        <v>7.9545454545454541</v>
      </c>
      <c r="J11" s="66">
        <f t="shared" si="4"/>
        <v>176</v>
      </c>
      <c r="K11" s="66">
        <v>100</v>
      </c>
    </row>
    <row r="12" spans="1:11" ht="12.75" customHeight="1" x14ac:dyDescent="0.2">
      <c r="A12" s="61">
        <v>1998</v>
      </c>
      <c r="B12" s="66">
        <v>31</v>
      </c>
      <c r="C12" s="66">
        <f t="shared" si="0"/>
        <v>16.402116402116402</v>
      </c>
      <c r="D12" s="66">
        <v>109</v>
      </c>
      <c r="E12" s="66">
        <f t="shared" si="1"/>
        <v>57.671957671957671</v>
      </c>
      <c r="F12" s="66">
        <v>39</v>
      </c>
      <c r="G12" s="66">
        <f t="shared" si="2"/>
        <v>20.634920634920633</v>
      </c>
      <c r="H12" s="66">
        <v>10</v>
      </c>
      <c r="I12" s="66">
        <f t="shared" si="3"/>
        <v>5.2910052910052912</v>
      </c>
      <c r="J12" s="66">
        <f t="shared" si="4"/>
        <v>189</v>
      </c>
      <c r="K12" s="66">
        <v>100</v>
      </c>
    </row>
    <row r="13" spans="1:11" ht="12.75" customHeight="1" x14ac:dyDescent="0.2">
      <c r="A13" s="61">
        <v>1999</v>
      </c>
      <c r="B13" s="66">
        <v>17</v>
      </c>
      <c r="C13" s="66">
        <f t="shared" si="0"/>
        <v>9.8837209302325579</v>
      </c>
      <c r="D13" s="66">
        <v>121</v>
      </c>
      <c r="E13" s="66">
        <f t="shared" si="1"/>
        <v>70.348837209302332</v>
      </c>
      <c r="F13" s="66">
        <v>27</v>
      </c>
      <c r="G13" s="66">
        <f t="shared" si="2"/>
        <v>15.697674418604651</v>
      </c>
      <c r="H13" s="66">
        <v>7</v>
      </c>
      <c r="I13" s="66">
        <f t="shared" si="3"/>
        <v>4.0697674418604652</v>
      </c>
      <c r="J13" s="66">
        <f t="shared" si="4"/>
        <v>172</v>
      </c>
      <c r="K13" s="66">
        <v>100</v>
      </c>
    </row>
    <row r="14" spans="1:11" ht="12.75" customHeight="1" x14ac:dyDescent="0.2">
      <c r="A14" s="61">
        <v>2000</v>
      </c>
      <c r="B14" s="66">
        <v>41</v>
      </c>
      <c r="C14" s="66">
        <f t="shared" si="0"/>
        <v>15.530303030303031</v>
      </c>
      <c r="D14" s="66">
        <v>165</v>
      </c>
      <c r="E14" s="66">
        <f t="shared" si="1"/>
        <v>62.5</v>
      </c>
      <c r="F14" s="66">
        <v>46</v>
      </c>
      <c r="G14" s="66">
        <f t="shared" si="2"/>
        <v>17.424242424242426</v>
      </c>
      <c r="H14" s="66">
        <v>12</v>
      </c>
      <c r="I14" s="66">
        <f t="shared" si="3"/>
        <v>4.5454545454545459</v>
      </c>
      <c r="J14" s="66">
        <f t="shared" si="4"/>
        <v>264</v>
      </c>
      <c r="K14" s="66">
        <v>100</v>
      </c>
    </row>
    <row r="15" spans="1:11" ht="12.75" customHeight="1" x14ac:dyDescent="0.2">
      <c r="A15" s="61">
        <v>2001</v>
      </c>
      <c r="B15" s="66">
        <v>49</v>
      </c>
      <c r="C15" s="66">
        <f t="shared" si="0"/>
        <v>15.408805031446541</v>
      </c>
      <c r="D15" s="66">
        <v>203</v>
      </c>
      <c r="E15" s="66">
        <f t="shared" si="1"/>
        <v>63.836477987421382</v>
      </c>
      <c r="F15" s="66">
        <v>57</v>
      </c>
      <c r="G15" s="66">
        <f t="shared" si="2"/>
        <v>17.924528301886792</v>
      </c>
      <c r="H15" s="66">
        <v>9</v>
      </c>
      <c r="I15" s="66">
        <f t="shared" si="3"/>
        <v>2.8301886792452833</v>
      </c>
      <c r="J15" s="66">
        <f t="shared" si="4"/>
        <v>318</v>
      </c>
      <c r="K15" s="66">
        <v>100</v>
      </c>
    </row>
    <row r="16" spans="1:11" ht="12.75" customHeight="1" x14ac:dyDescent="0.2">
      <c r="A16" s="61">
        <v>2002</v>
      </c>
      <c r="B16" s="66">
        <v>63</v>
      </c>
      <c r="C16" s="66">
        <f t="shared" ref="C16:C21" si="5">(B16/J16)*100</f>
        <v>16.030534351145036</v>
      </c>
      <c r="D16" s="66">
        <v>244</v>
      </c>
      <c r="E16" s="66">
        <f t="shared" ref="E16:E21" si="6">(D16/J16)*100</f>
        <v>62.086513994910945</v>
      </c>
      <c r="F16" s="66">
        <v>63</v>
      </c>
      <c r="G16" s="66">
        <f t="shared" ref="G16:G21" si="7">(F16/J16)*100</f>
        <v>16.030534351145036</v>
      </c>
      <c r="H16" s="66">
        <v>23</v>
      </c>
      <c r="I16" s="66">
        <f t="shared" ref="I16:I21" si="8">(H16/J16)*100</f>
        <v>5.8524173027989823</v>
      </c>
      <c r="J16" s="66">
        <f t="shared" si="4"/>
        <v>393</v>
      </c>
      <c r="K16" s="66">
        <v>100</v>
      </c>
    </row>
    <row r="17" spans="1:11" ht="12.75" customHeight="1" x14ac:dyDescent="0.2">
      <c r="A17" s="61">
        <v>2003</v>
      </c>
      <c r="B17" s="66">
        <v>48</v>
      </c>
      <c r="C17" s="66">
        <f t="shared" si="5"/>
        <v>11.294117647058824</v>
      </c>
      <c r="D17" s="66">
        <v>296</v>
      </c>
      <c r="E17" s="66">
        <f t="shared" si="6"/>
        <v>69.647058823529406</v>
      </c>
      <c r="F17" s="66">
        <v>58</v>
      </c>
      <c r="G17" s="66">
        <f t="shared" si="7"/>
        <v>13.647058823529413</v>
      </c>
      <c r="H17" s="66">
        <v>23</v>
      </c>
      <c r="I17" s="66">
        <f t="shared" si="8"/>
        <v>5.4117647058823524</v>
      </c>
      <c r="J17" s="66">
        <f t="shared" si="4"/>
        <v>425</v>
      </c>
      <c r="K17" s="66">
        <v>100</v>
      </c>
    </row>
    <row r="18" spans="1:11" ht="12.75" customHeight="1" x14ac:dyDescent="0.2">
      <c r="A18" s="61">
        <v>2004</v>
      </c>
      <c r="B18" s="66">
        <v>75</v>
      </c>
      <c r="C18" s="66">
        <f t="shared" si="5"/>
        <v>15.625</v>
      </c>
      <c r="D18" s="66">
        <v>301</v>
      </c>
      <c r="E18" s="66">
        <f t="shared" si="6"/>
        <v>62.708333333333336</v>
      </c>
      <c r="F18" s="66">
        <v>83</v>
      </c>
      <c r="G18" s="66">
        <f t="shared" si="7"/>
        <v>17.291666666666668</v>
      </c>
      <c r="H18" s="66">
        <v>21</v>
      </c>
      <c r="I18" s="66">
        <f t="shared" si="8"/>
        <v>4.375</v>
      </c>
      <c r="J18" s="66">
        <f t="shared" si="4"/>
        <v>480</v>
      </c>
      <c r="K18" s="66">
        <v>100</v>
      </c>
    </row>
    <row r="19" spans="1:11" ht="12.75" customHeight="1" x14ac:dyDescent="0.2">
      <c r="A19" s="61">
        <v>2005</v>
      </c>
      <c r="B19" s="66">
        <v>75</v>
      </c>
      <c r="C19" s="66">
        <f t="shared" si="5"/>
        <v>11.503067484662576</v>
      </c>
      <c r="D19" s="66">
        <v>405</v>
      </c>
      <c r="E19" s="66">
        <f t="shared" si="6"/>
        <v>62.116564417177912</v>
      </c>
      <c r="F19" s="66">
        <v>133</v>
      </c>
      <c r="G19" s="66">
        <f t="shared" si="7"/>
        <v>20.398773006134967</v>
      </c>
      <c r="H19" s="66">
        <v>39</v>
      </c>
      <c r="I19" s="66">
        <f t="shared" si="8"/>
        <v>5.9815950920245404</v>
      </c>
      <c r="J19" s="66">
        <f t="shared" si="4"/>
        <v>652</v>
      </c>
      <c r="K19" s="66">
        <v>100</v>
      </c>
    </row>
    <row r="20" spans="1:11" ht="12.75" customHeight="1" x14ac:dyDescent="0.2">
      <c r="A20" s="61">
        <v>2006</v>
      </c>
      <c r="B20" s="66">
        <v>77</v>
      </c>
      <c r="C20" s="66">
        <f t="shared" si="5"/>
        <v>11.561561561561561</v>
      </c>
      <c r="D20" s="66">
        <v>397</v>
      </c>
      <c r="E20" s="66">
        <f t="shared" si="6"/>
        <v>59.609609609609613</v>
      </c>
      <c r="F20" s="66">
        <v>146</v>
      </c>
      <c r="G20" s="66">
        <f t="shared" si="7"/>
        <v>21.921921921921921</v>
      </c>
      <c r="H20" s="66">
        <v>46</v>
      </c>
      <c r="I20" s="66">
        <f t="shared" si="8"/>
        <v>6.9069069069069062</v>
      </c>
      <c r="J20" s="66">
        <f t="shared" si="4"/>
        <v>666</v>
      </c>
      <c r="K20" s="66">
        <v>100</v>
      </c>
    </row>
    <row r="21" spans="1:11" ht="12.75" customHeight="1" x14ac:dyDescent="0.2">
      <c r="A21" s="61">
        <v>2007</v>
      </c>
      <c r="B21" s="66">
        <v>92</v>
      </c>
      <c r="C21" s="66">
        <f t="shared" si="5"/>
        <v>12.795549374130738</v>
      </c>
      <c r="D21" s="66">
        <v>437</v>
      </c>
      <c r="E21" s="66">
        <f t="shared" si="6"/>
        <v>60.778859527121</v>
      </c>
      <c r="F21" s="66">
        <v>146</v>
      </c>
      <c r="G21" s="66">
        <f t="shared" si="7"/>
        <v>20.305980528511821</v>
      </c>
      <c r="H21" s="66">
        <v>44</v>
      </c>
      <c r="I21" s="66">
        <f t="shared" si="8"/>
        <v>6.1196105702364401</v>
      </c>
      <c r="J21" s="66">
        <f t="shared" si="4"/>
        <v>719</v>
      </c>
      <c r="K21" s="66">
        <v>100</v>
      </c>
    </row>
    <row r="22" spans="1:11" ht="12.75" customHeight="1" x14ac:dyDescent="0.2">
      <c r="A22" s="61">
        <v>2008</v>
      </c>
      <c r="B22" s="66">
        <v>108</v>
      </c>
      <c r="C22" s="66">
        <f t="shared" ref="C22:C27" si="9">(B22/J22)*100</f>
        <v>12.258796821793416</v>
      </c>
      <c r="D22" s="66">
        <v>520</v>
      </c>
      <c r="E22" s="66">
        <f t="shared" ref="E22:E27" si="10">(D22/J22)*100</f>
        <v>59.023836549375709</v>
      </c>
      <c r="F22" s="66">
        <v>183</v>
      </c>
      <c r="G22" s="66">
        <f t="shared" ref="G22:G27" si="11">(F22/J22)*100</f>
        <v>20.771850170261068</v>
      </c>
      <c r="H22" s="66">
        <v>70</v>
      </c>
      <c r="I22" s="66">
        <f t="shared" ref="I22:I27" si="12">(H22/J22)*100</f>
        <v>7.9455164585698066</v>
      </c>
      <c r="J22" s="66">
        <f>B22+D22+F22+H22</f>
        <v>881</v>
      </c>
      <c r="K22" s="66">
        <v>100</v>
      </c>
    </row>
    <row r="23" spans="1:11" s="160" customFormat="1" ht="12.75" customHeight="1" x14ac:dyDescent="0.2">
      <c r="A23" s="157">
        <v>2009</v>
      </c>
      <c r="B23" s="66">
        <v>114</v>
      </c>
      <c r="C23" s="66">
        <f t="shared" si="9"/>
        <v>11.912225705329153</v>
      </c>
      <c r="D23" s="66">
        <v>546</v>
      </c>
      <c r="E23" s="66">
        <f t="shared" si="10"/>
        <v>57.053291536050153</v>
      </c>
      <c r="F23" s="66">
        <v>220</v>
      </c>
      <c r="G23" s="66">
        <f t="shared" si="11"/>
        <v>22.988505747126435</v>
      </c>
      <c r="H23" s="66">
        <v>77</v>
      </c>
      <c r="I23" s="66">
        <f t="shared" si="12"/>
        <v>8.0459770114942533</v>
      </c>
      <c r="J23" s="66">
        <f t="shared" ref="J23:J27" si="13">B23+D23+F23+H23</f>
        <v>957</v>
      </c>
      <c r="K23" s="66">
        <v>100</v>
      </c>
    </row>
    <row r="24" spans="1:11" s="276" customFormat="1" ht="12.75" customHeight="1" x14ac:dyDescent="0.2">
      <c r="A24" s="274">
        <v>2010</v>
      </c>
      <c r="B24" s="66">
        <v>129</v>
      </c>
      <c r="C24" s="66">
        <f t="shared" si="9"/>
        <v>13.08316430020284</v>
      </c>
      <c r="D24" s="66">
        <v>538</v>
      </c>
      <c r="E24" s="66">
        <f t="shared" si="10"/>
        <v>54.563894523326574</v>
      </c>
      <c r="F24" s="66">
        <v>237</v>
      </c>
      <c r="G24" s="66">
        <f t="shared" si="11"/>
        <v>24.036511156186613</v>
      </c>
      <c r="H24" s="66">
        <v>82</v>
      </c>
      <c r="I24" s="66">
        <f t="shared" si="12"/>
        <v>8.3164300202839758</v>
      </c>
      <c r="J24" s="66">
        <f t="shared" si="13"/>
        <v>986</v>
      </c>
      <c r="K24" s="66">
        <v>100</v>
      </c>
    </row>
    <row r="25" spans="1:11" s="276" customFormat="1" ht="12.75" customHeight="1" x14ac:dyDescent="0.2">
      <c r="A25" s="274">
        <v>2011</v>
      </c>
      <c r="B25" s="66">
        <v>123</v>
      </c>
      <c r="C25" s="156">
        <f t="shared" si="9"/>
        <v>11.021505376344086</v>
      </c>
      <c r="D25" s="66">
        <v>632</v>
      </c>
      <c r="E25" s="66">
        <f t="shared" si="10"/>
        <v>56.630824372759861</v>
      </c>
      <c r="F25" s="66">
        <v>283</v>
      </c>
      <c r="G25" s="66">
        <f t="shared" si="11"/>
        <v>25.358422939068099</v>
      </c>
      <c r="H25" s="66">
        <v>78</v>
      </c>
      <c r="I25" s="66">
        <f t="shared" si="12"/>
        <v>6.9892473118279561</v>
      </c>
      <c r="J25" s="66">
        <f t="shared" si="13"/>
        <v>1116</v>
      </c>
      <c r="K25" s="66">
        <v>100</v>
      </c>
    </row>
    <row r="26" spans="1:11" s="276" customFormat="1" ht="12.75" customHeight="1" x14ac:dyDescent="0.2">
      <c r="A26" s="274">
        <v>2012</v>
      </c>
      <c r="B26" s="66">
        <v>113</v>
      </c>
      <c r="C26" s="66">
        <f t="shared" si="9"/>
        <v>9.8776223776223784</v>
      </c>
      <c r="D26" s="66">
        <v>631</v>
      </c>
      <c r="E26" s="66">
        <f t="shared" si="10"/>
        <v>55.157342657342653</v>
      </c>
      <c r="F26" s="66">
        <v>303</v>
      </c>
      <c r="G26" s="66">
        <f t="shared" si="11"/>
        <v>26.486013986013983</v>
      </c>
      <c r="H26" s="66">
        <v>97</v>
      </c>
      <c r="I26" s="66">
        <f t="shared" si="12"/>
        <v>8.4790209790209801</v>
      </c>
      <c r="J26" s="66">
        <f t="shared" si="13"/>
        <v>1144</v>
      </c>
      <c r="K26" s="66">
        <v>100</v>
      </c>
    </row>
    <row r="27" spans="1:11" ht="12.75" customHeight="1" x14ac:dyDescent="0.2">
      <c r="A27" s="61">
        <v>2013</v>
      </c>
      <c r="B27" s="66">
        <v>93</v>
      </c>
      <c r="C27" s="66">
        <f t="shared" si="9"/>
        <v>8.7488240827845711</v>
      </c>
      <c r="D27" s="66">
        <v>576</v>
      </c>
      <c r="E27" s="66">
        <f t="shared" si="10"/>
        <v>54.186265286923799</v>
      </c>
      <c r="F27" s="66">
        <v>301</v>
      </c>
      <c r="G27" s="66">
        <f t="shared" si="11"/>
        <v>28.316086547507059</v>
      </c>
      <c r="H27" s="66">
        <v>93</v>
      </c>
      <c r="I27" s="66">
        <f t="shared" si="12"/>
        <v>8.7488240827845711</v>
      </c>
      <c r="J27" s="66">
        <f t="shared" si="13"/>
        <v>1063</v>
      </c>
      <c r="K27" s="66">
        <v>100</v>
      </c>
    </row>
    <row r="28" spans="1:11" ht="6" customHeight="1" x14ac:dyDescent="0.2">
      <c r="A28" s="322"/>
      <c r="B28" s="328"/>
      <c r="C28" s="328"/>
      <c r="D28" s="329"/>
      <c r="E28" s="328"/>
      <c r="F28" s="328"/>
      <c r="G28" s="329"/>
      <c r="H28" s="328"/>
      <c r="I28" s="329"/>
      <c r="J28" s="328"/>
      <c r="K28" s="328"/>
    </row>
    <row r="29" spans="1:11" ht="15" customHeight="1" x14ac:dyDescent="0.2">
      <c r="A29" s="1094" t="s">
        <v>49</v>
      </c>
      <c r="B29" s="1094"/>
      <c r="C29" s="1094"/>
      <c r="D29" s="1094"/>
      <c r="E29" s="1094"/>
      <c r="F29" s="1094"/>
      <c r="G29" s="1094"/>
      <c r="H29" s="1094"/>
      <c r="I29" s="1094"/>
      <c r="J29" s="1094"/>
      <c r="K29" s="1094"/>
    </row>
    <row r="31" spans="1:11" x14ac:dyDescent="0.2">
      <c r="J31" s="16"/>
    </row>
  </sheetData>
  <mergeCells count="11">
    <mergeCell ref="A1:B1"/>
    <mergeCell ref="A2:B2"/>
    <mergeCell ref="F1:H1"/>
    <mergeCell ref="A29:K29"/>
    <mergeCell ref="J4:K4"/>
    <mergeCell ref="A3:K3"/>
    <mergeCell ref="B4:C4"/>
    <mergeCell ref="D4:E4"/>
    <mergeCell ref="F4:G4"/>
    <mergeCell ref="H4:I4"/>
    <mergeCell ref="A4:A5"/>
  </mergeCells>
  <phoneticPr fontId="0" type="noConversion"/>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pane ySplit="5" topLeftCell="A6" activePane="bottomLeft" state="frozen"/>
      <selection sqref="A1:B86"/>
      <selection pane="bottomLeft" sqref="A1:B86"/>
    </sheetView>
  </sheetViews>
  <sheetFormatPr defaultColWidth="8.85546875" defaultRowHeight="12.75" x14ac:dyDescent="0.2"/>
  <cols>
    <col min="1" max="1" width="6.85546875" style="210" customWidth="1"/>
    <col min="2" max="2" width="8.7109375" style="213" customWidth="1"/>
    <col min="3" max="3" width="6.7109375" style="213" customWidth="1"/>
    <col min="4" max="4" width="8.7109375" style="213" customWidth="1"/>
    <col min="5" max="5" width="6.7109375" style="213" customWidth="1"/>
    <col min="6" max="6" width="8.7109375" style="213" customWidth="1"/>
    <col min="7" max="7" width="6.7109375" style="213" customWidth="1"/>
    <col min="8" max="8" width="8.7109375" style="213" customWidth="1"/>
    <col min="9" max="9" width="6.7109375" style="213" customWidth="1"/>
    <col min="10" max="10" width="8.7109375" style="213" customWidth="1"/>
    <col min="11" max="11" width="6.7109375" style="213" customWidth="1"/>
    <col min="12" max="16384" width="8.85546875" style="213"/>
  </cols>
  <sheetData>
    <row r="1" spans="1:12" s="800" customFormat="1" ht="30" customHeight="1" x14ac:dyDescent="0.25">
      <c r="A1" s="1087"/>
      <c r="B1" s="967"/>
      <c r="F1" s="962" t="s">
        <v>590</v>
      </c>
      <c r="G1" s="963"/>
      <c r="H1" s="963"/>
      <c r="I1" s="887"/>
      <c r="J1" s="887"/>
      <c r="K1" s="887"/>
      <c r="L1" s="887"/>
    </row>
    <row r="2" spans="1:12" s="800" customFormat="1" ht="6" customHeight="1" x14ac:dyDescent="0.2">
      <c r="A2" s="1087"/>
      <c r="B2" s="967"/>
      <c r="I2" s="887"/>
      <c r="J2" s="887"/>
      <c r="K2" s="887"/>
      <c r="L2" s="887"/>
    </row>
    <row r="3" spans="1:12" ht="30" customHeight="1" x14ac:dyDescent="0.25">
      <c r="A3" s="1014" t="s">
        <v>535</v>
      </c>
      <c r="B3" s="1015"/>
      <c r="C3" s="1015"/>
      <c r="D3" s="1175"/>
      <c r="E3" s="1175"/>
      <c r="F3" s="1175"/>
      <c r="G3" s="1175"/>
      <c r="H3" s="1175"/>
      <c r="I3" s="1175"/>
      <c r="J3" s="1175"/>
      <c r="K3" s="1109"/>
    </row>
    <row r="4" spans="1:12" ht="15" customHeight="1" x14ac:dyDescent="0.2">
      <c r="A4" s="1157" t="s">
        <v>127</v>
      </c>
      <c r="B4" s="1110" t="s">
        <v>102</v>
      </c>
      <c r="C4" s="1110"/>
      <c r="D4" s="1110" t="s">
        <v>66</v>
      </c>
      <c r="E4" s="1110"/>
      <c r="F4" s="1110" t="s">
        <v>106</v>
      </c>
      <c r="G4" s="1110"/>
      <c r="H4" s="975" t="s">
        <v>212</v>
      </c>
      <c r="I4" s="1110"/>
      <c r="J4" s="1110" t="s">
        <v>93</v>
      </c>
      <c r="K4" s="1110"/>
    </row>
    <row r="5" spans="1:12" ht="15" customHeight="1" x14ac:dyDescent="0.2">
      <c r="A5" s="1177"/>
      <c r="B5" s="212" t="s">
        <v>89</v>
      </c>
      <c r="C5" s="212" t="s">
        <v>129</v>
      </c>
      <c r="D5" s="212" t="s">
        <v>89</v>
      </c>
      <c r="E5" s="212" t="s">
        <v>129</v>
      </c>
      <c r="F5" s="212" t="s">
        <v>89</v>
      </c>
      <c r="G5" s="212" t="s">
        <v>129</v>
      </c>
      <c r="H5" s="212" t="s">
        <v>89</v>
      </c>
      <c r="I5" s="212" t="s">
        <v>129</v>
      </c>
      <c r="J5" s="212" t="s">
        <v>89</v>
      </c>
      <c r="K5" s="212" t="s">
        <v>129</v>
      </c>
    </row>
    <row r="6" spans="1:12" ht="6" customHeight="1" x14ac:dyDescent="0.2">
      <c r="A6" s="322"/>
      <c r="B6" s="399"/>
      <c r="C6" s="399"/>
      <c r="D6" s="399"/>
      <c r="E6" s="399"/>
      <c r="F6" s="399"/>
      <c r="G6" s="399"/>
      <c r="H6" s="399"/>
      <c r="I6" s="399"/>
      <c r="J6" s="399"/>
      <c r="K6" s="399"/>
    </row>
    <row r="7" spans="1:12" x14ac:dyDescent="0.2">
      <c r="A7" s="297">
        <v>1997</v>
      </c>
      <c r="B7" s="66">
        <v>45</v>
      </c>
      <c r="C7" s="66">
        <f t="shared" ref="C7:C19" si="0">(B7/J7)*100</f>
        <v>25.568181818181817</v>
      </c>
      <c r="D7" s="87" t="s">
        <v>151</v>
      </c>
      <c r="E7" s="87" t="s">
        <v>151</v>
      </c>
      <c r="F7" s="66">
        <v>24</v>
      </c>
      <c r="G7" s="66">
        <f t="shared" ref="G7:G19" si="1">(F7/J7)*100</f>
        <v>13.636363636363635</v>
      </c>
      <c r="H7" s="87" t="s">
        <v>151</v>
      </c>
      <c r="I7" s="87" t="s">
        <v>151</v>
      </c>
      <c r="J7" s="66">
        <v>176</v>
      </c>
      <c r="K7" s="66">
        <v>100</v>
      </c>
    </row>
    <row r="8" spans="1:12" x14ac:dyDescent="0.2">
      <c r="A8" s="211">
        <v>1998</v>
      </c>
      <c r="B8" s="66">
        <v>59</v>
      </c>
      <c r="C8" s="66">
        <f t="shared" si="0"/>
        <v>31.216931216931215</v>
      </c>
      <c r="D8" s="66">
        <v>51</v>
      </c>
      <c r="E8" s="66">
        <f t="shared" ref="E8:E19" si="2">(D8/J8)*100</f>
        <v>26.984126984126984</v>
      </c>
      <c r="F8" s="66">
        <v>11</v>
      </c>
      <c r="G8" s="66">
        <f t="shared" si="1"/>
        <v>5.8201058201058196</v>
      </c>
      <c r="H8" s="66">
        <f t="shared" ref="H8:H19" si="3">J8-(B8+D8+F8)</f>
        <v>68</v>
      </c>
      <c r="I8" s="66">
        <f t="shared" ref="I8:I19" si="4">(H8/J8)*100</f>
        <v>35.978835978835974</v>
      </c>
      <c r="J8" s="66">
        <v>189</v>
      </c>
      <c r="K8" s="66">
        <v>100</v>
      </c>
    </row>
    <row r="9" spans="1:12" x14ac:dyDescent="0.2">
      <c r="A9" s="211">
        <v>1999</v>
      </c>
      <c r="B9" s="66">
        <v>47</v>
      </c>
      <c r="C9" s="66">
        <f t="shared" si="0"/>
        <v>27.325581395348834</v>
      </c>
      <c r="D9" s="66">
        <v>32</v>
      </c>
      <c r="E9" s="66">
        <f t="shared" si="2"/>
        <v>18.604651162790699</v>
      </c>
      <c r="F9" s="66">
        <v>20</v>
      </c>
      <c r="G9" s="66">
        <f t="shared" si="1"/>
        <v>11.627906976744185</v>
      </c>
      <c r="H9" s="66">
        <f t="shared" si="3"/>
        <v>73</v>
      </c>
      <c r="I9" s="66">
        <f t="shared" si="4"/>
        <v>42.441860465116278</v>
      </c>
      <c r="J9" s="66">
        <v>172</v>
      </c>
      <c r="K9" s="66">
        <v>100</v>
      </c>
    </row>
    <row r="10" spans="1:12" x14ac:dyDescent="0.2">
      <c r="A10" s="211">
        <v>2000</v>
      </c>
      <c r="B10" s="66">
        <v>99</v>
      </c>
      <c r="C10" s="66">
        <f t="shared" si="0"/>
        <v>37.5</v>
      </c>
      <c r="D10" s="66">
        <v>52</v>
      </c>
      <c r="E10" s="66">
        <f t="shared" si="2"/>
        <v>19.696969696969695</v>
      </c>
      <c r="F10" s="66">
        <v>29</v>
      </c>
      <c r="G10" s="66">
        <f t="shared" si="1"/>
        <v>10.984848484848484</v>
      </c>
      <c r="H10" s="66">
        <f t="shared" si="3"/>
        <v>84</v>
      </c>
      <c r="I10" s="66">
        <f t="shared" si="4"/>
        <v>31.818181818181817</v>
      </c>
      <c r="J10" s="66">
        <v>264</v>
      </c>
      <c r="K10" s="66">
        <v>100</v>
      </c>
    </row>
    <row r="11" spans="1:12" x14ac:dyDescent="0.2">
      <c r="A11" s="211">
        <v>2001</v>
      </c>
      <c r="B11" s="66">
        <v>95</v>
      </c>
      <c r="C11" s="66">
        <f t="shared" si="0"/>
        <v>29.874213836477985</v>
      </c>
      <c r="D11" s="66">
        <v>74</v>
      </c>
      <c r="E11" s="66">
        <f t="shared" si="2"/>
        <v>23.270440251572328</v>
      </c>
      <c r="F11" s="66">
        <v>26</v>
      </c>
      <c r="G11" s="66">
        <f t="shared" si="1"/>
        <v>8.1761006289308167</v>
      </c>
      <c r="H11" s="66">
        <f t="shared" si="3"/>
        <v>123</v>
      </c>
      <c r="I11" s="66">
        <f t="shared" si="4"/>
        <v>38.679245283018872</v>
      </c>
      <c r="J11" s="66">
        <v>318</v>
      </c>
      <c r="K11" s="66">
        <v>100</v>
      </c>
    </row>
    <row r="12" spans="1:12" x14ac:dyDescent="0.2">
      <c r="A12" s="211">
        <v>2002</v>
      </c>
      <c r="B12" s="66">
        <v>98</v>
      </c>
      <c r="C12" s="66">
        <f t="shared" si="0"/>
        <v>24.936386768447839</v>
      </c>
      <c r="D12" s="66">
        <v>83</v>
      </c>
      <c r="E12" s="66">
        <f t="shared" si="2"/>
        <v>21.119592875318066</v>
      </c>
      <c r="F12" s="66">
        <v>32</v>
      </c>
      <c r="G12" s="66">
        <f t="shared" si="1"/>
        <v>8.1424936386768447</v>
      </c>
      <c r="H12" s="66">
        <f t="shared" si="3"/>
        <v>180</v>
      </c>
      <c r="I12" s="66">
        <f t="shared" si="4"/>
        <v>45.801526717557252</v>
      </c>
      <c r="J12" s="66">
        <v>393</v>
      </c>
      <c r="K12" s="66">
        <v>100</v>
      </c>
    </row>
    <row r="13" spans="1:12" x14ac:dyDescent="0.2">
      <c r="A13" s="211">
        <v>2003</v>
      </c>
      <c r="B13" s="66">
        <v>129</v>
      </c>
      <c r="C13" s="66">
        <f t="shared" si="0"/>
        <v>30.352941176470587</v>
      </c>
      <c r="D13" s="66">
        <v>99</v>
      </c>
      <c r="E13" s="66">
        <f t="shared" si="2"/>
        <v>23.294117647058822</v>
      </c>
      <c r="F13" s="66">
        <v>36</v>
      </c>
      <c r="G13" s="66">
        <f t="shared" si="1"/>
        <v>8.4705882352941178</v>
      </c>
      <c r="H13" s="66">
        <f t="shared" si="3"/>
        <v>161</v>
      </c>
      <c r="I13" s="66">
        <f t="shared" si="4"/>
        <v>37.882352941176471</v>
      </c>
      <c r="J13" s="66">
        <v>425</v>
      </c>
      <c r="K13" s="66">
        <v>100</v>
      </c>
    </row>
    <row r="14" spans="1:12" x14ac:dyDescent="0.2">
      <c r="A14" s="211">
        <v>2004</v>
      </c>
      <c r="B14" s="66">
        <v>114</v>
      </c>
      <c r="C14" s="66">
        <f>(B14/J14)*100</f>
        <v>23.75</v>
      </c>
      <c r="D14" s="66">
        <v>97</v>
      </c>
      <c r="E14" s="66">
        <f>(D14/J14)*100</f>
        <v>20.208333333333332</v>
      </c>
      <c r="F14" s="66">
        <v>51</v>
      </c>
      <c r="G14" s="66">
        <f t="shared" si="1"/>
        <v>10.625</v>
      </c>
      <c r="H14" s="66">
        <f>J14-(B14+D14+F14)</f>
        <v>218</v>
      </c>
      <c r="I14" s="66">
        <f t="shared" si="4"/>
        <v>45.416666666666664</v>
      </c>
      <c r="J14" s="66">
        <v>480</v>
      </c>
      <c r="K14" s="66">
        <v>100</v>
      </c>
    </row>
    <row r="15" spans="1:12" x14ac:dyDescent="0.2">
      <c r="A15" s="211">
        <v>2005</v>
      </c>
      <c r="B15" s="66">
        <v>193</v>
      </c>
      <c r="C15" s="66">
        <f t="shared" si="0"/>
        <v>29.601226993865033</v>
      </c>
      <c r="D15" s="66">
        <v>105</v>
      </c>
      <c r="E15" s="66">
        <f t="shared" si="2"/>
        <v>16.104294478527606</v>
      </c>
      <c r="F15" s="66">
        <v>54</v>
      </c>
      <c r="G15" s="66">
        <f t="shared" si="1"/>
        <v>8.2822085889570545</v>
      </c>
      <c r="H15" s="66">
        <f t="shared" si="3"/>
        <v>300</v>
      </c>
      <c r="I15" s="66">
        <f t="shared" si="4"/>
        <v>46.012269938650306</v>
      </c>
      <c r="J15" s="66">
        <v>652</v>
      </c>
      <c r="K15" s="66">
        <v>100</v>
      </c>
    </row>
    <row r="16" spans="1:12" x14ac:dyDescent="0.2">
      <c r="A16" s="211">
        <v>2006</v>
      </c>
      <c r="B16" s="66">
        <v>201</v>
      </c>
      <c r="C16" s="66">
        <f t="shared" si="0"/>
        <v>30.180180180180184</v>
      </c>
      <c r="D16" s="66">
        <v>107</v>
      </c>
      <c r="E16" s="66">
        <f t="shared" si="2"/>
        <v>16.066066066066064</v>
      </c>
      <c r="F16" s="66">
        <v>68</v>
      </c>
      <c r="G16" s="66">
        <f t="shared" si="1"/>
        <v>10.21021021021021</v>
      </c>
      <c r="H16" s="66">
        <f t="shared" si="3"/>
        <v>290</v>
      </c>
      <c r="I16" s="66">
        <f t="shared" si="4"/>
        <v>43.543543543543542</v>
      </c>
      <c r="J16" s="66">
        <v>666</v>
      </c>
      <c r="K16" s="66">
        <v>100</v>
      </c>
    </row>
    <row r="17" spans="1:11" x14ac:dyDescent="0.2">
      <c r="A17" s="211">
        <v>2007</v>
      </c>
      <c r="B17" s="66">
        <v>249</v>
      </c>
      <c r="C17" s="66">
        <f t="shared" si="0"/>
        <v>34.631432545201669</v>
      </c>
      <c r="D17" s="66">
        <v>127</v>
      </c>
      <c r="E17" s="66">
        <f t="shared" si="2"/>
        <v>17.663421418636997</v>
      </c>
      <c r="F17" s="66">
        <v>61</v>
      </c>
      <c r="G17" s="66">
        <f t="shared" si="1"/>
        <v>8.4840055632823361</v>
      </c>
      <c r="H17" s="66">
        <f t="shared" si="3"/>
        <v>282</v>
      </c>
      <c r="I17" s="66">
        <f t="shared" si="4"/>
        <v>39.221140472878993</v>
      </c>
      <c r="J17" s="66">
        <v>719</v>
      </c>
      <c r="K17" s="66">
        <v>100</v>
      </c>
    </row>
    <row r="18" spans="1:11" x14ac:dyDescent="0.2">
      <c r="A18" s="211">
        <v>2008</v>
      </c>
      <c r="B18" s="66">
        <v>278</v>
      </c>
      <c r="C18" s="66">
        <f t="shared" si="0"/>
        <v>31.555051078320091</v>
      </c>
      <c r="D18" s="66">
        <v>158</v>
      </c>
      <c r="E18" s="66">
        <f t="shared" si="2"/>
        <v>17.934165720771851</v>
      </c>
      <c r="F18" s="66">
        <v>90</v>
      </c>
      <c r="G18" s="66">
        <f t="shared" si="1"/>
        <v>10.21566401816118</v>
      </c>
      <c r="H18" s="66">
        <f t="shared" si="3"/>
        <v>355</v>
      </c>
      <c r="I18" s="66">
        <f t="shared" si="4"/>
        <v>40.29511918274688</v>
      </c>
      <c r="J18" s="66">
        <v>881</v>
      </c>
      <c r="K18" s="66">
        <v>100</v>
      </c>
    </row>
    <row r="19" spans="1:11" x14ac:dyDescent="0.2">
      <c r="A19" s="211">
        <v>2009</v>
      </c>
      <c r="B19" s="66">
        <v>293</v>
      </c>
      <c r="C19" s="66">
        <f t="shared" si="0"/>
        <v>30.616509926854757</v>
      </c>
      <c r="D19" s="66">
        <v>167</v>
      </c>
      <c r="E19" s="66">
        <f t="shared" si="2"/>
        <v>17.450365726227794</v>
      </c>
      <c r="F19" s="66">
        <v>126</v>
      </c>
      <c r="G19" s="66">
        <f t="shared" si="1"/>
        <v>13.166144200626958</v>
      </c>
      <c r="H19" s="66">
        <f t="shared" si="3"/>
        <v>371</v>
      </c>
      <c r="I19" s="66">
        <f t="shared" si="4"/>
        <v>38.766980146290493</v>
      </c>
      <c r="J19" s="66">
        <v>957</v>
      </c>
      <c r="K19" s="66">
        <v>100</v>
      </c>
    </row>
    <row r="20" spans="1:11" s="300" customFormat="1" x14ac:dyDescent="0.2">
      <c r="A20" s="297">
        <v>2010</v>
      </c>
      <c r="B20" s="66">
        <v>320</v>
      </c>
      <c r="C20" s="66">
        <f t="shared" ref="C20:C23" si="5">(B20/J20)*100</f>
        <v>32.454361054766736</v>
      </c>
      <c r="D20" s="66">
        <v>176</v>
      </c>
      <c r="E20" s="66">
        <f t="shared" ref="E20:E23" si="6">(D20/J20)*100</f>
        <v>17.849898580121703</v>
      </c>
      <c r="F20" s="66">
        <v>146</v>
      </c>
      <c r="G20" s="66">
        <f t="shared" ref="G20:G23" si="7">(F20/J20)*100</f>
        <v>14.807302231237324</v>
      </c>
      <c r="H20" s="66">
        <f>J20-(B20+D20+F20)</f>
        <v>344</v>
      </c>
      <c r="I20" s="66">
        <f t="shared" ref="I20:I23" si="8">(H20/J20)*100</f>
        <v>34.888438133874239</v>
      </c>
      <c r="J20" s="66">
        <v>986</v>
      </c>
      <c r="K20" s="66">
        <v>100</v>
      </c>
    </row>
    <row r="21" spans="1:11" s="300" customFormat="1" x14ac:dyDescent="0.2">
      <c r="A21" s="297">
        <v>2011</v>
      </c>
      <c r="B21" s="66">
        <v>354</v>
      </c>
      <c r="C21" s="66">
        <f t="shared" si="5"/>
        <v>31.72043010752688</v>
      </c>
      <c r="D21" s="66">
        <v>180</v>
      </c>
      <c r="E21" s="66">
        <f>(D21/J21)*100</f>
        <v>16.129032258064516</v>
      </c>
      <c r="F21" s="66">
        <v>154</v>
      </c>
      <c r="G21" s="66">
        <f t="shared" si="7"/>
        <v>13.799283154121863</v>
      </c>
      <c r="H21" s="66">
        <f>J21-(B21+D21+F21)</f>
        <v>428</v>
      </c>
      <c r="I21" s="66">
        <f t="shared" si="8"/>
        <v>38.351254480286741</v>
      </c>
      <c r="J21" s="66">
        <v>1116</v>
      </c>
      <c r="K21" s="66">
        <v>100</v>
      </c>
    </row>
    <row r="22" spans="1:11" s="300" customFormat="1" x14ac:dyDescent="0.2">
      <c r="A22" s="297">
        <v>2012</v>
      </c>
      <c r="B22" s="66">
        <v>335</v>
      </c>
      <c r="C22" s="66">
        <f t="shared" si="5"/>
        <v>29.28321678321678</v>
      </c>
      <c r="D22" s="66">
        <v>171</v>
      </c>
      <c r="E22" s="66">
        <f>(D22/J22)*100</f>
        <v>14.947552447552448</v>
      </c>
      <c r="F22" s="66">
        <v>177</v>
      </c>
      <c r="G22" s="66">
        <f t="shared" si="7"/>
        <v>15.472027972027972</v>
      </c>
      <c r="H22" s="66">
        <f>J22-(B22+D22+F22)</f>
        <v>461</v>
      </c>
      <c r="I22" s="66">
        <f t="shared" si="8"/>
        <v>40.2972027972028</v>
      </c>
      <c r="J22" s="66">
        <v>1144</v>
      </c>
      <c r="K22" s="66">
        <v>100</v>
      </c>
    </row>
    <row r="23" spans="1:11" x14ac:dyDescent="0.2">
      <c r="A23" s="211">
        <v>2013</v>
      </c>
      <c r="B23" s="66">
        <v>311</v>
      </c>
      <c r="C23" s="66">
        <f t="shared" si="5"/>
        <v>29.256820319849481</v>
      </c>
      <c r="D23" s="66">
        <v>147</v>
      </c>
      <c r="E23" s="66">
        <f t="shared" si="6"/>
        <v>13.828786453433677</v>
      </c>
      <c r="F23" s="66">
        <v>157</v>
      </c>
      <c r="G23" s="66">
        <f t="shared" si="7"/>
        <v>14.769520225776105</v>
      </c>
      <c r="H23" s="66">
        <f t="shared" ref="H23" si="9">J23-(B23+D23+F23)</f>
        <v>448</v>
      </c>
      <c r="I23" s="66">
        <f t="shared" si="8"/>
        <v>42.144873000940734</v>
      </c>
      <c r="J23" s="66">
        <v>1063</v>
      </c>
      <c r="K23" s="66">
        <v>100</v>
      </c>
    </row>
    <row r="24" spans="1:11" ht="6" customHeight="1" x14ac:dyDescent="0.2">
      <c r="A24" s="322"/>
      <c r="B24" s="328"/>
      <c r="C24" s="328"/>
      <c r="D24" s="329"/>
      <c r="E24" s="328"/>
      <c r="F24" s="328"/>
      <c r="G24" s="329"/>
      <c r="H24" s="328"/>
      <c r="I24" s="329"/>
      <c r="J24" s="328"/>
      <c r="K24" s="328"/>
    </row>
    <row r="25" spans="1:11" ht="15" customHeight="1" x14ac:dyDescent="0.2">
      <c r="A25" s="1094" t="s">
        <v>49</v>
      </c>
      <c r="B25" s="1094"/>
      <c r="C25" s="1094"/>
      <c r="D25" s="1094"/>
      <c r="E25" s="1094"/>
      <c r="F25" s="1094"/>
      <c r="G25" s="1094"/>
      <c r="H25" s="1094"/>
      <c r="I25" s="1094"/>
      <c r="J25" s="1094"/>
      <c r="K25" s="1094"/>
    </row>
  </sheetData>
  <mergeCells count="11">
    <mergeCell ref="A1:B1"/>
    <mergeCell ref="A2:B2"/>
    <mergeCell ref="F1:H1"/>
    <mergeCell ref="A25:K25"/>
    <mergeCell ref="A3:K3"/>
    <mergeCell ref="A4:A5"/>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U33"/>
  <sheetViews>
    <sheetView zoomScaleNormal="100" workbookViewId="0">
      <pane ySplit="5" topLeftCell="A6" activePane="bottomLeft" state="frozen"/>
      <selection sqref="A1:B86"/>
      <selection pane="bottomLeft" sqref="A1:K86"/>
    </sheetView>
  </sheetViews>
  <sheetFormatPr defaultColWidth="9.140625" defaultRowHeight="12.75" x14ac:dyDescent="0.2"/>
  <cols>
    <col min="1" max="1" width="6.7109375" style="287" customWidth="1"/>
    <col min="2" max="30" width="8.7109375" style="287" customWidth="1"/>
    <col min="31" max="16384" width="9.140625" style="287"/>
  </cols>
  <sheetData>
    <row r="1" spans="1:13" ht="30" customHeight="1" x14ac:dyDescent="0.25">
      <c r="A1" s="1178"/>
      <c r="B1" s="967"/>
      <c r="F1" s="962" t="s">
        <v>590</v>
      </c>
      <c r="G1" s="963"/>
      <c r="H1" s="963"/>
    </row>
    <row r="2" spans="1:13" ht="6" customHeight="1" x14ac:dyDescent="0.2">
      <c r="A2" s="1178"/>
      <c r="B2" s="967"/>
    </row>
    <row r="3" spans="1:13" s="296" customFormat="1" ht="15" customHeight="1" x14ac:dyDescent="0.25">
      <c r="A3" s="1014" t="s">
        <v>536</v>
      </c>
      <c r="B3" s="1015"/>
      <c r="C3" s="1015"/>
      <c r="D3" s="1175"/>
      <c r="E3" s="1175"/>
      <c r="F3" s="1175"/>
      <c r="G3" s="1175"/>
      <c r="H3" s="1175"/>
      <c r="I3" s="1175"/>
      <c r="J3" s="1175"/>
      <c r="K3" s="1089"/>
    </row>
    <row r="4" spans="1:13" s="283" customFormat="1" ht="30" customHeight="1" x14ac:dyDescent="0.2">
      <c r="A4" s="282"/>
      <c r="B4" s="1181" t="s">
        <v>28</v>
      </c>
      <c r="C4" s="1181"/>
      <c r="D4" s="1181" t="s">
        <v>232</v>
      </c>
      <c r="E4" s="1181"/>
      <c r="F4" s="1181" t="s">
        <v>233</v>
      </c>
      <c r="G4" s="1181"/>
      <c r="H4" s="1181" t="s">
        <v>64</v>
      </c>
      <c r="I4" s="1181"/>
      <c r="J4" s="1181" t="s">
        <v>62</v>
      </c>
      <c r="K4" s="1181"/>
    </row>
    <row r="5" spans="1:13" ht="15" customHeight="1" x14ac:dyDescent="0.2">
      <c r="A5" s="284" t="s">
        <v>100</v>
      </c>
      <c r="B5" s="285" t="s">
        <v>90</v>
      </c>
      <c r="C5" s="285" t="s">
        <v>91</v>
      </c>
      <c r="D5" s="285" t="s">
        <v>90</v>
      </c>
      <c r="E5" s="285" t="s">
        <v>91</v>
      </c>
      <c r="F5" s="285" t="s">
        <v>90</v>
      </c>
      <c r="G5" s="285" t="s">
        <v>91</v>
      </c>
      <c r="H5" s="285" t="s">
        <v>90</v>
      </c>
      <c r="I5" s="285" t="s">
        <v>91</v>
      </c>
      <c r="J5" s="285" t="s">
        <v>90</v>
      </c>
      <c r="K5" s="285" t="s">
        <v>91</v>
      </c>
      <c r="L5" s="286"/>
      <c r="M5" s="286"/>
    </row>
    <row r="6" spans="1:13" ht="6" customHeight="1" x14ac:dyDescent="0.2">
      <c r="A6" s="683"/>
      <c r="B6" s="681"/>
      <c r="C6" s="681"/>
      <c r="D6" s="682"/>
      <c r="E6" s="682"/>
      <c r="F6" s="682"/>
      <c r="G6" s="682"/>
      <c r="H6" s="681"/>
      <c r="I6" s="681"/>
      <c r="J6" s="681"/>
      <c r="K6" s="681"/>
    </row>
    <row r="7" spans="1:13" ht="12.75" customHeight="1" x14ac:dyDescent="0.2">
      <c r="A7" s="288" t="s">
        <v>122</v>
      </c>
      <c r="B7" s="504">
        <v>0.99896608255622066</v>
      </c>
      <c r="C7" s="504">
        <v>6.6564193642925859E-2</v>
      </c>
      <c r="D7" s="505" t="s">
        <v>67</v>
      </c>
      <c r="E7" s="505" t="s">
        <v>67</v>
      </c>
      <c r="F7" s="505" t="s">
        <v>67</v>
      </c>
      <c r="G7" s="505" t="s">
        <v>67</v>
      </c>
      <c r="H7" s="504">
        <v>96.04942959163688</v>
      </c>
      <c r="I7" s="504">
        <v>98.107446251526127</v>
      </c>
      <c r="J7" s="504">
        <v>2.9516043258070832</v>
      </c>
      <c r="K7" s="504">
        <v>1.8259895548309431</v>
      </c>
    </row>
    <row r="8" spans="1:13" ht="12.75" customHeight="1" x14ac:dyDescent="0.2">
      <c r="A8" s="288" t="s">
        <v>19</v>
      </c>
      <c r="B8" s="504">
        <v>0.61608593936126954</v>
      </c>
      <c r="C8" s="504">
        <v>0.10032515952301919</v>
      </c>
      <c r="D8" s="505" t="s">
        <v>67</v>
      </c>
      <c r="E8" s="505" t="s">
        <v>67</v>
      </c>
      <c r="F8" s="505" t="s">
        <v>67</v>
      </c>
      <c r="G8" s="505" t="s">
        <v>67</v>
      </c>
      <c r="H8" s="504">
        <v>90.070716279185703</v>
      </c>
      <c r="I8" s="504">
        <v>94.379432255117351</v>
      </c>
      <c r="J8" s="504">
        <v>9.3131977814524731</v>
      </c>
      <c r="K8" s="504">
        <v>5.5202425853599859</v>
      </c>
    </row>
    <row r="9" spans="1:13" ht="12.75" customHeight="1" x14ac:dyDescent="0.2">
      <c r="A9" s="288" t="s">
        <v>57</v>
      </c>
      <c r="B9" s="504">
        <v>0.4821462045364851</v>
      </c>
      <c r="C9" s="504">
        <v>2.651571901637377E-2</v>
      </c>
      <c r="D9" s="505" t="s">
        <v>67</v>
      </c>
      <c r="E9" s="505" t="s">
        <v>67</v>
      </c>
      <c r="F9" s="505" t="s">
        <v>67</v>
      </c>
      <c r="G9" s="505" t="s">
        <v>67</v>
      </c>
      <c r="H9" s="504">
        <v>97.557648047520104</v>
      </c>
      <c r="I9" s="504">
        <v>98.642699174255085</v>
      </c>
      <c r="J9" s="504">
        <v>1.9602057479435695</v>
      </c>
      <c r="K9" s="504">
        <v>1.330785106728422</v>
      </c>
    </row>
    <row r="10" spans="1:13" ht="12.75" customHeight="1" x14ac:dyDescent="0.2">
      <c r="A10" s="288" t="s">
        <v>20</v>
      </c>
      <c r="B10" s="504">
        <v>0.69796085579110256</v>
      </c>
      <c r="C10" s="504">
        <v>0.11030679351594444</v>
      </c>
      <c r="D10" s="505" t="s">
        <v>67</v>
      </c>
      <c r="E10" s="505" t="s">
        <v>67</v>
      </c>
      <c r="F10" s="505" t="s">
        <v>67</v>
      </c>
      <c r="G10" s="505" t="s">
        <v>67</v>
      </c>
      <c r="H10" s="504">
        <v>96.399061965228199</v>
      </c>
      <c r="I10" s="504">
        <v>97.98614537644491</v>
      </c>
      <c r="J10" s="504">
        <v>2.902977178980517</v>
      </c>
      <c r="K10" s="504">
        <v>1.9035478300386852</v>
      </c>
    </row>
    <row r="11" spans="1:13" ht="12.75" customHeight="1" x14ac:dyDescent="0.2">
      <c r="A11" s="288" t="s">
        <v>78</v>
      </c>
      <c r="B11" s="504">
        <v>0.95629351367255955</v>
      </c>
      <c r="C11" s="504">
        <v>7.5712856321234465E-2</v>
      </c>
      <c r="D11" s="505" t="s">
        <v>67</v>
      </c>
      <c r="E11" s="505" t="s">
        <v>67</v>
      </c>
      <c r="F11" s="505" t="s">
        <v>67</v>
      </c>
      <c r="G11" s="505" t="s">
        <v>67</v>
      </c>
      <c r="H11" s="504">
        <v>97.657409995950132</v>
      </c>
      <c r="I11" s="504">
        <v>98.998657396238016</v>
      </c>
      <c r="J11" s="504">
        <v>1.3862964903772146</v>
      </c>
      <c r="K11" s="504">
        <v>0.92562974744097581</v>
      </c>
    </row>
    <row r="12" spans="1:13" ht="12.75" customHeight="1" x14ac:dyDescent="0.2">
      <c r="A12" s="288" t="s">
        <v>48</v>
      </c>
      <c r="B12" s="504">
        <v>0.88635429038256053</v>
      </c>
      <c r="C12" s="504">
        <v>9.8539633658408191E-2</v>
      </c>
      <c r="D12" s="505" t="s">
        <v>67</v>
      </c>
      <c r="E12" s="505" t="s">
        <v>67</v>
      </c>
      <c r="F12" s="505" t="s">
        <v>67</v>
      </c>
      <c r="G12" s="505" t="s">
        <v>67</v>
      </c>
      <c r="H12" s="504">
        <v>96.886741247098158</v>
      </c>
      <c r="I12" s="504">
        <v>98.712014708132671</v>
      </c>
      <c r="J12" s="504">
        <v>2.2269044625191334</v>
      </c>
      <c r="K12" s="504">
        <v>1.1894456582088915</v>
      </c>
    </row>
    <row r="13" spans="1:13" ht="12.75" customHeight="1" x14ac:dyDescent="0.2">
      <c r="A13" s="288" t="s">
        <v>79</v>
      </c>
      <c r="B13" s="504">
        <v>1.0221341768782244</v>
      </c>
      <c r="C13" s="504">
        <v>0.29519861921761115</v>
      </c>
      <c r="D13" s="505" t="s">
        <v>67</v>
      </c>
      <c r="E13" s="505" t="s">
        <v>67</v>
      </c>
      <c r="F13" s="505" t="s">
        <v>67</v>
      </c>
      <c r="G13" s="505" t="s">
        <v>67</v>
      </c>
      <c r="H13" s="504">
        <v>94.893214683654193</v>
      </c>
      <c r="I13" s="504">
        <v>97.193717760680414</v>
      </c>
      <c r="J13" s="504">
        <v>4.0846511394679554</v>
      </c>
      <c r="K13" s="504">
        <v>2.5110836201018194</v>
      </c>
    </row>
    <row r="14" spans="1:13" ht="12.75" customHeight="1" x14ac:dyDescent="0.2">
      <c r="A14" s="288" t="s">
        <v>80</v>
      </c>
      <c r="B14" s="504">
        <v>1.0229267581833648</v>
      </c>
      <c r="C14" s="504">
        <v>0.21830652926501551</v>
      </c>
      <c r="D14" s="505" t="s">
        <v>67</v>
      </c>
      <c r="E14" s="505" t="s">
        <v>67</v>
      </c>
      <c r="F14" s="505" t="s">
        <v>67</v>
      </c>
      <c r="G14" s="505" t="s">
        <v>67</v>
      </c>
      <c r="H14" s="504">
        <v>95.146459354119798</v>
      </c>
      <c r="I14" s="504">
        <v>97.640869134263141</v>
      </c>
      <c r="J14" s="504">
        <v>3.8306138876971909</v>
      </c>
      <c r="K14" s="504">
        <v>2.1408243364721695</v>
      </c>
    </row>
    <row r="15" spans="1:13" ht="12.75" customHeight="1" x14ac:dyDescent="0.2">
      <c r="A15" s="288" t="s">
        <v>60</v>
      </c>
      <c r="B15" s="504">
        <v>1.5839303070801896</v>
      </c>
      <c r="C15" s="504">
        <v>0.15605918324678006</v>
      </c>
      <c r="D15" s="505" t="s">
        <v>67</v>
      </c>
      <c r="E15" s="505" t="s">
        <v>67</v>
      </c>
      <c r="F15" s="505" t="s">
        <v>67</v>
      </c>
      <c r="G15" s="505" t="s">
        <v>67</v>
      </c>
      <c r="H15" s="504">
        <v>94.362914530379371</v>
      </c>
      <c r="I15" s="504">
        <v>98.053390872553948</v>
      </c>
      <c r="J15" s="504">
        <v>4.0531551625403877</v>
      </c>
      <c r="K15" s="504">
        <v>1.7905499441991541</v>
      </c>
    </row>
    <row r="16" spans="1:13" ht="12.75" customHeight="1" x14ac:dyDescent="0.2">
      <c r="A16" s="288" t="s">
        <v>153</v>
      </c>
      <c r="B16" s="504">
        <v>1.11383994897688</v>
      </c>
      <c r="C16" s="504">
        <v>0.17973565702745758</v>
      </c>
      <c r="D16" s="505" t="s">
        <v>67</v>
      </c>
      <c r="E16" s="505" t="s">
        <v>67</v>
      </c>
      <c r="F16" s="505" t="s">
        <v>67</v>
      </c>
      <c r="G16" s="505" t="s">
        <v>67</v>
      </c>
      <c r="H16" s="504">
        <v>95.473444614894461</v>
      </c>
      <c r="I16" s="504">
        <v>97.811522048584393</v>
      </c>
      <c r="J16" s="504">
        <v>3.4127154361287473</v>
      </c>
      <c r="K16" s="504">
        <v>2.0087422943885986</v>
      </c>
    </row>
    <row r="17" spans="1:21" ht="12.75" customHeight="1" x14ac:dyDescent="0.2">
      <c r="A17" s="288" t="s">
        <v>94</v>
      </c>
      <c r="B17" s="504">
        <v>1.0411825045963761</v>
      </c>
      <c r="C17" s="504">
        <v>0.14450929940821566</v>
      </c>
      <c r="D17" s="505" t="s">
        <v>67</v>
      </c>
      <c r="E17" s="505" t="s">
        <v>67</v>
      </c>
      <c r="F17" s="505" t="s">
        <v>67</v>
      </c>
      <c r="G17" s="505" t="s">
        <v>67</v>
      </c>
      <c r="H17" s="504">
        <v>95.302079873386276</v>
      </c>
      <c r="I17" s="504">
        <v>98.426132868998266</v>
      </c>
      <c r="J17" s="504">
        <v>3.6567376220170997</v>
      </c>
      <c r="K17" s="504">
        <v>1.4293578315932918</v>
      </c>
    </row>
    <row r="18" spans="1:21" ht="12.75" customHeight="1" x14ac:dyDescent="0.2">
      <c r="A18" s="289">
        <v>2004</v>
      </c>
      <c r="B18" s="504">
        <v>1.7834877746935411</v>
      </c>
      <c r="C18" s="504">
        <v>0.45792762789589536</v>
      </c>
      <c r="D18" s="505" t="s">
        <v>67</v>
      </c>
      <c r="E18" s="505" t="s">
        <v>67</v>
      </c>
      <c r="F18" s="505" t="s">
        <v>67</v>
      </c>
      <c r="G18" s="505" t="s">
        <v>67</v>
      </c>
      <c r="H18" s="504">
        <v>96.821783127842579</v>
      </c>
      <c r="I18" s="504">
        <v>98.564924958126383</v>
      </c>
      <c r="J18" s="504">
        <v>1.394729097463951</v>
      </c>
      <c r="K18" s="504">
        <v>0.97714741397784133</v>
      </c>
    </row>
    <row r="19" spans="1:21" ht="12.75" customHeight="1" x14ac:dyDescent="0.2">
      <c r="A19" s="288" t="s">
        <v>51</v>
      </c>
      <c r="B19" s="504">
        <v>1.9724793264049818</v>
      </c>
      <c r="C19" s="504">
        <v>0.78212192458697372</v>
      </c>
      <c r="D19" s="505" t="s">
        <v>67</v>
      </c>
      <c r="E19" s="505" t="s">
        <v>67</v>
      </c>
      <c r="F19" s="505" t="s">
        <v>67</v>
      </c>
      <c r="G19" s="505" t="s">
        <v>67</v>
      </c>
      <c r="H19" s="504">
        <v>96.688628730571622</v>
      </c>
      <c r="I19" s="504">
        <v>97.941911258399756</v>
      </c>
      <c r="J19" s="504">
        <v>1.3388919430234389</v>
      </c>
      <c r="K19" s="504">
        <v>1.2759668170130574</v>
      </c>
    </row>
    <row r="20" spans="1:21" ht="12.75" customHeight="1" x14ac:dyDescent="0.2">
      <c r="A20" s="288" t="s">
        <v>52</v>
      </c>
      <c r="B20" s="504">
        <v>1.6422426671809056</v>
      </c>
      <c r="C20" s="504">
        <v>0.71423139219995102</v>
      </c>
      <c r="D20" s="505" t="s">
        <v>67</v>
      </c>
      <c r="E20" s="505" t="s">
        <v>67</v>
      </c>
      <c r="F20" s="505" t="s">
        <v>67</v>
      </c>
      <c r="G20" s="505" t="s">
        <v>67</v>
      </c>
      <c r="H20" s="504">
        <v>96.228483228447132</v>
      </c>
      <c r="I20" s="504">
        <v>98.146927550945378</v>
      </c>
      <c r="J20" s="504">
        <v>2.1292741043719734</v>
      </c>
      <c r="K20" s="504">
        <v>1.1388410568546166</v>
      </c>
    </row>
    <row r="21" spans="1:21" ht="12.75" customHeight="1" x14ac:dyDescent="0.2">
      <c r="A21" s="288" t="s">
        <v>179</v>
      </c>
      <c r="B21" s="504">
        <v>2.2270969999105534</v>
      </c>
      <c r="C21" s="504">
        <v>1.2848365424731854</v>
      </c>
      <c r="D21" s="505" t="s">
        <v>67</v>
      </c>
      <c r="E21" s="505" t="s">
        <v>67</v>
      </c>
      <c r="F21" s="505" t="s">
        <v>67</v>
      </c>
      <c r="G21" s="505" t="s">
        <v>67</v>
      </c>
      <c r="H21" s="504">
        <v>94.461872796720087</v>
      </c>
      <c r="I21" s="504">
        <v>95.916268687816611</v>
      </c>
      <c r="J21" s="504">
        <v>3.3110302033699259</v>
      </c>
      <c r="K21" s="504">
        <v>2.7988947697102335</v>
      </c>
    </row>
    <row r="22" spans="1:21" ht="12.75" customHeight="1" x14ac:dyDescent="0.2">
      <c r="A22" s="288" t="s">
        <v>182</v>
      </c>
      <c r="B22" s="504">
        <v>1.6098815157642017</v>
      </c>
      <c r="C22" s="504">
        <v>0.90455493255589681</v>
      </c>
      <c r="D22" s="505" t="s">
        <v>67</v>
      </c>
      <c r="E22" s="505" t="s">
        <v>67</v>
      </c>
      <c r="F22" s="505" t="s">
        <v>67</v>
      </c>
      <c r="G22" s="505" t="s">
        <v>67</v>
      </c>
      <c r="H22" s="504">
        <v>97.633431380046616</v>
      </c>
      <c r="I22" s="504">
        <v>98.299436656500617</v>
      </c>
      <c r="J22" s="504">
        <v>0.75668710418917373</v>
      </c>
      <c r="K22" s="504">
        <v>0.79600841094370856</v>
      </c>
      <c r="U22" s="287" t="s">
        <v>234</v>
      </c>
    </row>
    <row r="23" spans="1:21" ht="12.75" customHeight="1" x14ac:dyDescent="0.2">
      <c r="A23" s="288" t="s">
        <v>195</v>
      </c>
      <c r="B23" s="504">
        <v>1.8766684768885888</v>
      </c>
      <c r="C23" s="504">
        <v>0.86154539551589404</v>
      </c>
      <c r="D23" s="505" t="s">
        <v>67</v>
      </c>
      <c r="E23" s="505" t="s">
        <v>67</v>
      </c>
      <c r="F23" s="505" t="s">
        <v>67</v>
      </c>
      <c r="G23" s="505" t="s">
        <v>67</v>
      </c>
      <c r="H23" s="504">
        <v>97.017066629164603</v>
      </c>
      <c r="I23" s="504">
        <v>98.22361458685846</v>
      </c>
      <c r="J23" s="504">
        <v>1.1062648939463617</v>
      </c>
      <c r="K23" s="504">
        <v>0.91484001762529554</v>
      </c>
    </row>
    <row r="24" spans="1:21" ht="12.75" customHeight="1" x14ac:dyDescent="0.2">
      <c r="A24" s="288" t="s">
        <v>207</v>
      </c>
      <c r="B24" s="504">
        <v>2.068587578688375</v>
      </c>
      <c r="C24" s="504">
        <v>0.93482706262246995</v>
      </c>
      <c r="D24" s="505" t="s">
        <v>67</v>
      </c>
      <c r="E24" s="505" t="s">
        <v>67</v>
      </c>
      <c r="F24" s="505" t="s">
        <v>67</v>
      </c>
      <c r="G24" s="505" t="s">
        <v>67</v>
      </c>
      <c r="H24" s="504">
        <v>97.251986425716808</v>
      </c>
      <c r="I24" s="504">
        <v>98.459726294156553</v>
      </c>
      <c r="J24" s="504">
        <v>0.67942599559475381</v>
      </c>
      <c r="K24" s="504">
        <v>0.60544664322135167</v>
      </c>
    </row>
    <row r="25" spans="1:21" ht="12.75" customHeight="1" x14ac:dyDescent="0.2">
      <c r="A25" s="288" t="s">
        <v>235</v>
      </c>
      <c r="B25" s="504">
        <v>2.0327553258834898</v>
      </c>
      <c r="C25" s="504">
        <v>0.77293101484632731</v>
      </c>
      <c r="D25" s="505" t="s">
        <v>67</v>
      </c>
      <c r="E25" s="505" t="s">
        <v>67</v>
      </c>
      <c r="F25" s="505" t="s">
        <v>67</v>
      </c>
      <c r="G25" s="505" t="s">
        <v>67</v>
      </c>
      <c r="H25" s="504">
        <v>97.100888252151634</v>
      </c>
      <c r="I25" s="504">
        <v>98.161164874479866</v>
      </c>
      <c r="J25" s="504">
        <v>0.86635642196475926</v>
      </c>
      <c r="K25" s="504">
        <v>1.0659041106734271</v>
      </c>
    </row>
    <row r="26" spans="1:21" ht="12.75" customHeight="1" x14ac:dyDescent="0.2">
      <c r="A26" s="288" t="s">
        <v>236</v>
      </c>
      <c r="B26" s="504">
        <v>2.1701631299724622</v>
      </c>
      <c r="C26" s="504">
        <v>0.54886058620476963</v>
      </c>
      <c r="D26" s="505" t="s">
        <v>67</v>
      </c>
      <c r="E26" s="505" t="s">
        <v>67</v>
      </c>
      <c r="F26" s="505" t="s">
        <v>67</v>
      </c>
      <c r="G26" s="505" t="s">
        <v>67</v>
      </c>
      <c r="H26" s="504">
        <v>96.871123102513764</v>
      </c>
      <c r="I26" s="504">
        <v>98.601228695614935</v>
      </c>
      <c r="J26" s="504">
        <v>0.9587137675135009</v>
      </c>
      <c r="K26" s="504">
        <v>0.84991071818054409</v>
      </c>
    </row>
    <row r="27" spans="1:21" ht="12.75" customHeight="1" x14ac:dyDescent="0.2">
      <c r="A27" s="288" t="s">
        <v>237</v>
      </c>
      <c r="B27" s="504">
        <v>1.9816060354488712</v>
      </c>
      <c r="C27" s="504">
        <v>0.56983450376559375</v>
      </c>
      <c r="D27" s="504">
        <v>1.5253755605905499</v>
      </c>
      <c r="E27" s="504">
        <v>0.32413440442838382</v>
      </c>
      <c r="F27" s="504">
        <v>1.1153406736565963</v>
      </c>
      <c r="G27" s="504">
        <v>0.17062062744027601</v>
      </c>
      <c r="H27" s="504">
        <v>97.277231190746804</v>
      </c>
      <c r="I27" s="504">
        <v>98.780807651834252</v>
      </c>
      <c r="J27" s="504">
        <v>0.74116277380423301</v>
      </c>
      <c r="K27" s="504">
        <v>0.64935784440015332</v>
      </c>
    </row>
    <row r="28" spans="1:21" ht="12.75" customHeight="1" x14ac:dyDescent="0.2">
      <c r="A28" s="289">
        <v>2013</v>
      </c>
      <c r="B28" s="504">
        <v>1.7010130098944476</v>
      </c>
      <c r="C28" s="504">
        <v>0.50382184727746115</v>
      </c>
      <c r="D28" s="504">
        <v>1.5399217444141535</v>
      </c>
      <c r="E28" s="504">
        <v>0.45736487719588992</v>
      </c>
      <c r="F28" s="504">
        <v>1.1783741399299976</v>
      </c>
      <c r="G28" s="504">
        <v>0.22978616277093594</v>
      </c>
      <c r="H28" s="504">
        <v>97.611508070386307</v>
      </c>
      <c r="I28" s="504">
        <v>99.128030196430331</v>
      </c>
      <c r="J28" s="504">
        <v>0.68747891971947228</v>
      </c>
      <c r="K28" s="504">
        <v>0.36814795629237002</v>
      </c>
    </row>
    <row r="29" spans="1:21" ht="12.75" customHeight="1" x14ac:dyDescent="0.2">
      <c r="A29" s="289">
        <v>2014</v>
      </c>
      <c r="B29" s="504">
        <v>1.69158143194335</v>
      </c>
      <c r="C29" s="504">
        <v>0.71428571428571397</v>
      </c>
      <c r="D29" s="504">
        <v>1.3370035391270201</v>
      </c>
      <c r="E29" s="504">
        <v>0.63051702395964704</v>
      </c>
      <c r="F29" s="504">
        <v>0.86511993708218604</v>
      </c>
      <c r="G29" s="504">
        <v>0.33613445378151302</v>
      </c>
      <c r="H29" s="504">
        <v>97.718332022029898</v>
      </c>
      <c r="I29" s="504">
        <v>98.949579831932795</v>
      </c>
      <c r="J29" s="504">
        <v>0.59008654602675104</v>
      </c>
      <c r="K29" s="504">
        <v>0.33613445378151302</v>
      </c>
    </row>
    <row r="30" spans="1:21" ht="6" customHeight="1" x14ac:dyDescent="0.2">
      <c r="A30" s="290"/>
      <c r="B30" s="290"/>
      <c r="C30" s="290"/>
      <c r="D30" s="290"/>
      <c r="E30" s="290"/>
      <c r="F30" s="290"/>
      <c r="G30" s="290"/>
      <c r="H30" s="290"/>
      <c r="I30" s="290"/>
      <c r="J30" s="290"/>
      <c r="K30" s="290"/>
    </row>
    <row r="31" spans="1:21" s="291" customFormat="1" ht="15" customHeight="1" x14ac:dyDescent="0.25">
      <c r="A31" s="1180" t="s">
        <v>54</v>
      </c>
      <c r="B31" s="1180"/>
      <c r="C31" s="1180"/>
      <c r="D31" s="1180"/>
      <c r="E31" s="1180"/>
      <c r="F31" s="1180"/>
      <c r="G31" s="1180"/>
      <c r="H31" s="1180"/>
      <c r="I31" s="1180"/>
      <c r="J31" s="1180"/>
      <c r="K31" s="1180"/>
    </row>
    <row r="32" spans="1:21" s="291" customFormat="1" ht="6" customHeight="1" x14ac:dyDescent="0.25">
      <c r="A32" s="321"/>
      <c r="B32" s="321"/>
      <c r="C32" s="321"/>
      <c r="D32" s="321"/>
      <c r="E32" s="321"/>
      <c r="F32" s="321"/>
      <c r="G32" s="321"/>
      <c r="H32" s="321"/>
      <c r="I32" s="321"/>
      <c r="J32" s="321"/>
      <c r="K32" s="321"/>
    </row>
    <row r="33" spans="1:11" ht="42.75" customHeight="1" x14ac:dyDescent="0.2">
      <c r="A33" s="1179" t="s">
        <v>238</v>
      </c>
      <c r="B33" s="1180"/>
      <c r="C33" s="1180"/>
      <c r="D33" s="1180"/>
      <c r="E33" s="1180"/>
      <c r="F33" s="1180"/>
      <c r="G33" s="1180"/>
      <c r="H33" s="1180"/>
      <c r="I33" s="1180"/>
      <c r="J33" s="1180"/>
      <c r="K33" s="1180"/>
    </row>
  </sheetData>
  <mergeCells count="11">
    <mergeCell ref="A1:B1"/>
    <mergeCell ref="A2:B2"/>
    <mergeCell ref="F1:H1"/>
    <mergeCell ref="A3:K3"/>
    <mergeCell ref="A33:K33"/>
    <mergeCell ref="A31:K31"/>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4"/>
  <sheetViews>
    <sheetView zoomScaleNormal="100" workbookViewId="0">
      <pane ySplit="5" topLeftCell="A6" activePane="bottomLeft" state="frozen"/>
      <selection sqref="A1:B86"/>
      <selection pane="bottomLeft" sqref="A1:K86"/>
    </sheetView>
  </sheetViews>
  <sheetFormatPr defaultColWidth="9.140625" defaultRowHeight="12.75" x14ac:dyDescent="0.2"/>
  <cols>
    <col min="1" max="1" width="6.7109375" style="287" customWidth="1"/>
    <col min="2" max="34" width="8.7109375" style="287" customWidth="1"/>
    <col min="35" max="16384" width="9.140625" style="287"/>
  </cols>
  <sheetData>
    <row r="1" spans="1:14" ht="30" customHeight="1" x14ac:dyDescent="0.25">
      <c r="A1" s="1178"/>
      <c r="B1" s="967"/>
      <c r="F1" s="962" t="s">
        <v>590</v>
      </c>
      <c r="G1" s="963"/>
      <c r="H1" s="963"/>
    </row>
    <row r="2" spans="1:14" ht="6" customHeight="1" x14ac:dyDescent="0.2">
      <c r="A2" s="1178"/>
      <c r="B2" s="967"/>
    </row>
    <row r="3" spans="1:14" s="296" customFormat="1" ht="15" customHeight="1" x14ac:dyDescent="0.25">
      <c r="A3" s="1014" t="s">
        <v>537</v>
      </c>
      <c r="B3" s="1015"/>
      <c r="C3" s="1015"/>
      <c r="D3" s="1175"/>
      <c r="E3" s="1175"/>
      <c r="F3" s="1175"/>
      <c r="G3" s="1175"/>
      <c r="H3" s="1175"/>
      <c r="I3" s="1175"/>
      <c r="J3" s="1175"/>
      <c r="K3" s="1109"/>
    </row>
    <row r="4" spans="1:14" s="283" customFormat="1" ht="30" customHeight="1" x14ac:dyDescent="0.2">
      <c r="A4" s="282"/>
      <c r="B4" s="1181" t="s">
        <v>28</v>
      </c>
      <c r="C4" s="1181"/>
      <c r="D4" s="1181" t="s">
        <v>232</v>
      </c>
      <c r="E4" s="1181"/>
      <c r="F4" s="1181" t="s">
        <v>233</v>
      </c>
      <c r="G4" s="1181"/>
      <c r="H4" s="1181" t="s">
        <v>64</v>
      </c>
      <c r="I4" s="1181"/>
      <c r="J4" s="1181" t="s">
        <v>62</v>
      </c>
      <c r="K4" s="1181"/>
      <c r="L4" s="1182"/>
      <c r="M4" s="1182"/>
    </row>
    <row r="5" spans="1:14" ht="15" customHeight="1" x14ac:dyDescent="0.2">
      <c r="A5" s="284" t="s">
        <v>100</v>
      </c>
      <c r="B5" s="285" t="s">
        <v>90</v>
      </c>
      <c r="C5" s="285" t="s">
        <v>91</v>
      </c>
      <c r="D5" s="285" t="s">
        <v>90</v>
      </c>
      <c r="E5" s="285" t="s">
        <v>91</v>
      </c>
      <c r="F5" s="285" t="s">
        <v>90</v>
      </c>
      <c r="G5" s="285" t="s">
        <v>91</v>
      </c>
      <c r="H5" s="285" t="s">
        <v>90</v>
      </c>
      <c r="I5" s="285" t="s">
        <v>91</v>
      </c>
      <c r="J5" s="285" t="s">
        <v>90</v>
      </c>
      <c r="K5" s="285" t="s">
        <v>91</v>
      </c>
      <c r="L5" s="285"/>
      <c r="M5" s="285"/>
      <c r="N5" s="285"/>
    </row>
    <row r="6" spans="1:14" ht="6" customHeight="1" x14ac:dyDescent="0.2">
      <c r="A6" s="680"/>
      <c r="B6" s="681"/>
      <c r="C6" s="681"/>
      <c r="D6" s="682"/>
      <c r="E6" s="682"/>
      <c r="F6" s="682"/>
      <c r="G6" s="682"/>
      <c r="H6" s="681"/>
      <c r="I6" s="681"/>
      <c r="J6" s="681"/>
      <c r="K6" s="681"/>
    </row>
    <row r="7" spans="1:14" ht="12.75" customHeight="1" x14ac:dyDescent="0.2">
      <c r="A7" s="289">
        <v>2004</v>
      </c>
      <c r="B7" s="504">
        <v>1.3965266442759701</v>
      </c>
      <c r="C7" s="504">
        <v>0.14164732892918167</v>
      </c>
      <c r="D7" s="505" t="s">
        <v>67</v>
      </c>
      <c r="E7" s="505" t="s">
        <v>67</v>
      </c>
      <c r="F7" s="505" t="s">
        <v>67</v>
      </c>
      <c r="G7" s="505" t="s">
        <v>67</v>
      </c>
      <c r="H7" s="504">
        <v>97.857880621598795</v>
      </c>
      <c r="I7" s="504">
        <v>99.140266426470305</v>
      </c>
      <c r="J7" s="504">
        <v>0.74559273412525096</v>
      </c>
      <c r="K7" s="504">
        <v>0.71808624460056958</v>
      </c>
    </row>
    <row r="8" spans="1:14" ht="12.75" customHeight="1" x14ac:dyDescent="0.2">
      <c r="A8" s="289">
        <v>2005</v>
      </c>
      <c r="B8" s="504">
        <v>1.2421488980655384</v>
      </c>
      <c r="C8" s="504">
        <v>0.47565003594816035</v>
      </c>
      <c r="D8" s="505" t="s">
        <v>67</v>
      </c>
      <c r="E8" s="505" t="s">
        <v>67</v>
      </c>
      <c r="F8" s="505" t="s">
        <v>67</v>
      </c>
      <c r="G8" s="505" t="s">
        <v>67</v>
      </c>
      <c r="H8" s="504">
        <v>97.710407923919618</v>
      </c>
      <c r="I8" s="504">
        <v>98.472752432937</v>
      </c>
      <c r="J8" s="504">
        <v>1.0474431780149369</v>
      </c>
      <c r="K8" s="504">
        <v>1.0515975311148258</v>
      </c>
    </row>
    <row r="9" spans="1:14" ht="12.75" customHeight="1" x14ac:dyDescent="0.2">
      <c r="A9" s="289">
        <v>2006</v>
      </c>
      <c r="B9" s="504">
        <v>1.4287765305223681</v>
      </c>
      <c r="C9" s="504">
        <v>0.25255962926408171</v>
      </c>
      <c r="D9" s="505" t="s">
        <v>67</v>
      </c>
      <c r="E9" s="505" t="s">
        <v>67</v>
      </c>
      <c r="F9" s="505" t="s">
        <v>67</v>
      </c>
      <c r="G9" s="505" t="s">
        <v>67</v>
      </c>
      <c r="H9" s="504">
        <v>97.508695102592881</v>
      </c>
      <c r="I9" s="504">
        <v>99.022359997918898</v>
      </c>
      <c r="J9" s="504">
        <v>1.062528366884733</v>
      </c>
      <c r="K9" s="504">
        <v>0.72508037281714943</v>
      </c>
    </row>
    <row r="10" spans="1:14" ht="12.75" customHeight="1" x14ac:dyDescent="0.2">
      <c r="A10" s="289">
        <v>2007</v>
      </c>
      <c r="B10" s="504">
        <v>2.0005220746676615</v>
      </c>
      <c r="C10" s="504">
        <v>0.60205321706143278</v>
      </c>
      <c r="D10" s="505" t="s">
        <v>67</v>
      </c>
      <c r="E10" s="505" t="s">
        <v>67</v>
      </c>
      <c r="F10" s="505" t="s">
        <v>67</v>
      </c>
      <c r="G10" s="505" t="s">
        <v>67</v>
      </c>
      <c r="H10" s="504">
        <v>93.706523868284606</v>
      </c>
      <c r="I10" s="504">
        <v>96.80326888769028</v>
      </c>
      <c r="J10" s="504">
        <v>4.2929540570475435</v>
      </c>
      <c r="K10" s="504">
        <v>2.5946778952481293</v>
      </c>
      <c r="N10" s="287" t="s">
        <v>100</v>
      </c>
    </row>
    <row r="11" spans="1:14" ht="12.75" customHeight="1" x14ac:dyDescent="0.2">
      <c r="A11" s="289">
        <v>2008</v>
      </c>
      <c r="B11" s="504">
        <v>1.0897970063295821</v>
      </c>
      <c r="C11" s="504">
        <v>0.4353234669476142</v>
      </c>
      <c r="D11" s="505" t="s">
        <v>67</v>
      </c>
      <c r="E11" s="505" t="s">
        <v>67</v>
      </c>
      <c r="F11" s="505" t="s">
        <v>67</v>
      </c>
      <c r="G11" s="505" t="s">
        <v>67</v>
      </c>
      <c r="H11" s="504">
        <v>97.942969326057437</v>
      </c>
      <c r="I11" s="504">
        <v>98.607414278502077</v>
      </c>
      <c r="J11" s="504">
        <v>0.9672336676128207</v>
      </c>
      <c r="K11" s="504">
        <v>0.95726225455044756</v>
      </c>
    </row>
    <row r="12" spans="1:14" ht="12.75" customHeight="1" x14ac:dyDescent="0.2">
      <c r="A12" s="289">
        <v>2009</v>
      </c>
      <c r="B12" s="504">
        <v>1.8960676783550248</v>
      </c>
      <c r="C12" s="504">
        <v>0.40202933137338709</v>
      </c>
      <c r="D12" s="505" t="s">
        <v>67</v>
      </c>
      <c r="E12" s="505" t="s">
        <v>67</v>
      </c>
      <c r="F12" s="505" t="s">
        <v>67</v>
      </c>
      <c r="G12" s="505" t="s">
        <v>67</v>
      </c>
      <c r="H12" s="504">
        <v>96.932704230238315</v>
      </c>
      <c r="I12" s="504">
        <v>98.606915202989882</v>
      </c>
      <c r="J12" s="504">
        <v>1.1712280914066533</v>
      </c>
      <c r="K12" s="504">
        <v>0.99105546563663072</v>
      </c>
    </row>
    <row r="13" spans="1:14" ht="12.75" customHeight="1" x14ac:dyDescent="0.2">
      <c r="A13" s="289">
        <v>2010</v>
      </c>
      <c r="B13" s="504">
        <v>1.6221778246269449</v>
      </c>
      <c r="C13" s="504">
        <v>0.32828608378463975</v>
      </c>
      <c r="D13" s="505" t="s">
        <v>67</v>
      </c>
      <c r="E13" s="505" t="s">
        <v>67</v>
      </c>
      <c r="F13" s="505" t="s">
        <v>67</v>
      </c>
      <c r="G13" s="505" t="s">
        <v>67</v>
      </c>
      <c r="H13" s="504">
        <v>97.376240707565344</v>
      </c>
      <c r="I13" s="504">
        <v>98.601019348302316</v>
      </c>
      <c r="J13" s="504">
        <v>1.0015814678078419</v>
      </c>
      <c r="K13" s="504">
        <v>1.0706945679130373</v>
      </c>
    </row>
    <row r="14" spans="1:14" ht="12.75" customHeight="1" x14ac:dyDescent="0.2">
      <c r="A14" s="289">
        <v>2011</v>
      </c>
      <c r="B14" s="504">
        <v>1.6349417330771281</v>
      </c>
      <c r="C14" s="504">
        <v>0.51976407999920227</v>
      </c>
      <c r="D14" s="505" t="s">
        <v>67</v>
      </c>
      <c r="E14" s="505" t="s">
        <v>67</v>
      </c>
      <c r="F14" s="505" t="s">
        <v>67</v>
      </c>
      <c r="G14" s="505" t="s">
        <v>67</v>
      </c>
      <c r="H14" s="504">
        <v>96.927060245079389</v>
      </c>
      <c r="I14" s="504">
        <v>98.614304519434796</v>
      </c>
      <c r="J14" s="504">
        <v>1.4379980218435284</v>
      </c>
      <c r="K14" s="504">
        <v>0.86593140056602302</v>
      </c>
    </row>
    <row r="15" spans="1:14" ht="12.75" customHeight="1" x14ac:dyDescent="0.2">
      <c r="A15" s="288" t="s">
        <v>236</v>
      </c>
      <c r="B15" s="504">
        <v>1.5196585613867077</v>
      </c>
      <c r="C15" s="504">
        <v>0.37713980313861101</v>
      </c>
      <c r="D15" s="505" t="s">
        <v>67</v>
      </c>
      <c r="E15" s="505" t="s">
        <v>67</v>
      </c>
      <c r="F15" s="505" t="s">
        <v>67</v>
      </c>
      <c r="G15" s="505" t="s">
        <v>67</v>
      </c>
      <c r="H15" s="504">
        <v>97.411835878113394</v>
      </c>
      <c r="I15" s="504">
        <v>98.714135667385079</v>
      </c>
      <c r="J15" s="504">
        <v>1.0685055604998115</v>
      </c>
      <c r="K15" s="504">
        <v>0.90872452947618376</v>
      </c>
    </row>
    <row r="16" spans="1:14" ht="12.75" customHeight="1" x14ac:dyDescent="0.2">
      <c r="A16" s="288" t="s">
        <v>237</v>
      </c>
      <c r="B16" s="504">
        <v>1.4203637278458481</v>
      </c>
      <c r="C16" s="504">
        <v>0.21255236750439979</v>
      </c>
      <c r="D16" s="504">
        <v>1.0503313555313245</v>
      </c>
      <c r="E16" s="504">
        <v>0.21255236750439979</v>
      </c>
      <c r="F16" s="504">
        <v>0.76902188896514301</v>
      </c>
      <c r="G16" s="504">
        <v>0.16852172649518218</v>
      </c>
      <c r="H16" s="504">
        <v>98.069254034207049</v>
      </c>
      <c r="I16" s="504">
        <v>99.293423909540707</v>
      </c>
      <c r="J16" s="504">
        <v>0.51038223794710558</v>
      </c>
      <c r="K16" s="504">
        <v>0.49402372295490743</v>
      </c>
    </row>
    <row r="17" spans="1:11" ht="12.75" customHeight="1" x14ac:dyDescent="0.2">
      <c r="A17" s="289">
        <v>2013</v>
      </c>
      <c r="B17" s="504">
        <v>0.96290860764696895</v>
      </c>
      <c r="C17" s="504">
        <v>0.27954146034248167</v>
      </c>
      <c r="D17" s="504">
        <v>0.76026887885234151</v>
      </c>
      <c r="E17" s="504">
        <v>0.27954146034248167</v>
      </c>
      <c r="F17" s="504">
        <v>0.65356191062353519</v>
      </c>
      <c r="G17" s="504">
        <v>0.20380461604263506</v>
      </c>
      <c r="H17" s="504">
        <v>98.287603444898053</v>
      </c>
      <c r="I17" s="504">
        <v>99.418348745454182</v>
      </c>
      <c r="J17" s="504">
        <v>0.74948794745497904</v>
      </c>
      <c r="K17" s="504">
        <v>0.30210979420333378</v>
      </c>
    </row>
    <row r="18" spans="1:11" ht="12.75" customHeight="1" x14ac:dyDescent="0.2">
      <c r="A18" s="289">
        <v>2014</v>
      </c>
      <c r="B18" s="504">
        <v>1.21518987341772</v>
      </c>
      <c r="C18" s="504">
        <v>0.162249864791779</v>
      </c>
      <c r="D18" s="504">
        <v>0.810126582278481</v>
      </c>
      <c r="E18" s="504">
        <v>0.162249864791779</v>
      </c>
      <c r="F18" s="504">
        <v>0.50607287449392702</v>
      </c>
      <c r="G18" s="504">
        <v>0.162249864791779</v>
      </c>
      <c r="H18" s="504">
        <v>98.329113924050603</v>
      </c>
      <c r="I18" s="504">
        <v>99.5673336938886</v>
      </c>
      <c r="J18" s="504">
        <v>0.455696202531646</v>
      </c>
      <c r="K18" s="504">
        <v>0.27041644131963199</v>
      </c>
    </row>
    <row r="19" spans="1:11" s="291" customFormat="1" ht="6" customHeight="1" x14ac:dyDescent="0.25">
      <c r="A19" s="292" t="s">
        <v>100</v>
      </c>
      <c r="B19" s="293"/>
      <c r="C19" s="293"/>
      <c r="D19" s="293"/>
      <c r="E19" s="293"/>
      <c r="F19" s="293"/>
      <c r="G19" s="293"/>
      <c r="H19" s="293"/>
      <c r="I19" s="293"/>
      <c r="J19" s="293"/>
      <c r="K19" s="294"/>
    </row>
    <row r="20" spans="1:11" s="291" customFormat="1" ht="15" customHeight="1" x14ac:dyDescent="0.25">
      <c r="A20" s="1180" t="s">
        <v>54</v>
      </c>
      <c r="B20" s="1180"/>
      <c r="C20" s="1180"/>
      <c r="D20" s="1180"/>
      <c r="E20" s="1180"/>
      <c r="F20" s="1180"/>
      <c r="G20" s="1180"/>
      <c r="H20" s="1180"/>
      <c r="I20" s="1180"/>
      <c r="J20" s="1180"/>
      <c r="K20" s="1180"/>
    </row>
    <row r="23" spans="1:11" x14ac:dyDescent="0.2">
      <c r="H23" s="295"/>
      <c r="J23" s="295"/>
    </row>
    <row r="24" spans="1:11" x14ac:dyDescent="0.2">
      <c r="J24" s="295"/>
    </row>
  </sheetData>
  <mergeCells count="11">
    <mergeCell ref="A1:B1"/>
    <mergeCell ref="A2:B2"/>
    <mergeCell ref="F1:H1"/>
    <mergeCell ref="L4:M4"/>
    <mergeCell ref="A20:K20"/>
    <mergeCell ref="A3:K3"/>
    <mergeCell ref="B4:C4"/>
    <mergeCell ref="D4:E4"/>
    <mergeCell ref="F4:G4"/>
    <mergeCell ref="H4:I4"/>
    <mergeCell ref="J4:K4"/>
  </mergeCells>
  <hyperlinks>
    <hyperlink ref="F1:H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Normal="100" workbookViewId="0">
      <pane ySplit="5" topLeftCell="A36" activePane="bottomLeft" state="frozen"/>
      <selection sqref="A1:B86"/>
      <selection pane="bottomLeft" activeCell="A5" sqref="A4:F5"/>
    </sheetView>
  </sheetViews>
  <sheetFormatPr defaultColWidth="8.85546875" defaultRowHeight="12.75" x14ac:dyDescent="0.2"/>
  <cols>
    <col min="1" max="1" width="6.7109375" style="454" customWidth="1"/>
    <col min="2" max="2" width="12.7109375" style="398" customWidth="1"/>
    <col min="3" max="3" width="12.7109375" style="450" customWidth="1"/>
    <col min="4" max="4" width="12.7109375" style="398" customWidth="1"/>
    <col min="5" max="5" width="12.7109375" style="450" customWidth="1"/>
    <col min="6" max="16384" width="8.85546875" style="398"/>
  </cols>
  <sheetData>
    <row r="1" spans="1:6" s="692" customFormat="1" ht="30" customHeight="1" x14ac:dyDescent="0.25">
      <c r="A1" s="974"/>
      <c r="B1" s="967"/>
      <c r="C1" s="797"/>
      <c r="D1" s="962" t="s">
        <v>590</v>
      </c>
      <c r="E1" s="963"/>
      <c r="F1" s="963"/>
    </row>
    <row r="2" spans="1:6" s="692" customFormat="1" ht="6" customHeight="1" x14ac:dyDescent="0.2">
      <c r="A2" s="974"/>
      <c r="B2" s="967"/>
      <c r="C2" s="797"/>
      <c r="E2" s="797"/>
    </row>
    <row r="3" spans="1:6" ht="54.75" customHeight="1" x14ac:dyDescent="0.2">
      <c r="A3" s="1089" t="s">
        <v>538</v>
      </c>
      <c r="B3" s="1089"/>
      <c r="C3" s="1089"/>
      <c r="D3" s="1089"/>
      <c r="E3" s="1089"/>
      <c r="F3" s="1089"/>
    </row>
    <row r="4" spans="1:6" ht="15" customHeight="1" x14ac:dyDescent="0.2">
      <c r="A4" s="910"/>
      <c r="B4" s="1042" t="s">
        <v>123</v>
      </c>
      <c r="C4" s="965"/>
      <c r="D4" s="965"/>
      <c r="E4" s="1183" t="s">
        <v>174</v>
      </c>
      <c r="F4" s="994" t="s">
        <v>214</v>
      </c>
    </row>
    <row r="5" spans="1:6" ht="30" customHeight="1" x14ac:dyDescent="0.2">
      <c r="A5" s="911" t="s">
        <v>127</v>
      </c>
      <c r="B5" s="913" t="s">
        <v>175</v>
      </c>
      <c r="C5" s="913" t="s">
        <v>176</v>
      </c>
      <c r="D5" s="913" t="s">
        <v>177</v>
      </c>
      <c r="E5" s="1044"/>
      <c r="F5" s="981"/>
    </row>
    <row r="6" spans="1:6" ht="6" customHeight="1" x14ac:dyDescent="0.2"/>
    <row r="7" spans="1:6" ht="12.75" customHeight="1" x14ac:dyDescent="0.2">
      <c r="A7" s="454">
        <v>1970</v>
      </c>
      <c r="B7" s="168">
        <v>1610</v>
      </c>
      <c r="C7" s="206">
        <v>348.55511808580883</v>
      </c>
      <c r="D7" s="206">
        <v>394.57884480917158</v>
      </c>
      <c r="E7" s="206">
        <v>1.9</v>
      </c>
      <c r="F7" s="301" t="s">
        <v>67</v>
      </c>
    </row>
    <row r="8" spans="1:6" ht="12.75" customHeight="1" x14ac:dyDescent="0.2">
      <c r="A8" s="454">
        <v>1971</v>
      </c>
      <c r="B8" s="168">
        <v>1550</v>
      </c>
      <c r="C8" s="206">
        <v>321.95993617865361</v>
      </c>
      <c r="D8" s="206">
        <v>410.05066932196564</v>
      </c>
      <c r="E8" s="206">
        <v>2.2999999999999998</v>
      </c>
      <c r="F8" s="301" t="s">
        <v>67</v>
      </c>
    </row>
    <row r="9" spans="1:6" ht="12.75" customHeight="1" x14ac:dyDescent="0.2">
      <c r="A9" s="454">
        <v>1972</v>
      </c>
      <c r="B9" s="168">
        <v>1750</v>
      </c>
      <c r="C9" s="206">
        <v>297.76728926864405</v>
      </c>
      <c r="D9" s="206">
        <v>414.01464436934646</v>
      </c>
      <c r="E9" s="206">
        <v>2.6</v>
      </c>
      <c r="F9" s="301" t="s">
        <v>67</v>
      </c>
    </row>
    <row r="10" spans="1:6" ht="12.75" customHeight="1" x14ac:dyDescent="0.2">
      <c r="A10" s="454">
        <v>1973</v>
      </c>
      <c r="B10" s="168">
        <v>1440</v>
      </c>
      <c r="C10" s="206">
        <v>296.49991312025298</v>
      </c>
      <c r="D10" s="206">
        <v>420.24830782211586</v>
      </c>
      <c r="E10" s="206">
        <v>3.3</v>
      </c>
      <c r="F10" s="301" t="s">
        <v>67</v>
      </c>
    </row>
    <row r="11" spans="1:6" ht="12.75" customHeight="1" x14ac:dyDescent="0.2">
      <c r="A11" s="454">
        <v>1974</v>
      </c>
      <c r="B11" s="168">
        <v>1710</v>
      </c>
      <c r="C11" s="206">
        <v>282.53180646633081</v>
      </c>
      <c r="D11" s="206">
        <v>434.61676136943231</v>
      </c>
      <c r="E11" s="206">
        <v>3.3</v>
      </c>
      <c r="F11" s="301" t="s">
        <v>67</v>
      </c>
    </row>
    <row r="12" spans="1:6" ht="12.75" customHeight="1" x14ac:dyDescent="0.2">
      <c r="A12" s="454">
        <v>1975</v>
      </c>
      <c r="B12" s="168">
        <v>1800</v>
      </c>
      <c r="C12" s="206">
        <v>269.65049094627699</v>
      </c>
      <c r="D12" s="206">
        <v>452.95741715461941</v>
      </c>
      <c r="E12" s="206">
        <v>3.6</v>
      </c>
      <c r="F12" s="301" t="s">
        <v>67</v>
      </c>
    </row>
    <row r="13" spans="1:6" ht="12.75" customHeight="1" x14ac:dyDescent="0.2">
      <c r="A13" s="454">
        <v>1976</v>
      </c>
      <c r="B13" s="168">
        <v>1840</v>
      </c>
      <c r="C13" s="206">
        <v>257.58125531711454</v>
      </c>
      <c r="D13" s="206">
        <v>488.65355336482946</v>
      </c>
      <c r="E13" s="206">
        <v>3.6</v>
      </c>
      <c r="F13" s="301" t="s">
        <v>67</v>
      </c>
    </row>
    <row r="14" spans="1:6" ht="12.75" customHeight="1" x14ac:dyDescent="0.2">
      <c r="A14" s="454">
        <v>1977</v>
      </c>
      <c r="B14" s="168">
        <v>1730</v>
      </c>
      <c r="C14" s="206">
        <v>234.28395917026592</v>
      </c>
      <c r="D14" s="206">
        <v>512.31515079457631</v>
      </c>
      <c r="E14" s="206">
        <v>3.2</v>
      </c>
      <c r="F14" s="301" t="s">
        <v>67</v>
      </c>
    </row>
    <row r="15" spans="1:6" ht="12.75" customHeight="1" x14ac:dyDescent="0.2">
      <c r="A15" s="454">
        <v>1978</v>
      </c>
      <c r="B15" s="168">
        <v>1780</v>
      </c>
      <c r="C15" s="206">
        <v>218.8464699564262</v>
      </c>
      <c r="D15" s="206">
        <v>521.65481273547027</v>
      </c>
      <c r="E15" s="206">
        <v>2.9</v>
      </c>
      <c r="F15" s="301" t="s">
        <v>67</v>
      </c>
    </row>
    <row r="16" spans="1:6" ht="12.75" customHeight="1" x14ac:dyDescent="0.2">
      <c r="A16" s="454">
        <v>1979</v>
      </c>
      <c r="B16" s="168">
        <v>1800</v>
      </c>
      <c r="C16" s="206">
        <v>209.06056121464187</v>
      </c>
      <c r="D16" s="206">
        <v>534.7010031066128</v>
      </c>
      <c r="E16" s="206">
        <v>2.8</v>
      </c>
      <c r="F16" s="301" t="s">
        <v>67</v>
      </c>
    </row>
    <row r="17" spans="1:6" ht="12.75" customHeight="1" x14ac:dyDescent="0.2">
      <c r="A17" s="454">
        <v>1980</v>
      </c>
      <c r="B17" s="168">
        <v>1780</v>
      </c>
      <c r="C17" s="206">
        <v>210.86106590343641</v>
      </c>
      <c r="D17" s="206">
        <v>548.47821613633391</v>
      </c>
      <c r="E17" s="206">
        <v>2.9</v>
      </c>
      <c r="F17" s="301" t="s">
        <v>67</v>
      </c>
    </row>
    <row r="18" spans="1:6" ht="12.75" customHeight="1" x14ac:dyDescent="0.2">
      <c r="A18" s="454">
        <v>1981</v>
      </c>
      <c r="B18" s="168">
        <v>1710</v>
      </c>
      <c r="C18" s="206">
        <v>204.32119231907083</v>
      </c>
      <c r="D18" s="206">
        <v>559.39064961936435</v>
      </c>
      <c r="E18" s="206">
        <v>2.2000000000000002</v>
      </c>
      <c r="F18" s="301" t="s">
        <v>67</v>
      </c>
    </row>
    <row r="19" spans="1:6" ht="12.75" customHeight="1" x14ac:dyDescent="0.2">
      <c r="A19" s="454">
        <v>1982</v>
      </c>
      <c r="B19" s="168">
        <v>1790</v>
      </c>
      <c r="C19" s="206">
        <v>229.3419566303848</v>
      </c>
      <c r="D19" s="206">
        <v>581.72017275712187</v>
      </c>
      <c r="E19" s="206">
        <v>1.7</v>
      </c>
      <c r="F19" s="301" t="s">
        <v>67</v>
      </c>
    </row>
    <row r="20" spans="1:6" ht="12.75" customHeight="1" x14ac:dyDescent="0.2">
      <c r="A20" s="454">
        <v>1983</v>
      </c>
      <c r="B20" s="168">
        <v>1700</v>
      </c>
      <c r="C20" s="206">
        <v>252.06702329482556</v>
      </c>
      <c r="D20" s="206">
        <v>593.9052847104399</v>
      </c>
      <c r="E20" s="206">
        <v>1.3</v>
      </c>
      <c r="F20" s="301" t="s">
        <v>67</v>
      </c>
    </row>
    <row r="21" spans="1:6" ht="12.75" customHeight="1" x14ac:dyDescent="0.2">
      <c r="A21" s="454">
        <v>1984</v>
      </c>
      <c r="B21" s="168">
        <v>1690</v>
      </c>
      <c r="C21" s="206">
        <v>284.76729232493403</v>
      </c>
      <c r="D21" s="206">
        <v>636.21037150676341</v>
      </c>
      <c r="E21" s="206">
        <v>1</v>
      </c>
      <c r="F21" s="301" t="s">
        <v>67</v>
      </c>
    </row>
    <row r="22" spans="1:6" ht="12.75" customHeight="1" x14ac:dyDescent="0.2">
      <c r="A22" s="454">
        <v>1985</v>
      </c>
      <c r="B22" s="168">
        <v>1630</v>
      </c>
      <c r="C22" s="206">
        <v>271.44428112262329</v>
      </c>
      <c r="D22" s="206">
        <v>667.27003877043785</v>
      </c>
      <c r="E22" s="206">
        <v>1</v>
      </c>
      <c r="F22" s="301" t="s">
        <v>67</v>
      </c>
    </row>
    <row r="23" spans="1:6" ht="12.75" customHeight="1" x14ac:dyDescent="0.2">
      <c r="A23" s="454">
        <v>1986</v>
      </c>
      <c r="B23" s="168">
        <v>1630</v>
      </c>
      <c r="C23" s="206">
        <v>255.75751331414594</v>
      </c>
      <c r="D23" s="206">
        <v>680.99992006666889</v>
      </c>
      <c r="E23" s="206">
        <v>1.1000000000000001</v>
      </c>
      <c r="F23" s="301" t="s">
        <v>67</v>
      </c>
    </row>
    <row r="24" spans="1:6" ht="12.75" customHeight="1" x14ac:dyDescent="0.2">
      <c r="A24" s="454">
        <v>1987</v>
      </c>
      <c r="B24" s="168">
        <v>1610</v>
      </c>
      <c r="C24" s="206">
        <v>237.39779531843428</v>
      </c>
      <c r="D24" s="206">
        <v>680.869058656108</v>
      </c>
      <c r="E24" s="206">
        <v>1</v>
      </c>
      <c r="F24" s="301" t="s">
        <v>67</v>
      </c>
    </row>
    <row r="25" spans="1:6" ht="12.75" customHeight="1" x14ac:dyDescent="0.2">
      <c r="A25" s="454">
        <v>1988</v>
      </c>
      <c r="B25" s="168">
        <v>1620</v>
      </c>
      <c r="C25" s="206">
        <v>225.32856027239654</v>
      </c>
      <c r="D25" s="206">
        <v>662.71408827873859</v>
      </c>
      <c r="E25" s="206">
        <v>1.2</v>
      </c>
      <c r="F25" s="301" t="s">
        <v>67</v>
      </c>
    </row>
    <row r="26" spans="1:6" ht="12.75" customHeight="1" x14ac:dyDescent="0.2">
      <c r="A26" s="454">
        <v>1989</v>
      </c>
      <c r="B26" s="168">
        <v>1570</v>
      </c>
      <c r="C26" s="206">
        <v>224.27645763575353</v>
      </c>
      <c r="D26" s="206">
        <v>660.07499288835834</v>
      </c>
      <c r="E26" s="206">
        <v>1.6</v>
      </c>
      <c r="F26" s="301" t="s">
        <v>67</v>
      </c>
    </row>
    <row r="27" spans="1:6" ht="12.75" customHeight="1" x14ac:dyDescent="0.2">
      <c r="A27" s="454">
        <v>1990</v>
      </c>
      <c r="B27" s="168">
        <v>1510</v>
      </c>
      <c r="C27" s="206">
        <v>224.66442353429599</v>
      </c>
      <c r="D27" s="206">
        <v>659.47123562158367</v>
      </c>
      <c r="E27" s="206">
        <v>2.4</v>
      </c>
      <c r="F27" s="301" t="s">
        <v>67</v>
      </c>
    </row>
    <row r="28" spans="1:6" ht="12.75" customHeight="1" x14ac:dyDescent="0.2">
      <c r="A28" s="454">
        <v>1991</v>
      </c>
      <c r="B28" s="168">
        <v>1490</v>
      </c>
      <c r="C28" s="206">
        <v>218.71909423362629</v>
      </c>
      <c r="D28" s="206">
        <v>685.49937764991364</v>
      </c>
      <c r="E28" s="206">
        <v>3.2</v>
      </c>
      <c r="F28" s="301" t="s">
        <v>67</v>
      </c>
    </row>
    <row r="29" spans="1:6" ht="12.75" customHeight="1" x14ac:dyDescent="0.2">
      <c r="A29" s="454">
        <v>1992</v>
      </c>
      <c r="B29" s="168">
        <v>1550</v>
      </c>
      <c r="C29" s="206">
        <v>230.33932020083611</v>
      </c>
      <c r="D29" s="206">
        <v>707.55151916907141</v>
      </c>
      <c r="E29" s="206">
        <v>3.9</v>
      </c>
      <c r="F29" s="301" t="s">
        <v>67</v>
      </c>
    </row>
    <row r="30" spans="1:6" ht="12.75" customHeight="1" x14ac:dyDescent="0.2">
      <c r="A30" s="454">
        <v>1993</v>
      </c>
      <c r="B30" s="168">
        <v>1230</v>
      </c>
      <c r="C30" s="206">
        <v>204.14733266505255</v>
      </c>
      <c r="D30" s="206">
        <v>709.23234826492376</v>
      </c>
      <c r="E30" s="206">
        <v>6</v>
      </c>
      <c r="F30" s="301" t="s">
        <v>67</v>
      </c>
    </row>
    <row r="31" spans="1:6" ht="12.75" customHeight="1" x14ac:dyDescent="0.2">
      <c r="A31" s="454">
        <v>1994</v>
      </c>
      <c r="B31" s="168">
        <v>1220</v>
      </c>
      <c r="C31" s="206">
        <v>203.03846786723443</v>
      </c>
      <c r="D31" s="206">
        <v>734.4720267186284</v>
      </c>
      <c r="E31" s="206">
        <v>5.0999999999999996</v>
      </c>
      <c r="F31" s="301" t="s">
        <v>67</v>
      </c>
    </row>
    <row r="32" spans="1:6" ht="12.75" customHeight="1" x14ac:dyDescent="0.2">
      <c r="A32" s="454">
        <v>1995</v>
      </c>
      <c r="B32" s="168">
        <v>1130</v>
      </c>
      <c r="C32" s="206">
        <v>196.56774292624871</v>
      </c>
      <c r="D32" s="206">
        <v>754.85922301294511</v>
      </c>
      <c r="E32" s="206">
        <v>6.3</v>
      </c>
      <c r="F32" s="301" t="s">
        <v>67</v>
      </c>
    </row>
    <row r="33" spans="1:6" ht="12.75" customHeight="1" x14ac:dyDescent="0.2">
      <c r="A33" s="454">
        <v>1996</v>
      </c>
      <c r="B33" s="168">
        <v>1150</v>
      </c>
      <c r="C33" s="206">
        <v>197</v>
      </c>
      <c r="D33" s="206">
        <v>785.35957124410879</v>
      </c>
      <c r="E33" s="206">
        <v>16.600000000000001</v>
      </c>
      <c r="F33" s="301" t="s">
        <v>67</v>
      </c>
    </row>
    <row r="34" spans="1:6" ht="12.75" customHeight="1" x14ac:dyDescent="0.2">
      <c r="A34" s="454">
        <v>1997</v>
      </c>
      <c r="B34" s="168">
        <v>830</v>
      </c>
      <c r="C34" s="206">
        <v>191.00951729613439</v>
      </c>
      <c r="D34" s="206">
        <v>741.22265706759208</v>
      </c>
      <c r="E34" s="206">
        <v>39.299999999999997</v>
      </c>
      <c r="F34" s="301" t="s">
        <v>67</v>
      </c>
    </row>
    <row r="35" spans="1:6" ht="12.75" customHeight="1" x14ac:dyDescent="0.2">
      <c r="A35" s="454">
        <v>1998</v>
      </c>
      <c r="B35" s="450">
        <v>800</v>
      </c>
      <c r="C35" s="206">
        <v>167.511248845669</v>
      </c>
      <c r="D35" s="206">
        <v>742.96655893489515</v>
      </c>
      <c r="E35" s="206">
        <v>45.6</v>
      </c>
      <c r="F35" s="301" t="s">
        <v>67</v>
      </c>
    </row>
    <row r="36" spans="1:6" ht="12.75" customHeight="1" x14ac:dyDescent="0.2">
      <c r="A36" s="455">
        <v>1999</v>
      </c>
      <c r="B36" s="466">
        <v>960</v>
      </c>
      <c r="C36" s="206">
        <v>142.78203871264665</v>
      </c>
      <c r="D36" s="206">
        <v>788.90541972201174</v>
      </c>
      <c r="E36" s="206">
        <v>32.1</v>
      </c>
      <c r="F36" s="301" t="s">
        <v>67</v>
      </c>
    </row>
    <row r="37" spans="1:6" ht="12.75" customHeight="1" x14ac:dyDescent="0.2">
      <c r="A37" s="454">
        <v>2000</v>
      </c>
      <c r="B37" s="168">
        <v>980</v>
      </c>
      <c r="C37" s="206">
        <v>138.87239347399242</v>
      </c>
      <c r="D37" s="206">
        <v>860.73247656666547</v>
      </c>
      <c r="E37" s="206">
        <v>44.6</v>
      </c>
      <c r="F37" s="301" t="s">
        <v>67</v>
      </c>
    </row>
    <row r="38" spans="1:6" ht="12.75" customHeight="1" x14ac:dyDescent="0.2">
      <c r="A38" s="454">
        <v>2001</v>
      </c>
      <c r="B38" s="168">
        <v>1000</v>
      </c>
      <c r="C38" s="206">
        <v>134.10498026696794</v>
      </c>
      <c r="D38" s="206">
        <v>888.66900256910753</v>
      </c>
      <c r="E38" s="206">
        <v>48</v>
      </c>
      <c r="F38" s="301" t="s">
        <v>67</v>
      </c>
    </row>
    <row r="39" spans="1:6" ht="12.75" customHeight="1" x14ac:dyDescent="0.2">
      <c r="A39" s="454">
        <v>2002</v>
      </c>
      <c r="B39" s="168">
        <v>1030</v>
      </c>
      <c r="C39" s="206">
        <v>130</v>
      </c>
      <c r="D39" s="206">
        <v>924</v>
      </c>
      <c r="E39" s="206">
        <v>27</v>
      </c>
      <c r="F39" s="301" t="s">
        <v>67</v>
      </c>
    </row>
    <row r="40" spans="1:6" ht="12.75" customHeight="1" x14ac:dyDescent="0.2">
      <c r="A40" s="454">
        <v>2003</v>
      </c>
      <c r="B40" s="168">
        <v>980</v>
      </c>
      <c r="C40" s="206">
        <v>120</v>
      </c>
      <c r="D40" s="166">
        <v>920</v>
      </c>
      <c r="E40" s="206">
        <v>74</v>
      </c>
      <c r="F40" s="301" t="s">
        <v>67</v>
      </c>
    </row>
    <row r="41" spans="1:6" ht="12.75" customHeight="1" x14ac:dyDescent="0.2">
      <c r="A41" s="454">
        <v>2004</v>
      </c>
      <c r="B41" s="168">
        <v>930</v>
      </c>
      <c r="C41" s="206">
        <v>129</v>
      </c>
      <c r="D41" s="166">
        <v>908</v>
      </c>
      <c r="E41" s="206">
        <v>23</v>
      </c>
      <c r="F41" s="168">
        <v>1098</v>
      </c>
    </row>
    <row r="42" spans="1:6" s="3" customFormat="1" ht="12.75" customHeight="1" x14ac:dyDescent="0.2">
      <c r="A42" s="454">
        <v>2005</v>
      </c>
      <c r="B42" s="168">
        <v>930</v>
      </c>
      <c r="C42" s="206">
        <v>136</v>
      </c>
      <c r="D42" s="166">
        <v>880</v>
      </c>
      <c r="E42" s="206">
        <v>17</v>
      </c>
      <c r="F42" s="450">
        <v>657</v>
      </c>
    </row>
    <row r="43" spans="1:6" s="3" customFormat="1" ht="12.75" customHeight="1" x14ac:dyDescent="0.2">
      <c r="A43" s="454">
        <v>2006</v>
      </c>
      <c r="B43" s="168">
        <v>890</v>
      </c>
      <c r="C43" s="206">
        <v>113</v>
      </c>
      <c r="D43" s="166">
        <v>950</v>
      </c>
      <c r="E43" s="206">
        <v>10</v>
      </c>
      <c r="F43" s="450">
        <v>787</v>
      </c>
    </row>
    <row r="44" spans="1:6" ht="12.75" customHeight="1" x14ac:dyDescent="0.2">
      <c r="A44" s="454">
        <v>2007</v>
      </c>
      <c r="B44" s="156">
        <v>810</v>
      </c>
      <c r="C44" s="166">
        <v>92</v>
      </c>
      <c r="D44" s="166">
        <v>795</v>
      </c>
      <c r="E44" s="206">
        <v>32</v>
      </c>
      <c r="F44" s="206">
        <v>906</v>
      </c>
    </row>
    <row r="45" spans="1:6" ht="12.75" customHeight="1" x14ac:dyDescent="0.2">
      <c r="A45" s="454">
        <v>2008</v>
      </c>
      <c r="B45" s="156">
        <v>770</v>
      </c>
      <c r="C45" s="166">
        <v>39.279200000000003</v>
      </c>
      <c r="D45" s="166">
        <v>690</v>
      </c>
      <c r="E45" s="206">
        <v>19</v>
      </c>
      <c r="F45" s="206">
        <v>955</v>
      </c>
    </row>
    <row r="46" spans="1:6" ht="12.75" customHeight="1" x14ac:dyDescent="0.2">
      <c r="A46" s="454">
        <v>2009</v>
      </c>
      <c r="B46" s="156">
        <v>786.2</v>
      </c>
      <c r="C46" s="166">
        <v>44.51</v>
      </c>
      <c r="D46" s="166">
        <v>725.60900000000004</v>
      </c>
      <c r="E46" s="206">
        <v>57</v>
      </c>
      <c r="F46" s="206">
        <v>690</v>
      </c>
    </row>
    <row r="47" spans="1:6" ht="12.75" customHeight="1" x14ac:dyDescent="0.2">
      <c r="A47" s="454">
        <v>2010</v>
      </c>
      <c r="B47" s="156">
        <v>781</v>
      </c>
      <c r="C47" s="166">
        <v>43</v>
      </c>
      <c r="D47" s="166">
        <v>715</v>
      </c>
      <c r="E47" s="206">
        <v>77</v>
      </c>
      <c r="F47" s="206">
        <v>584</v>
      </c>
    </row>
    <row r="48" spans="1:6" ht="12.75" customHeight="1" x14ac:dyDescent="0.2">
      <c r="A48" s="454">
        <v>2011</v>
      </c>
      <c r="B48" s="156">
        <v>662.28898048108931</v>
      </c>
      <c r="C48" s="166">
        <v>35.47992627220389</v>
      </c>
      <c r="D48" s="166">
        <v>683.48124989784196</v>
      </c>
      <c r="E48" s="206">
        <v>18</v>
      </c>
      <c r="F48" s="206">
        <v>639</v>
      </c>
    </row>
    <row r="49" spans="1:6" ht="12.75" customHeight="1" x14ac:dyDescent="0.2">
      <c r="A49" s="454">
        <v>2012</v>
      </c>
      <c r="B49" s="156">
        <v>627.86938593808031</v>
      </c>
      <c r="C49" s="166">
        <v>26.74862006617278</v>
      </c>
      <c r="D49" s="166">
        <v>753.8571797528499</v>
      </c>
      <c r="E49" s="206">
        <v>26</v>
      </c>
      <c r="F49" s="206">
        <v>787</v>
      </c>
    </row>
    <row r="50" spans="1:6" ht="12.75" customHeight="1" x14ac:dyDescent="0.2">
      <c r="A50" s="454">
        <v>2013</v>
      </c>
      <c r="B50" s="156">
        <v>601.86033105287959</v>
      </c>
      <c r="C50" s="166">
        <v>22.975767724666724</v>
      </c>
      <c r="D50" s="166">
        <v>778.40448844068715</v>
      </c>
      <c r="E50" s="206">
        <v>22</v>
      </c>
      <c r="F50" s="206">
        <v>704</v>
      </c>
    </row>
    <row r="51" spans="1:6" ht="6" customHeight="1" x14ac:dyDescent="0.2">
      <c r="A51" s="384"/>
      <c r="B51" s="403"/>
      <c r="C51" s="403"/>
      <c r="D51" s="403"/>
      <c r="E51" s="381"/>
      <c r="F51" s="330"/>
    </row>
    <row r="52" spans="1:6" ht="15" customHeight="1" x14ac:dyDescent="0.2">
      <c r="A52" s="968" t="s">
        <v>231</v>
      </c>
      <c r="B52" s="968"/>
      <c r="C52" s="968"/>
      <c r="D52" s="968"/>
      <c r="E52" s="968"/>
      <c r="F52" s="954"/>
    </row>
    <row r="54" spans="1:6" x14ac:dyDescent="0.2">
      <c r="E54" s="206"/>
    </row>
  </sheetData>
  <mergeCells count="8">
    <mergeCell ref="A52:F52"/>
    <mergeCell ref="A1:B1"/>
    <mergeCell ref="A2:B2"/>
    <mergeCell ref="D1:F1"/>
    <mergeCell ref="A3:F3"/>
    <mergeCell ref="B4:D4"/>
    <mergeCell ref="E4:E5"/>
    <mergeCell ref="F4:F5"/>
  </mergeCells>
  <hyperlinks>
    <hyperlink ref="D1:F1" location="Tabellförteckning!A1" display="Tillbaka till innehållsföreckningen "/>
  </hyperlinks>
  <pageMargins left="0.75" right="0.75" top="1" bottom="1" header="0.5" footer="0.5"/>
  <pageSetup paperSize="9" scale="9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pane ySplit="4" topLeftCell="A5" activePane="bottomLeft" state="frozen"/>
      <selection sqref="A1:B86"/>
      <selection pane="bottomLeft" activeCell="N17" sqref="N17"/>
    </sheetView>
  </sheetViews>
  <sheetFormatPr defaultColWidth="8.85546875" defaultRowHeight="12.75" x14ac:dyDescent="0.2"/>
  <cols>
    <col min="1" max="1" width="6.85546875" style="464" customWidth="1"/>
    <col min="2" max="2" width="10.7109375" style="464" customWidth="1"/>
    <col min="3" max="6" width="10.7109375" style="456" customWidth="1"/>
    <col min="7" max="16384" width="8.85546875" style="463"/>
  </cols>
  <sheetData>
    <row r="1" spans="1:6" s="693" customFormat="1" ht="30" customHeight="1" x14ac:dyDescent="0.25">
      <c r="A1" s="972"/>
      <c r="B1" s="967"/>
      <c r="C1" s="803"/>
      <c r="D1" s="962" t="s">
        <v>590</v>
      </c>
      <c r="E1" s="963"/>
      <c r="F1" s="963"/>
    </row>
    <row r="2" spans="1:6" s="693" customFormat="1" ht="6" customHeight="1" x14ac:dyDescent="0.2">
      <c r="A2" s="972"/>
      <c r="B2" s="967"/>
      <c r="C2" s="803"/>
      <c r="D2" s="803"/>
      <c r="E2" s="803"/>
      <c r="F2" s="803"/>
    </row>
    <row r="3" spans="1:6" ht="42.75" customHeight="1" x14ac:dyDescent="0.2">
      <c r="A3" s="969" t="s">
        <v>539</v>
      </c>
      <c r="B3" s="969"/>
      <c r="C3" s="970"/>
      <c r="D3" s="970"/>
      <c r="E3" s="970"/>
      <c r="F3" s="970"/>
    </row>
    <row r="4" spans="1:6" s="450" customFormat="1" ht="42.75" customHeight="1" x14ac:dyDescent="0.2">
      <c r="A4" s="702"/>
      <c r="B4" s="709" t="s">
        <v>267</v>
      </c>
      <c r="C4" s="709" t="s">
        <v>268</v>
      </c>
      <c r="D4" s="709" t="s">
        <v>269</v>
      </c>
      <c r="E4" s="709" t="s">
        <v>270</v>
      </c>
      <c r="F4" s="709" t="s">
        <v>271</v>
      </c>
    </row>
    <row r="5" spans="1:6" ht="5.25" customHeight="1" x14ac:dyDescent="0.2">
      <c r="A5" s="86"/>
      <c r="B5" s="86"/>
      <c r="C5" s="465"/>
      <c r="D5" s="465"/>
      <c r="E5" s="465"/>
      <c r="F5" s="465"/>
    </row>
    <row r="6" spans="1:6" x14ac:dyDescent="0.2">
      <c r="A6" s="419">
        <v>2003</v>
      </c>
      <c r="B6" s="67">
        <v>8929</v>
      </c>
      <c r="C6" s="67">
        <v>91.9</v>
      </c>
      <c r="D6" s="156">
        <v>5.9</v>
      </c>
      <c r="E6" s="15">
        <v>1.1000000000000001</v>
      </c>
      <c r="F6" s="15">
        <v>2.1</v>
      </c>
    </row>
    <row r="7" spans="1:6" x14ac:dyDescent="0.2">
      <c r="A7" s="419">
        <v>2004</v>
      </c>
      <c r="B7" s="67">
        <v>8644</v>
      </c>
      <c r="C7" s="67">
        <v>89.3</v>
      </c>
      <c r="D7" s="156">
        <v>7.8</v>
      </c>
      <c r="E7" s="15">
        <v>0.7</v>
      </c>
      <c r="F7" s="15">
        <v>2.9</v>
      </c>
    </row>
    <row r="8" spans="1:6" x14ac:dyDescent="0.2">
      <c r="A8" s="419">
        <v>2005</v>
      </c>
      <c r="B8" s="67">
        <v>8666</v>
      </c>
      <c r="C8" s="67">
        <v>91.2</v>
      </c>
      <c r="D8" s="67">
        <v>5.8999999999999995</v>
      </c>
      <c r="E8" s="15">
        <v>1.2</v>
      </c>
      <c r="F8" s="15">
        <v>2.9</v>
      </c>
    </row>
    <row r="9" spans="1:6" x14ac:dyDescent="0.2">
      <c r="A9" s="419">
        <v>2006</v>
      </c>
      <c r="B9" s="67">
        <v>7618</v>
      </c>
      <c r="C9" s="67">
        <v>93.2</v>
      </c>
      <c r="D9" s="67">
        <v>4.5</v>
      </c>
      <c r="E9" s="15">
        <v>0.9</v>
      </c>
      <c r="F9" s="15">
        <v>2.2999999999999998</v>
      </c>
    </row>
    <row r="10" spans="1:6" x14ac:dyDescent="0.2">
      <c r="A10" s="419">
        <v>2007</v>
      </c>
      <c r="B10" s="67">
        <v>7174</v>
      </c>
      <c r="C10" s="67">
        <v>92</v>
      </c>
      <c r="D10" s="67">
        <v>6</v>
      </c>
      <c r="E10" s="15">
        <v>1.7</v>
      </c>
      <c r="F10" s="15">
        <v>2</v>
      </c>
    </row>
    <row r="11" spans="1:6" x14ac:dyDescent="0.2">
      <c r="A11" s="419">
        <v>2008</v>
      </c>
      <c r="B11" s="67">
        <v>6678</v>
      </c>
      <c r="C11" s="67">
        <v>91.4</v>
      </c>
      <c r="D11" s="67">
        <v>6.2999999999999989</v>
      </c>
      <c r="E11" s="15">
        <v>1.9</v>
      </c>
      <c r="F11" s="15">
        <v>2.2999999999999998</v>
      </c>
    </row>
    <row r="12" spans="1:6" x14ac:dyDescent="0.2">
      <c r="A12" s="419">
        <v>2009</v>
      </c>
      <c r="B12" s="67">
        <v>6698</v>
      </c>
      <c r="C12" s="67">
        <v>94.2</v>
      </c>
      <c r="D12" s="67">
        <v>4.3999999999999995</v>
      </c>
      <c r="E12" s="15">
        <v>1.2</v>
      </c>
      <c r="F12" s="15">
        <v>1.4</v>
      </c>
    </row>
    <row r="13" spans="1:6" x14ac:dyDescent="0.2">
      <c r="A13" s="419">
        <v>2010</v>
      </c>
      <c r="B13" s="67">
        <v>6709</v>
      </c>
      <c r="C13" s="67">
        <v>93</v>
      </c>
      <c r="D13" s="67">
        <v>4.3</v>
      </c>
      <c r="E13" s="15">
        <v>1.8</v>
      </c>
      <c r="F13" s="15">
        <v>1</v>
      </c>
    </row>
    <row r="14" spans="1:6" x14ac:dyDescent="0.2">
      <c r="A14" s="419">
        <v>2011</v>
      </c>
      <c r="B14" s="67">
        <v>7363</v>
      </c>
      <c r="C14" s="67">
        <v>94.5</v>
      </c>
      <c r="D14" s="67">
        <v>2.5999999999999996</v>
      </c>
      <c r="E14" s="15">
        <v>0.7</v>
      </c>
      <c r="F14" s="15">
        <v>3</v>
      </c>
    </row>
    <row r="15" spans="1:6" ht="14.25" x14ac:dyDescent="0.2">
      <c r="A15" s="419" t="s">
        <v>272</v>
      </c>
      <c r="B15" s="67">
        <v>6462</v>
      </c>
      <c r="C15" s="67">
        <v>95.2</v>
      </c>
      <c r="D15" s="67">
        <v>3.1</v>
      </c>
      <c r="E15" s="15">
        <v>1.1000000000000001</v>
      </c>
      <c r="F15" s="15">
        <v>0.5</v>
      </c>
    </row>
    <row r="16" spans="1:6" ht="6" customHeight="1" x14ac:dyDescent="0.2">
      <c r="A16" s="400"/>
      <c r="B16" s="400"/>
      <c r="C16" s="385"/>
      <c r="D16" s="385"/>
      <c r="E16" s="385"/>
      <c r="F16" s="385"/>
    </row>
    <row r="17" spans="1:6" ht="15" customHeight="1" x14ac:dyDescent="0.2">
      <c r="A17" s="1045" t="s">
        <v>308</v>
      </c>
      <c r="B17" s="1045"/>
      <c r="C17" s="1184"/>
      <c r="D17" s="1184"/>
      <c r="E17" s="1184"/>
      <c r="F17" s="1184"/>
    </row>
    <row r="18" spans="1:6" ht="6" customHeight="1" x14ac:dyDescent="0.2">
      <c r="A18" s="453"/>
      <c r="B18" s="453"/>
      <c r="C18" s="452"/>
      <c r="D18" s="452"/>
      <c r="E18" s="452"/>
      <c r="F18" s="452"/>
    </row>
    <row r="19" spans="1:6" ht="42.75" customHeight="1" x14ac:dyDescent="0.2">
      <c r="A19" s="1045" t="s">
        <v>709</v>
      </c>
      <c r="B19" s="1045"/>
      <c r="C19" s="1184"/>
      <c r="D19" s="1184"/>
      <c r="E19" s="1184"/>
      <c r="F19" s="1184"/>
    </row>
    <row r="20" spans="1:6" ht="42.75" customHeight="1" x14ac:dyDescent="0.2">
      <c r="A20" s="1045" t="s">
        <v>540</v>
      </c>
      <c r="B20" s="1045"/>
      <c r="C20" s="1184"/>
      <c r="D20" s="1184"/>
      <c r="E20" s="1184"/>
      <c r="F20" s="1184"/>
    </row>
    <row r="30" spans="1:6" x14ac:dyDescent="0.2">
      <c r="A30" s="454"/>
      <c r="B30" s="454"/>
    </row>
  </sheetData>
  <mergeCells count="7">
    <mergeCell ref="A20:F20"/>
    <mergeCell ref="A1:B1"/>
    <mergeCell ref="A2:B2"/>
    <mergeCell ref="D1:F1"/>
    <mergeCell ref="A3:F3"/>
    <mergeCell ref="A17:F17"/>
    <mergeCell ref="A19:F19"/>
  </mergeCells>
  <hyperlinks>
    <hyperlink ref="D1:F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pane ySplit="3" topLeftCell="A4" activePane="bottomLeft" state="frozen"/>
      <selection sqref="A1:B86"/>
      <selection pane="bottomLeft" activeCell="C32" sqref="C32"/>
    </sheetView>
  </sheetViews>
  <sheetFormatPr defaultColWidth="9.140625" defaultRowHeight="12.75" x14ac:dyDescent="0.2"/>
  <cols>
    <col min="1" max="1" width="11.5703125" style="692" customWidth="1"/>
    <col min="2" max="2" width="12.28515625" style="692" customWidth="1"/>
    <col min="3" max="3" width="9.7109375" style="692" customWidth="1"/>
    <col min="4" max="4" width="8.28515625" style="692" customWidth="1"/>
    <col min="5" max="6" width="10.5703125" style="692" customWidth="1"/>
    <col min="7" max="7" width="9.140625" style="692" customWidth="1"/>
    <col min="8" max="8" width="10.140625" style="692" customWidth="1"/>
    <col min="9" max="9" width="9.5703125" style="692" customWidth="1"/>
    <col min="10" max="10" width="9" style="692" customWidth="1"/>
    <col min="11" max="11" width="10.7109375" style="692" customWidth="1"/>
    <col min="12" max="12" width="8.7109375" style="692" customWidth="1"/>
    <col min="13" max="16384" width="9.140625" style="692"/>
  </cols>
  <sheetData>
    <row r="1" spans="1:12" ht="30" customHeight="1" x14ac:dyDescent="0.25">
      <c r="A1" s="924"/>
      <c r="C1" s="962" t="s">
        <v>590</v>
      </c>
      <c r="D1" s="963"/>
      <c r="E1" s="963"/>
      <c r="F1" s="922"/>
    </row>
    <row r="2" spans="1:12" ht="7.5" customHeight="1" x14ac:dyDescent="0.2">
      <c r="A2" s="924"/>
    </row>
    <row r="3" spans="1:12" ht="27.75" customHeight="1" x14ac:dyDescent="0.2">
      <c r="A3" s="984" t="s">
        <v>385</v>
      </c>
      <c r="B3" s="985"/>
      <c r="C3" s="985"/>
      <c r="D3" s="985"/>
      <c r="E3" s="985"/>
      <c r="F3" s="985"/>
      <c r="G3" s="985"/>
      <c r="H3" s="985"/>
      <c r="I3" s="985"/>
      <c r="J3" s="985"/>
      <c r="K3" s="954"/>
      <c r="L3" s="923"/>
    </row>
    <row r="4" spans="1:12" ht="15.75" customHeight="1" x14ac:dyDescent="0.2">
      <c r="A4" s="982"/>
      <c r="B4" s="980" t="s">
        <v>719</v>
      </c>
      <c r="C4" s="986" t="s">
        <v>725</v>
      </c>
      <c r="D4" s="987"/>
      <c r="E4" s="987"/>
      <c r="F4" s="954"/>
      <c r="G4" s="986" t="s">
        <v>728</v>
      </c>
      <c r="H4" s="987"/>
      <c r="I4" s="987"/>
      <c r="J4" s="987"/>
      <c r="K4" s="954"/>
      <c r="L4" s="926"/>
    </row>
    <row r="5" spans="1:12" ht="38.25" x14ac:dyDescent="0.2">
      <c r="A5" s="983"/>
      <c r="B5" s="981"/>
      <c r="C5" s="933" t="s">
        <v>720</v>
      </c>
      <c r="D5" s="933" t="s">
        <v>721</v>
      </c>
      <c r="E5" s="933" t="s">
        <v>722</v>
      </c>
      <c r="F5" s="933" t="s">
        <v>726</v>
      </c>
      <c r="G5" s="933" t="s">
        <v>723</v>
      </c>
      <c r="H5" s="941" t="s">
        <v>208</v>
      </c>
      <c r="I5" s="933" t="s">
        <v>724</v>
      </c>
      <c r="J5" s="941" t="s">
        <v>213</v>
      </c>
      <c r="K5" s="933" t="s">
        <v>727</v>
      </c>
    </row>
    <row r="6" spans="1:12" x14ac:dyDescent="0.2">
      <c r="A6" s="215">
        <v>2001</v>
      </c>
      <c r="B6" s="715">
        <v>8.82</v>
      </c>
      <c r="C6" s="717">
        <v>4.63</v>
      </c>
      <c r="D6" s="717">
        <v>1.03</v>
      </c>
      <c r="E6" s="717">
        <v>0.84</v>
      </c>
      <c r="F6" s="715">
        <v>6.5</v>
      </c>
      <c r="G6" s="717">
        <v>1.64</v>
      </c>
      <c r="H6" s="717">
        <v>0.38</v>
      </c>
      <c r="I6" s="717">
        <v>0.31</v>
      </c>
      <c r="J6" s="934" t="s">
        <v>151</v>
      </c>
      <c r="K6" s="715">
        <v>2.3199999999999998</v>
      </c>
    </row>
    <row r="7" spans="1:12" x14ac:dyDescent="0.2">
      <c r="A7" s="215">
        <v>2002</v>
      </c>
      <c r="B7" s="715">
        <v>9.5299999999999994</v>
      </c>
      <c r="C7" s="717">
        <v>4.97</v>
      </c>
      <c r="D7" s="717">
        <v>1.08</v>
      </c>
      <c r="E7" s="717">
        <v>0.83</v>
      </c>
      <c r="F7" s="715">
        <v>6.88</v>
      </c>
      <c r="G7" s="717">
        <v>1.74</v>
      </c>
      <c r="H7" s="717">
        <v>0.51</v>
      </c>
      <c r="I7" s="717">
        <v>0.41</v>
      </c>
      <c r="J7" s="934" t="s">
        <v>151</v>
      </c>
      <c r="K7" s="715">
        <v>2.65</v>
      </c>
    </row>
    <row r="8" spans="1:12" x14ac:dyDescent="0.2">
      <c r="A8" s="215">
        <v>2003</v>
      </c>
      <c r="B8" s="715">
        <v>10.02</v>
      </c>
      <c r="C8" s="717">
        <v>5.07</v>
      </c>
      <c r="D8" s="717">
        <v>1</v>
      </c>
      <c r="E8" s="717">
        <v>0.81</v>
      </c>
      <c r="F8" s="715">
        <v>6.88</v>
      </c>
      <c r="G8" s="717">
        <v>2.08</v>
      </c>
      <c r="H8" s="717">
        <v>0.71</v>
      </c>
      <c r="I8" s="717">
        <v>0.35</v>
      </c>
      <c r="J8" s="934" t="s">
        <v>151</v>
      </c>
      <c r="K8" s="715">
        <v>3.14</v>
      </c>
    </row>
    <row r="9" spans="1:12" x14ac:dyDescent="0.2">
      <c r="A9" s="215">
        <v>2004</v>
      </c>
      <c r="B9" s="715">
        <v>10.56</v>
      </c>
      <c r="C9" s="717">
        <v>4.79</v>
      </c>
      <c r="D9" s="717">
        <v>0.99</v>
      </c>
      <c r="E9" s="717">
        <v>0.72</v>
      </c>
      <c r="F9" s="715">
        <v>6.51</v>
      </c>
      <c r="G9" s="717">
        <v>2.7</v>
      </c>
      <c r="H9" s="717">
        <v>1.01</v>
      </c>
      <c r="I9" s="717">
        <v>0.34</v>
      </c>
      <c r="J9" s="934" t="s">
        <v>151</v>
      </c>
      <c r="K9" s="715">
        <v>4.05</v>
      </c>
    </row>
    <row r="10" spans="1:12" x14ac:dyDescent="0.2">
      <c r="A10" s="215">
        <v>2005</v>
      </c>
      <c r="B10" s="715">
        <v>10.26</v>
      </c>
      <c r="C10" s="717">
        <v>4.87</v>
      </c>
      <c r="D10" s="717">
        <v>0.96</v>
      </c>
      <c r="E10" s="717">
        <v>0.71</v>
      </c>
      <c r="F10" s="715">
        <v>6.53</v>
      </c>
      <c r="G10" s="717">
        <v>2.2999999999999998</v>
      </c>
      <c r="H10" s="717">
        <v>1.1599999999999999</v>
      </c>
      <c r="I10" s="717">
        <v>0.26</v>
      </c>
      <c r="J10" s="934" t="s">
        <v>151</v>
      </c>
      <c r="K10" s="715">
        <v>3.73</v>
      </c>
    </row>
    <row r="11" spans="1:12" x14ac:dyDescent="0.2">
      <c r="A11" s="215">
        <v>2006</v>
      </c>
      <c r="B11" s="715">
        <v>10.1</v>
      </c>
      <c r="C11" s="717">
        <v>5.08</v>
      </c>
      <c r="D11" s="717">
        <v>0.99</v>
      </c>
      <c r="E11" s="717">
        <v>0.73</v>
      </c>
      <c r="F11" s="715">
        <v>6.81</v>
      </c>
      <c r="G11" s="717">
        <v>1.92</v>
      </c>
      <c r="H11" s="717">
        <v>1.1100000000000001</v>
      </c>
      <c r="I11" s="717">
        <v>0.21</v>
      </c>
      <c r="J11" s="935">
        <v>0.04</v>
      </c>
      <c r="K11" s="715">
        <v>3.29</v>
      </c>
    </row>
    <row r="12" spans="1:12" x14ac:dyDescent="0.2">
      <c r="A12" s="215">
        <v>2007</v>
      </c>
      <c r="B12" s="715">
        <v>9.85</v>
      </c>
      <c r="C12" s="717">
        <v>5.31</v>
      </c>
      <c r="D12" s="717">
        <v>1</v>
      </c>
      <c r="E12" s="717">
        <v>0.68</v>
      </c>
      <c r="F12" s="715">
        <v>6.98</v>
      </c>
      <c r="G12" s="717">
        <v>1.86</v>
      </c>
      <c r="H12" s="717">
        <v>0.82</v>
      </c>
      <c r="I12" s="717">
        <v>0.17</v>
      </c>
      <c r="J12" s="935">
        <v>0.02</v>
      </c>
      <c r="K12" s="715">
        <v>2.87</v>
      </c>
    </row>
    <row r="13" spans="1:12" x14ac:dyDescent="0.2">
      <c r="A13" s="215">
        <v>2008</v>
      </c>
      <c r="B13" s="715">
        <v>9.83</v>
      </c>
      <c r="C13" s="717">
        <v>5.4</v>
      </c>
      <c r="D13" s="717">
        <v>0.99</v>
      </c>
      <c r="E13" s="717">
        <v>0.63</v>
      </c>
      <c r="F13" s="715">
        <v>7.02</v>
      </c>
      <c r="G13" s="717">
        <v>1.92</v>
      </c>
      <c r="H13" s="717">
        <v>0.71</v>
      </c>
      <c r="I13" s="717">
        <v>0.17</v>
      </c>
      <c r="J13" s="935">
        <v>0.02</v>
      </c>
      <c r="K13" s="715">
        <v>2.82</v>
      </c>
    </row>
    <row r="14" spans="1:12" x14ac:dyDescent="0.2">
      <c r="A14" s="215">
        <v>2009</v>
      </c>
      <c r="B14" s="715">
        <v>9.5</v>
      </c>
      <c r="C14" s="717">
        <v>5.76</v>
      </c>
      <c r="D14" s="717">
        <v>0.96</v>
      </c>
      <c r="E14" s="717">
        <v>0.62</v>
      </c>
      <c r="F14" s="715">
        <v>7.34</v>
      </c>
      <c r="G14" s="717">
        <v>1.38</v>
      </c>
      <c r="H14" s="717">
        <v>0.6</v>
      </c>
      <c r="I14" s="717">
        <v>0.13</v>
      </c>
      <c r="J14" s="935">
        <v>0.05</v>
      </c>
      <c r="K14" s="715">
        <v>2.16</v>
      </c>
    </row>
    <row r="15" spans="1:12" x14ac:dyDescent="0.2">
      <c r="A15" s="215">
        <v>2010</v>
      </c>
      <c r="B15" s="715">
        <v>9.43</v>
      </c>
      <c r="C15" s="717">
        <v>5.8</v>
      </c>
      <c r="D15" s="717">
        <v>0.94</v>
      </c>
      <c r="E15" s="717">
        <v>0.56999999999999995</v>
      </c>
      <c r="F15" s="715">
        <v>7.31</v>
      </c>
      <c r="G15" s="717">
        <v>1.38</v>
      </c>
      <c r="H15" s="717">
        <v>0.5</v>
      </c>
      <c r="I15" s="717">
        <v>0.21</v>
      </c>
      <c r="J15" s="935">
        <v>0.02</v>
      </c>
      <c r="K15" s="715">
        <v>2.11</v>
      </c>
    </row>
    <row r="16" spans="1:12" x14ac:dyDescent="0.2">
      <c r="A16" s="215">
        <v>2011</v>
      </c>
      <c r="B16" s="715">
        <v>9.52</v>
      </c>
      <c r="C16" s="717">
        <v>5.78</v>
      </c>
      <c r="D16" s="717">
        <v>0.97</v>
      </c>
      <c r="E16" s="717">
        <v>0.6</v>
      </c>
      <c r="F16" s="715">
        <v>7.35</v>
      </c>
      <c r="G16" s="717">
        <v>1.41</v>
      </c>
      <c r="H16" s="717">
        <v>0.46</v>
      </c>
      <c r="I16" s="717">
        <v>0.21</v>
      </c>
      <c r="J16" s="935">
        <v>0.1</v>
      </c>
      <c r="K16" s="715">
        <v>2.17</v>
      </c>
    </row>
    <row r="17" spans="1:11" x14ac:dyDescent="0.2">
      <c r="A17" s="215">
        <v>2012</v>
      </c>
      <c r="B17" s="715">
        <v>9.11</v>
      </c>
      <c r="C17" s="717">
        <v>5.75</v>
      </c>
      <c r="D17" s="717">
        <v>0.93</v>
      </c>
      <c r="E17" s="717">
        <v>0.55000000000000004</v>
      </c>
      <c r="F17" s="715">
        <v>7.24</v>
      </c>
      <c r="G17" s="717">
        <v>1.26</v>
      </c>
      <c r="H17" s="717">
        <v>0.44</v>
      </c>
      <c r="I17" s="717">
        <v>0.13</v>
      </c>
      <c r="J17" s="935">
        <v>0.05</v>
      </c>
      <c r="K17" s="715">
        <v>1.87</v>
      </c>
    </row>
    <row r="18" spans="1:11" x14ac:dyDescent="0.2">
      <c r="A18" s="925">
        <v>2013</v>
      </c>
      <c r="B18" s="716">
        <v>9.8699999999999992</v>
      </c>
      <c r="C18" s="718">
        <v>5.8</v>
      </c>
      <c r="D18" s="718">
        <v>1</v>
      </c>
      <c r="E18" s="718">
        <v>0.56000000000000005</v>
      </c>
      <c r="F18" s="716">
        <v>7.36</v>
      </c>
      <c r="G18" s="718">
        <v>1.6</v>
      </c>
      <c r="H18" s="718">
        <v>0.56000000000000005</v>
      </c>
      <c r="I18" s="718">
        <v>0.17</v>
      </c>
      <c r="J18" s="936">
        <v>0.17</v>
      </c>
      <c r="K18" s="716">
        <v>2.5099999999999998</v>
      </c>
    </row>
    <row r="19" spans="1:11" ht="27.75" customHeight="1" x14ac:dyDescent="0.2">
      <c r="A19" s="925" t="s">
        <v>718</v>
      </c>
      <c r="B19" s="938">
        <v>0.12</v>
      </c>
      <c r="C19" s="937">
        <v>0.25</v>
      </c>
      <c r="D19" s="937">
        <v>-0.03</v>
      </c>
      <c r="E19" s="937">
        <v>-0.33</v>
      </c>
      <c r="F19" s="938">
        <v>0.13</v>
      </c>
      <c r="G19" s="937">
        <v>-0.02</v>
      </c>
      <c r="H19" s="937">
        <v>0.5</v>
      </c>
      <c r="I19" s="937">
        <v>-0.44</v>
      </c>
      <c r="J19" s="939" t="s">
        <v>151</v>
      </c>
      <c r="K19" s="938">
        <v>0.08</v>
      </c>
    </row>
    <row r="20" spans="1:11" ht="15" customHeight="1" x14ac:dyDescent="0.2">
      <c r="A20" s="927" t="s">
        <v>331</v>
      </c>
      <c r="B20" s="932">
        <v>1</v>
      </c>
      <c r="C20" s="714">
        <v>0.59</v>
      </c>
      <c r="D20" s="714">
        <v>0.1</v>
      </c>
      <c r="E20" s="714">
        <v>0.06</v>
      </c>
      <c r="F20" s="932">
        <v>0.75</v>
      </c>
      <c r="G20" s="714">
        <v>0.16</v>
      </c>
      <c r="H20" s="714">
        <v>0.06</v>
      </c>
      <c r="I20" s="714">
        <v>0.02</v>
      </c>
      <c r="J20" s="714">
        <v>0.02</v>
      </c>
      <c r="K20" s="932">
        <v>0.25</v>
      </c>
    </row>
    <row r="21" spans="1:11" ht="5.25" customHeight="1" x14ac:dyDescent="0.2"/>
    <row r="22" spans="1:11" x14ac:dyDescent="0.2">
      <c r="A22" s="692" t="s">
        <v>54</v>
      </c>
    </row>
  </sheetData>
  <mergeCells count="6">
    <mergeCell ref="C1:E1"/>
    <mergeCell ref="B4:B5"/>
    <mergeCell ref="A4:A5"/>
    <mergeCell ref="A3:K3"/>
    <mergeCell ref="C4:F4"/>
    <mergeCell ref="G4:K4"/>
  </mergeCells>
  <hyperlinks>
    <hyperlink ref="C1:E1" location="Tabellförteckning!A1" display="Tillbaka till innehållsföreckningen "/>
  </hyperlinks>
  <pageMargins left="0.75" right="0.75" top="1" bottom="1" header="0.5" footer="0.5"/>
  <pageSetup paperSize="9" orientation="landscape"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Normal="100" workbookViewId="0">
      <pane ySplit="5" topLeftCell="A27" activePane="bottomLeft" state="frozen"/>
      <selection sqref="A1:B86"/>
      <selection pane="bottomLeft" activeCell="V36" sqref="V36"/>
    </sheetView>
  </sheetViews>
  <sheetFormatPr defaultColWidth="8.85546875" defaultRowHeight="12.75" x14ac:dyDescent="0.2"/>
  <cols>
    <col min="1" max="1" width="6.7109375" style="464" customWidth="1"/>
    <col min="2" max="2" width="8.7109375" style="463" customWidth="1"/>
    <col min="3" max="4" width="4.7109375" style="456" customWidth="1"/>
    <col min="5" max="5" width="1.28515625" style="456" customWidth="1"/>
    <col min="6" max="7" width="4.7109375" style="456" customWidth="1"/>
    <col min="8" max="8" width="1.28515625" style="456" customWidth="1"/>
    <col min="9" max="10" width="4.7109375" style="456" customWidth="1"/>
    <col min="11" max="11" width="1.28515625" style="456" customWidth="1"/>
    <col min="12" max="13" width="4.7109375" style="456" customWidth="1"/>
    <col min="14" max="14" width="1.28515625" style="456" customWidth="1"/>
    <col min="15" max="16" width="4.7109375" style="456" customWidth="1"/>
    <col min="17" max="17" width="1.28515625" style="456" customWidth="1"/>
    <col min="18" max="19" width="4.7109375" style="456" customWidth="1"/>
    <col min="20" max="16384" width="8.85546875" style="463"/>
  </cols>
  <sheetData>
    <row r="1" spans="1:19" s="693" customFormat="1" ht="30" customHeight="1" x14ac:dyDescent="0.25">
      <c r="A1" s="972"/>
      <c r="B1" s="967"/>
      <c r="C1" s="803"/>
      <c r="D1" s="803"/>
      <c r="E1" s="803"/>
      <c r="F1" s="962" t="s">
        <v>590</v>
      </c>
      <c r="G1" s="963"/>
      <c r="H1" s="963"/>
      <c r="I1" s="967"/>
      <c r="J1" s="967"/>
      <c r="K1" s="967"/>
      <c r="L1" s="967"/>
      <c r="M1" s="803"/>
      <c r="N1" s="803"/>
      <c r="O1" s="803"/>
      <c r="P1" s="803"/>
      <c r="Q1" s="803"/>
      <c r="R1" s="803"/>
      <c r="S1" s="803"/>
    </row>
    <row r="2" spans="1:19" s="693" customFormat="1" ht="6" customHeight="1" x14ac:dyDescent="0.2">
      <c r="A2" s="972"/>
      <c r="B2" s="967"/>
      <c r="C2" s="803"/>
      <c r="D2" s="803"/>
      <c r="E2" s="803"/>
      <c r="F2" s="803"/>
      <c r="G2" s="803"/>
      <c r="H2" s="803"/>
      <c r="I2" s="803"/>
      <c r="J2" s="803"/>
      <c r="K2" s="803"/>
      <c r="L2" s="803"/>
      <c r="M2" s="803"/>
      <c r="N2" s="803"/>
      <c r="O2" s="803"/>
      <c r="P2" s="803"/>
      <c r="Q2" s="803"/>
      <c r="R2" s="803"/>
      <c r="S2" s="803"/>
    </row>
    <row r="3" spans="1:19" s="457" customFormat="1" ht="30" customHeight="1" x14ac:dyDescent="0.2">
      <c r="A3" s="992" t="s">
        <v>541</v>
      </c>
      <c r="B3" s="1089"/>
      <c r="C3" s="1089"/>
      <c r="D3" s="1089"/>
      <c r="E3" s="1089"/>
      <c r="F3" s="1089"/>
      <c r="G3" s="1089"/>
      <c r="H3" s="1089"/>
      <c r="I3" s="1089"/>
      <c r="J3" s="1089"/>
      <c r="K3" s="1089"/>
      <c r="L3" s="1089"/>
      <c r="M3" s="1089"/>
      <c r="N3" s="1089"/>
      <c r="O3" s="1089"/>
      <c r="P3" s="1089"/>
      <c r="Q3" s="1089"/>
      <c r="R3" s="1089"/>
      <c r="S3" s="1089"/>
    </row>
    <row r="4" spans="1:19" s="448" customFormat="1" ht="30" customHeight="1" x14ac:dyDescent="0.2">
      <c r="A4" s="455"/>
      <c r="B4" s="457"/>
      <c r="C4" s="975" t="s">
        <v>227</v>
      </c>
      <c r="D4" s="975"/>
      <c r="E4" s="975"/>
      <c r="F4" s="975"/>
      <c r="G4" s="975"/>
      <c r="H4" s="451"/>
      <c r="I4" s="975" t="s">
        <v>150</v>
      </c>
      <c r="J4" s="975"/>
      <c r="K4" s="975"/>
      <c r="L4" s="975"/>
      <c r="M4" s="975"/>
      <c r="N4" s="451"/>
      <c r="O4" s="975" t="s">
        <v>228</v>
      </c>
      <c r="P4" s="976"/>
      <c r="Q4" s="976"/>
      <c r="R4" s="976"/>
      <c r="S4" s="976"/>
    </row>
    <row r="5" spans="1:19" ht="15" customHeight="1" x14ac:dyDescent="0.2">
      <c r="A5" s="911"/>
      <c r="B5" s="912" t="s">
        <v>89</v>
      </c>
      <c r="C5" s="1044" t="s">
        <v>90</v>
      </c>
      <c r="D5" s="1044"/>
      <c r="E5" s="913"/>
      <c r="F5" s="1043" t="s">
        <v>91</v>
      </c>
      <c r="G5" s="1043"/>
      <c r="H5" s="912"/>
      <c r="I5" s="1043" t="s">
        <v>90</v>
      </c>
      <c r="J5" s="1043"/>
      <c r="K5" s="912"/>
      <c r="L5" s="1185" t="s">
        <v>91</v>
      </c>
      <c r="M5" s="1185"/>
      <c r="N5" s="719"/>
      <c r="O5" s="1185" t="s">
        <v>90</v>
      </c>
      <c r="P5" s="1185"/>
      <c r="Q5" s="719"/>
      <c r="R5" s="1185" t="s">
        <v>91</v>
      </c>
      <c r="S5" s="1185"/>
    </row>
    <row r="6" spans="1:19" ht="6" customHeight="1" x14ac:dyDescent="0.2"/>
    <row r="7" spans="1:19" ht="12.75" customHeight="1" x14ac:dyDescent="0.2">
      <c r="A7" s="454">
        <v>1971</v>
      </c>
      <c r="B7" s="168">
        <v>3835</v>
      </c>
      <c r="C7" s="168">
        <v>41</v>
      </c>
      <c r="D7" s="168"/>
      <c r="E7" s="168"/>
      <c r="F7" s="168">
        <v>47</v>
      </c>
      <c r="G7" s="168"/>
      <c r="H7" s="168"/>
      <c r="I7" s="18" t="s">
        <v>67</v>
      </c>
      <c r="J7" s="18"/>
      <c r="K7" s="18"/>
      <c r="L7" s="18" t="s">
        <v>67</v>
      </c>
      <c r="M7" s="18"/>
      <c r="N7" s="18"/>
      <c r="O7" s="18" t="s">
        <v>67</v>
      </c>
      <c r="P7" s="15"/>
      <c r="Q7" s="15"/>
      <c r="R7" s="18" t="s">
        <v>67</v>
      </c>
      <c r="S7" s="15"/>
    </row>
    <row r="8" spans="1:19" ht="12.75" customHeight="1" x14ac:dyDescent="0.2">
      <c r="A8" s="454">
        <v>1972</v>
      </c>
      <c r="B8" s="168">
        <v>6085</v>
      </c>
      <c r="C8" s="18" t="s">
        <v>67</v>
      </c>
      <c r="D8" s="168"/>
      <c r="E8" s="168"/>
      <c r="F8" s="18" t="s">
        <v>67</v>
      </c>
      <c r="G8" s="168"/>
      <c r="H8" s="168"/>
      <c r="I8" s="18" t="s">
        <v>67</v>
      </c>
      <c r="J8" s="18"/>
      <c r="K8" s="18"/>
      <c r="L8" s="18" t="s">
        <v>67</v>
      </c>
      <c r="M8" s="18"/>
      <c r="N8" s="18"/>
      <c r="O8" s="18" t="s">
        <v>67</v>
      </c>
      <c r="P8" s="15"/>
      <c r="Q8" s="15"/>
      <c r="R8" s="18" t="s">
        <v>67</v>
      </c>
      <c r="S8" s="15"/>
    </row>
    <row r="9" spans="1:19" ht="12.75" customHeight="1" x14ac:dyDescent="0.2">
      <c r="A9" s="454">
        <v>1973</v>
      </c>
      <c r="B9" s="168">
        <v>5594</v>
      </c>
      <c r="C9" s="18" t="s">
        <v>67</v>
      </c>
      <c r="D9" s="168"/>
      <c r="E9" s="168"/>
      <c r="F9" s="18" t="s">
        <v>67</v>
      </c>
      <c r="G9" s="168"/>
      <c r="H9" s="168"/>
      <c r="I9" s="18" t="s">
        <v>67</v>
      </c>
      <c r="J9" s="18"/>
      <c r="K9" s="18"/>
      <c r="L9" s="18" t="s">
        <v>67</v>
      </c>
      <c r="M9" s="18"/>
      <c r="N9" s="18"/>
      <c r="O9" s="18" t="s">
        <v>67</v>
      </c>
      <c r="P9" s="15"/>
      <c r="Q9" s="15"/>
      <c r="R9" s="18" t="s">
        <v>67</v>
      </c>
      <c r="S9" s="15"/>
    </row>
    <row r="10" spans="1:19" ht="12.75" customHeight="1" x14ac:dyDescent="0.2">
      <c r="A10" s="454">
        <v>1974</v>
      </c>
      <c r="B10" s="168">
        <v>4634</v>
      </c>
      <c r="C10" s="168">
        <v>31</v>
      </c>
      <c r="D10" s="168"/>
      <c r="E10" s="168"/>
      <c r="F10" s="168">
        <v>45</v>
      </c>
      <c r="G10" s="168"/>
      <c r="H10" s="168"/>
      <c r="I10" s="18" t="s">
        <v>67</v>
      </c>
      <c r="J10" s="18"/>
      <c r="K10" s="18"/>
      <c r="L10" s="18" t="s">
        <v>67</v>
      </c>
      <c r="M10" s="18"/>
      <c r="N10" s="18"/>
      <c r="O10" s="15">
        <v>25</v>
      </c>
      <c r="P10" s="15"/>
      <c r="Q10" s="15"/>
      <c r="R10" s="15">
        <v>4</v>
      </c>
      <c r="S10" s="15"/>
    </row>
    <row r="11" spans="1:19" ht="12.75" customHeight="1" x14ac:dyDescent="0.2">
      <c r="A11" s="454">
        <v>1975</v>
      </c>
      <c r="B11" s="168">
        <v>4217</v>
      </c>
      <c r="C11" s="168">
        <v>32</v>
      </c>
      <c r="D11" s="168"/>
      <c r="E11" s="168"/>
      <c r="F11" s="168">
        <v>45</v>
      </c>
      <c r="G11" s="168"/>
      <c r="H11" s="168"/>
      <c r="I11" s="18" t="s">
        <v>67</v>
      </c>
      <c r="J11" s="18"/>
      <c r="K11" s="18"/>
      <c r="L11" s="18" t="s">
        <v>67</v>
      </c>
      <c r="M11" s="18"/>
      <c r="N11" s="18"/>
      <c r="O11" s="15">
        <v>26</v>
      </c>
      <c r="P11" s="15"/>
      <c r="Q11" s="15"/>
      <c r="R11" s="15">
        <v>5</v>
      </c>
      <c r="S11" s="15"/>
    </row>
    <row r="12" spans="1:19" ht="12.75" customHeight="1" x14ac:dyDescent="0.2">
      <c r="A12" s="454">
        <v>1976</v>
      </c>
      <c r="B12" s="168">
        <v>4136</v>
      </c>
      <c r="C12" s="168">
        <v>27</v>
      </c>
      <c r="D12" s="168"/>
      <c r="E12" s="168"/>
      <c r="F12" s="168">
        <v>40</v>
      </c>
      <c r="G12" s="168"/>
      <c r="H12" s="168"/>
      <c r="I12" s="18" t="s">
        <v>67</v>
      </c>
      <c r="J12" s="18"/>
      <c r="K12" s="18"/>
      <c r="L12" s="18" t="s">
        <v>67</v>
      </c>
      <c r="M12" s="18"/>
      <c r="N12" s="18"/>
      <c r="O12" s="15">
        <v>29</v>
      </c>
      <c r="P12" s="15"/>
      <c r="Q12" s="15"/>
      <c r="R12" s="15">
        <v>5</v>
      </c>
      <c r="S12" s="15"/>
    </row>
    <row r="13" spans="1:19" ht="12.75" customHeight="1" x14ac:dyDescent="0.2">
      <c r="A13" s="454">
        <v>1977</v>
      </c>
      <c r="B13" s="168">
        <v>6034</v>
      </c>
      <c r="C13" s="168">
        <v>25</v>
      </c>
      <c r="D13" s="168"/>
      <c r="E13" s="168"/>
      <c r="F13" s="168">
        <v>40</v>
      </c>
      <c r="G13" s="168"/>
      <c r="H13" s="168"/>
      <c r="I13" s="18" t="s">
        <v>67</v>
      </c>
      <c r="J13" s="18"/>
      <c r="K13" s="18"/>
      <c r="L13" s="18" t="s">
        <v>67</v>
      </c>
      <c r="M13" s="18"/>
      <c r="N13" s="18"/>
      <c r="O13" s="15">
        <v>30</v>
      </c>
      <c r="P13" s="15"/>
      <c r="Q13" s="15"/>
      <c r="R13" s="15">
        <v>8</v>
      </c>
      <c r="S13" s="15"/>
    </row>
    <row r="14" spans="1:19" ht="12.75" customHeight="1" x14ac:dyDescent="0.2">
      <c r="A14" s="454">
        <v>1978</v>
      </c>
      <c r="B14" s="168">
        <v>9543</v>
      </c>
      <c r="C14" s="168">
        <v>25</v>
      </c>
      <c r="D14" s="168"/>
      <c r="E14" s="168"/>
      <c r="F14" s="168">
        <v>38</v>
      </c>
      <c r="G14" s="168"/>
      <c r="H14" s="168"/>
      <c r="I14" s="18" t="s">
        <v>67</v>
      </c>
      <c r="J14" s="18"/>
      <c r="K14" s="18"/>
      <c r="L14" s="18" t="s">
        <v>67</v>
      </c>
      <c r="M14" s="18"/>
      <c r="N14" s="18"/>
      <c r="O14" s="15">
        <v>29</v>
      </c>
      <c r="P14" s="15"/>
      <c r="Q14" s="15"/>
      <c r="R14" s="15">
        <v>7</v>
      </c>
      <c r="S14" s="15"/>
    </row>
    <row r="15" spans="1:19" ht="12.75" customHeight="1" x14ac:dyDescent="0.2">
      <c r="A15" s="454">
        <v>1979</v>
      </c>
      <c r="B15" s="168">
        <v>9359</v>
      </c>
      <c r="C15" s="168">
        <v>21</v>
      </c>
      <c r="D15" s="168"/>
      <c r="E15" s="168"/>
      <c r="F15" s="168">
        <v>34</v>
      </c>
      <c r="G15" s="168"/>
      <c r="H15" s="168"/>
      <c r="I15" s="18" t="s">
        <v>67</v>
      </c>
      <c r="J15" s="18"/>
      <c r="K15" s="18"/>
      <c r="L15" s="18" t="s">
        <v>67</v>
      </c>
      <c r="M15" s="18"/>
      <c r="N15" s="18"/>
      <c r="O15" s="15">
        <v>29</v>
      </c>
      <c r="P15" s="15"/>
      <c r="Q15" s="15"/>
      <c r="R15" s="15">
        <v>6</v>
      </c>
      <c r="S15" s="15"/>
    </row>
    <row r="16" spans="1:19" ht="12.75" customHeight="1" x14ac:dyDescent="0.2">
      <c r="A16" s="454">
        <v>1980</v>
      </c>
      <c r="B16" s="168">
        <v>9941</v>
      </c>
      <c r="C16" s="168">
        <v>21</v>
      </c>
      <c r="D16" s="168"/>
      <c r="E16" s="168"/>
      <c r="F16" s="168">
        <v>33</v>
      </c>
      <c r="G16" s="168"/>
      <c r="H16" s="168"/>
      <c r="I16" s="18" t="s">
        <v>67</v>
      </c>
      <c r="J16" s="18"/>
      <c r="K16" s="18"/>
      <c r="L16" s="18" t="s">
        <v>67</v>
      </c>
      <c r="M16" s="18"/>
      <c r="N16" s="18"/>
      <c r="O16" s="15">
        <v>30</v>
      </c>
      <c r="P16" s="15"/>
      <c r="Q16" s="15"/>
      <c r="R16" s="15">
        <v>8</v>
      </c>
      <c r="S16" s="15"/>
    </row>
    <row r="17" spans="1:19" ht="12.75" customHeight="1" x14ac:dyDescent="0.2">
      <c r="A17" s="454">
        <v>1981</v>
      </c>
      <c r="B17" s="168">
        <v>9496</v>
      </c>
      <c r="C17" s="168">
        <v>23</v>
      </c>
      <c r="D17" s="168"/>
      <c r="E17" s="168"/>
      <c r="F17" s="168">
        <v>35</v>
      </c>
      <c r="G17" s="168"/>
      <c r="H17" s="168"/>
      <c r="I17" s="18" t="s">
        <v>67</v>
      </c>
      <c r="J17" s="18"/>
      <c r="K17" s="18"/>
      <c r="L17" s="18" t="s">
        <v>67</v>
      </c>
      <c r="M17" s="18"/>
      <c r="N17" s="18"/>
      <c r="O17" s="15">
        <v>30</v>
      </c>
      <c r="P17" s="15"/>
      <c r="Q17" s="15"/>
      <c r="R17" s="15">
        <v>7</v>
      </c>
      <c r="S17" s="15"/>
    </row>
    <row r="18" spans="1:19" ht="12.75" customHeight="1" x14ac:dyDescent="0.2">
      <c r="A18" s="454">
        <v>1982</v>
      </c>
      <c r="B18" s="168">
        <v>5146</v>
      </c>
      <c r="C18" s="168">
        <v>25</v>
      </c>
      <c r="D18" s="168"/>
      <c r="E18" s="168"/>
      <c r="F18" s="168">
        <v>32</v>
      </c>
      <c r="G18" s="168"/>
      <c r="H18" s="168"/>
      <c r="I18" s="18" t="s">
        <v>67</v>
      </c>
      <c r="J18" s="18"/>
      <c r="K18" s="18"/>
      <c r="L18" s="18" t="s">
        <v>67</v>
      </c>
      <c r="M18" s="18"/>
      <c r="N18" s="18"/>
      <c r="O18" s="15">
        <v>30</v>
      </c>
      <c r="P18" s="15"/>
      <c r="Q18" s="15"/>
      <c r="R18" s="15">
        <v>7</v>
      </c>
      <c r="S18" s="15"/>
    </row>
    <row r="19" spans="1:19" ht="12.75" customHeight="1" x14ac:dyDescent="0.2">
      <c r="A19" s="454" t="s">
        <v>229</v>
      </c>
      <c r="B19" s="168">
        <v>3262</v>
      </c>
      <c r="C19" s="168">
        <v>19</v>
      </c>
      <c r="D19" s="168">
        <v>15</v>
      </c>
      <c r="E19" s="168"/>
      <c r="F19" s="168">
        <v>30</v>
      </c>
      <c r="G19" s="168">
        <v>22</v>
      </c>
      <c r="H19" s="168"/>
      <c r="I19" s="168">
        <v>11</v>
      </c>
      <c r="J19" s="168"/>
      <c r="K19" s="168"/>
      <c r="L19" s="15">
        <v>18</v>
      </c>
      <c r="M19" s="15"/>
      <c r="N19" s="15"/>
      <c r="O19" s="15">
        <v>29</v>
      </c>
      <c r="P19" s="15">
        <v>21</v>
      </c>
      <c r="Q19" s="15"/>
      <c r="R19" s="15">
        <v>7</v>
      </c>
      <c r="S19" s="15">
        <v>2</v>
      </c>
    </row>
    <row r="20" spans="1:19" ht="12.75" customHeight="1" x14ac:dyDescent="0.2">
      <c r="A20" s="454">
        <v>1984</v>
      </c>
      <c r="B20" s="168">
        <v>32819</v>
      </c>
      <c r="C20" s="168"/>
      <c r="D20" s="168">
        <v>16</v>
      </c>
      <c r="E20" s="168"/>
      <c r="F20" s="168"/>
      <c r="G20" s="168">
        <v>22</v>
      </c>
      <c r="H20" s="168"/>
      <c r="I20" s="168">
        <v>11</v>
      </c>
      <c r="J20" s="168"/>
      <c r="K20" s="168"/>
      <c r="L20" s="15">
        <v>16</v>
      </c>
      <c r="M20" s="15"/>
      <c r="N20" s="15"/>
      <c r="O20" s="15"/>
      <c r="P20" s="15">
        <v>24</v>
      </c>
      <c r="Q20" s="15"/>
      <c r="R20" s="15"/>
      <c r="S20" s="15">
        <v>1</v>
      </c>
    </row>
    <row r="21" spans="1:19" ht="12.75" customHeight="1" x14ac:dyDescent="0.2">
      <c r="A21" s="454">
        <v>1985</v>
      </c>
      <c r="B21" s="168">
        <v>1502</v>
      </c>
      <c r="C21" s="168"/>
      <c r="D21" s="168">
        <v>16</v>
      </c>
      <c r="E21" s="168"/>
      <c r="F21" s="168"/>
      <c r="G21" s="168">
        <v>21</v>
      </c>
      <c r="H21" s="168"/>
      <c r="I21" s="168">
        <v>11</v>
      </c>
      <c r="J21" s="168"/>
      <c r="K21" s="168"/>
      <c r="L21" s="15">
        <v>14</v>
      </c>
      <c r="M21" s="15"/>
      <c r="N21" s="15"/>
      <c r="O21" s="15"/>
      <c r="P21" s="15">
        <v>21</v>
      </c>
      <c r="Q21" s="15"/>
      <c r="R21" s="15"/>
      <c r="S21" s="15">
        <v>2</v>
      </c>
    </row>
    <row r="22" spans="1:19" ht="12.75" customHeight="1" x14ac:dyDescent="0.2">
      <c r="A22" s="454">
        <v>1986</v>
      </c>
      <c r="B22" s="168">
        <v>5820</v>
      </c>
      <c r="C22" s="168"/>
      <c r="D22" s="168">
        <v>17</v>
      </c>
      <c r="E22" s="168"/>
      <c r="F22" s="168"/>
      <c r="G22" s="168">
        <v>22</v>
      </c>
      <c r="H22" s="168"/>
      <c r="I22" s="168">
        <v>12</v>
      </c>
      <c r="J22" s="168"/>
      <c r="K22" s="168"/>
      <c r="L22" s="15">
        <v>15</v>
      </c>
      <c r="M22" s="15"/>
      <c r="N22" s="15"/>
      <c r="O22" s="15"/>
      <c r="P22" s="15">
        <v>24</v>
      </c>
      <c r="Q22" s="15"/>
      <c r="R22" s="15"/>
      <c r="S22" s="15">
        <v>2</v>
      </c>
    </row>
    <row r="23" spans="1:19" ht="12.75" customHeight="1" x14ac:dyDescent="0.2">
      <c r="A23" s="454">
        <v>1987</v>
      </c>
      <c r="B23" s="168">
        <v>5778</v>
      </c>
      <c r="C23" s="168"/>
      <c r="D23" s="168">
        <v>17</v>
      </c>
      <c r="E23" s="168"/>
      <c r="F23" s="168"/>
      <c r="G23" s="168">
        <v>24</v>
      </c>
      <c r="H23" s="168"/>
      <c r="I23" s="168">
        <v>10</v>
      </c>
      <c r="J23" s="168"/>
      <c r="K23" s="168"/>
      <c r="L23" s="15">
        <v>15</v>
      </c>
      <c r="M23" s="15"/>
      <c r="N23" s="15"/>
      <c r="O23" s="15"/>
      <c r="P23" s="15">
        <v>25</v>
      </c>
      <c r="Q23" s="15"/>
      <c r="R23" s="15"/>
      <c r="S23" s="15">
        <v>2</v>
      </c>
    </row>
    <row r="24" spans="1:19" ht="12.75" customHeight="1" x14ac:dyDescent="0.2">
      <c r="A24" s="454">
        <v>1988</v>
      </c>
      <c r="B24" s="168">
        <v>5430</v>
      </c>
      <c r="C24" s="168"/>
      <c r="D24" s="168">
        <v>17</v>
      </c>
      <c r="E24" s="168"/>
      <c r="F24" s="168"/>
      <c r="G24" s="168">
        <v>24</v>
      </c>
      <c r="H24" s="168"/>
      <c r="I24" s="168">
        <v>10</v>
      </c>
      <c r="J24" s="168"/>
      <c r="K24" s="168"/>
      <c r="L24" s="15">
        <v>15</v>
      </c>
      <c r="M24" s="15"/>
      <c r="N24" s="15"/>
      <c r="O24" s="15"/>
      <c r="P24" s="15">
        <v>22</v>
      </c>
      <c r="Q24" s="15"/>
      <c r="R24" s="15"/>
      <c r="S24" s="15">
        <v>2</v>
      </c>
    </row>
    <row r="25" spans="1:19" ht="12.75" customHeight="1" x14ac:dyDescent="0.2">
      <c r="A25" s="454">
        <v>1989</v>
      </c>
      <c r="B25" s="168">
        <v>5714</v>
      </c>
      <c r="C25" s="168"/>
      <c r="D25" s="67">
        <v>22.720977146466577</v>
      </c>
      <c r="E25" s="67"/>
      <c r="F25" s="156"/>
      <c r="G25" s="67">
        <v>29.424469128429873</v>
      </c>
      <c r="H25" s="67"/>
      <c r="I25" s="156">
        <v>11.902319580052019</v>
      </c>
      <c r="J25" s="156"/>
      <c r="K25" s="156"/>
      <c r="L25" s="67">
        <v>17.156085802669658</v>
      </c>
      <c r="M25" s="67"/>
      <c r="N25" s="67"/>
      <c r="O25" s="67"/>
      <c r="P25" s="67">
        <v>19.959618772723591</v>
      </c>
      <c r="Q25" s="67"/>
      <c r="R25" s="67"/>
      <c r="S25" s="67">
        <v>2.8422317383467979</v>
      </c>
    </row>
    <row r="26" spans="1:19" ht="12.75" customHeight="1" x14ac:dyDescent="0.2">
      <c r="A26" s="454">
        <v>1990</v>
      </c>
      <c r="B26" s="168">
        <v>5977</v>
      </c>
      <c r="C26" s="168"/>
      <c r="D26" s="67">
        <v>19.643550522577264</v>
      </c>
      <c r="E26" s="67"/>
      <c r="F26" s="156"/>
      <c r="G26" s="67">
        <v>30.98818761459216</v>
      </c>
      <c r="H26" s="67"/>
      <c r="I26" s="156">
        <v>12.409125912453845</v>
      </c>
      <c r="J26" s="156"/>
      <c r="K26" s="156"/>
      <c r="L26" s="67">
        <v>19.647417958714726</v>
      </c>
      <c r="M26" s="67"/>
      <c r="N26" s="67"/>
      <c r="O26" s="67"/>
      <c r="P26" s="67">
        <v>19.239612056095741</v>
      </c>
      <c r="Q26" s="67"/>
      <c r="R26" s="67"/>
      <c r="S26" s="67">
        <v>2.2790196265758298</v>
      </c>
    </row>
    <row r="27" spans="1:19" ht="12.75" customHeight="1" x14ac:dyDescent="0.2">
      <c r="A27" s="454">
        <v>1991</v>
      </c>
      <c r="B27" s="168">
        <v>5883</v>
      </c>
      <c r="C27" s="168"/>
      <c r="D27" s="67">
        <v>18.761479638814883</v>
      </c>
      <c r="E27" s="67"/>
      <c r="F27" s="156"/>
      <c r="G27" s="67">
        <v>27.063933814362816</v>
      </c>
      <c r="H27" s="67"/>
      <c r="I27" s="156">
        <v>13.241709581756901</v>
      </c>
      <c r="J27" s="156"/>
      <c r="K27" s="156"/>
      <c r="L27" s="67">
        <v>17.633563108771185</v>
      </c>
      <c r="M27" s="67"/>
      <c r="N27" s="67"/>
      <c r="O27" s="67"/>
      <c r="P27" s="67">
        <v>15.411787847808297</v>
      </c>
      <c r="Q27" s="67"/>
      <c r="R27" s="67"/>
      <c r="S27" s="67">
        <v>1.228129471494763</v>
      </c>
    </row>
    <row r="28" spans="1:19" ht="12.75" customHeight="1" x14ac:dyDescent="0.2">
      <c r="A28" s="464">
        <v>1992</v>
      </c>
      <c r="B28" s="15">
        <v>5851</v>
      </c>
      <c r="C28" s="15"/>
      <c r="D28" s="67">
        <v>21.795025042372973</v>
      </c>
      <c r="E28" s="67"/>
      <c r="F28" s="67"/>
      <c r="G28" s="67">
        <v>27.534471478863072</v>
      </c>
      <c r="H28" s="67"/>
      <c r="I28" s="67">
        <v>15.336132949224337</v>
      </c>
      <c r="J28" s="67"/>
      <c r="K28" s="67"/>
      <c r="L28" s="67">
        <v>18.171105081859984</v>
      </c>
      <c r="M28" s="67"/>
      <c r="N28" s="67"/>
      <c r="O28" s="67"/>
      <c r="P28" s="67">
        <v>18.321232322032188</v>
      </c>
      <c r="Q28" s="67"/>
      <c r="R28" s="67"/>
      <c r="S28" s="67">
        <v>0.81262418545506399</v>
      </c>
    </row>
    <row r="29" spans="1:19" ht="12.75" customHeight="1" x14ac:dyDescent="0.2">
      <c r="A29" s="464">
        <v>1993</v>
      </c>
      <c r="B29" s="15">
        <v>5904</v>
      </c>
      <c r="C29" s="15"/>
      <c r="D29" s="67">
        <v>19.161694241517399</v>
      </c>
      <c r="E29" s="67"/>
      <c r="F29" s="67"/>
      <c r="G29" s="67">
        <v>26.036490908859616</v>
      </c>
      <c r="H29" s="67"/>
      <c r="I29" s="67">
        <v>13.47602888388773</v>
      </c>
      <c r="J29" s="67"/>
      <c r="K29" s="67"/>
      <c r="L29" s="67">
        <v>17.134396004360656</v>
      </c>
      <c r="M29" s="67"/>
      <c r="N29" s="67"/>
      <c r="O29" s="67"/>
      <c r="P29" s="67">
        <v>16.085983470669625</v>
      </c>
      <c r="Q29" s="67"/>
      <c r="R29" s="67"/>
      <c r="S29" s="67">
        <v>0.74412265955837942</v>
      </c>
    </row>
    <row r="30" spans="1:19" ht="12.75" customHeight="1" x14ac:dyDescent="0.2">
      <c r="A30" s="464">
        <v>1994</v>
      </c>
      <c r="B30" s="15">
        <v>5868</v>
      </c>
      <c r="C30" s="15"/>
      <c r="D30" s="67">
        <v>16.575958886009897</v>
      </c>
      <c r="E30" s="67"/>
      <c r="F30" s="67"/>
      <c r="G30" s="67">
        <v>29.052221547458583</v>
      </c>
      <c r="H30" s="67"/>
      <c r="I30" s="67">
        <v>11.778171481980031</v>
      </c>
      <c r="J30" s="67"/>
      <c r="K30" s="67"/>
      <c r="L30" s="67">
        <v>19.28261858122903</v>
      </c>
      <c r="M30" s="67"/>
      <c r="N30" s="67"/>
      <c r="O30" s="67"/>
      <c r="P30" s="67">
        <v>19.635096385910881</v>
      </c>
      <c r="Q30" s="67"/>
      <c r="R30" s="67"/>
      <c r="S30" s="67">
        <v>1.3997354575270169</v>
      </c>
    </row>
    <row r="31" spans="1:19" ht="12.75" customHeight="1" x14ac:dyDescent="0.2">
      <c r="A31" s="464">
        <v>1995</v>
      </c>
      <c r="B31" s="15">
        <v>5577</v>
      </c>
      <c r="C31" s="15"/>
      <c r="D31" s="67">
        <v>18.053727603188108</v>
      </c>
      <c r="E31" s="67"/>
      <c r="F31" s="67"/>
      <c r="G31" s="67">
        <v>27.314119028557602</v>
      </c>
      <c r="H31" s="67"/>
      <c r="I31" s="67">
        <v>12.043028713335961</v>
      </c>
      <c r="J31" s="67"/>
      <c r="K31" s="67"/>
      <c r="L31" s="67">
        <v>17.299414467821254</v>
      </c>
      <c r="M31" s="67"/>
      <c r="N31" s="67"/>
      <c r="O31" s="67"/>
      <c r="P31" s="67">
        <v>17.003093033836084</v>
      </c>
      <c r="Q31" s="67"/>
      <c r="R31" s="67"/>
      <c r="S31" s="67">
        <v>1.2490731570180471</v>
      </c>
    </row>
    <row r="32" spans="1:19" ht="12.75" customHeight="1" x14ac:dyDescent="0.2">
      <c r="A32" s="464">
        <v>1996</v>
      </c>
      <c r="B32" s="15">
        <v>6027</v>
      </c>
      <c r="C32" s="15"/>
      <c r="D32" s="67">
        <v>18.281113064619085</v>
      </c>
      <c r="E32" s="67"/>
      <c r="F32" s="67"/>
      <c r="G32" s="67">
        <v>26.002547396422131</v>
      </c>
      <c r="H32" s="67"/>
      <c r="I32" s="67">
        <v>12.667625891072086</v>
      </c>
      <c r="J32" s="67"/>
      <c r="K32" s="67"/>
      <c r="L32" s="67">
        <v>17.719375189529117</v>
      </c>
      <c r="M32" s="67"/>
      <c r="N32" s="67"/>
      <c r="O32" s="67"/>
      <c r="P32" s="67">
        <v>16.712246908300248</v>
      </c>
      <c r="Q32" s="67"/>
      <c r="R32" s="67"/>
      <c r="S32" s="67">
        <v>1.4159178913933894</v>
      </c>
    </row>
    <row r="33" spans="1:19" ht="12.75" customHeight="1" x14ac:dyDescent="0.2">
      <c r="A33" s="419" t="s">
        <v>230</v>
      </c>
      <c r="B33" s="156">
        <v>5683</v>
      </c>
      <c r="C33" s="67">
        <v>27.473088211419078</v>
      </c>
      <c r="D33" s="67">
        <v>22.38734793203075</v>
      </c>
      <c r="E33" s="67"/>
      <c r="F33" s="67">
        <v>35.774342086416667</v>
      </c>
      <c r="G33" s="67">
        <v>30.157880766890496</v>
      </c>
      <c r="H33" s="67"/>
      <c r="I33" s="465">
        <v>11.989433294233184</v>
      </c>
      <c r="J33" s="67">
        <v>12.053719692408457</v>
      </c>
      <c r="K33" s="67"/>
      <c r="L33" s="67">
        <v>16.055651469900663</v>
      </c>
      <c r="M33" s="67">
        <v>16.315449927683645</v>
      </c>
      <c r="N33" s="67"/>
      <c r="O33" s="67">
        <v>20.999043037438398</v>
      </c>
      <c r="P33" s="67">
        <v>17.732947315526797</v>
      </c>
      <c r="Q33" s="67"/>
      <c r="R33" s="67">
        <v>3.2571517471900915</v>
      </c>
      <c r="S33" s="67">
        <v>1.5577893691079117</v>
      </c>
    </row>
    <row r="34" spans="1:19" ht="12.75" customHeight="1" x14ac:dyDescent="0.2">
      <c r="A34" s="86">
        <v>1998</v>
      </c>
      <c r="B34" s="67">
        <v>5455</v>
      </c>
      <c r="C34" s="67">
        <v>28.660358274593648</v>
      </c>
      <c r="D34" s="67"/>
      <c r="E34" s="67"/>
      <c r="F34" s="67">
        <v>34.407057177796162</v>
      </c>
      <c r="G34" s="67"/>
      <c r="H34" s="67"/>
      <c r="I34" s="465"/>
      <c r="J34" s="67">
        <v>11.846199230474594</v>
      </c>
      <c r="K34" s="67"/>
      <c r="L34" s="465"/>
      <c r="M34" s="67">
        <v>14.674080204147943</v>
      </c>
      <c r="N34" s="67"/>
      <c r="O34" s="67">
        <v>20.507622654394599</v>
      </c>
      <c r="P34" s="67"/>
      <c r="Q34" s="67"/>
      <c r="R34" s="67">
        <v>2.2819281797109685</v>
      </c>
      <c r="S34" s="67"/>
    </row>
    <row r="35" spans="1:19" s="398" customFormat="1" ht="12.75" customHeight="1" x14ac:dyDescent="0.2">
      <c r="A35" s="419">
        <v>1999</v>
      </c>
      <c r="B35" s="156">
        <v>5198</v>
      </c>
      <c r="C35" s="67">
        <v>28.778733449042186</v>
      </c>
      <c r="D35" s="156"/>
      <c r="E35" s="156"/>
      <c r="F35" s="67">
        <v>37.486974375140477</v>
      </c>
      <c r="G35" s="156"/>
      <c r="H35" s="156"/>
      <c r="I35" s="174"/>
      <c r="J35" s="156">
        <v>9.5490592500235767</v>
      </c>
      <c r="K35" s="156"/>
      <c r="L35" s="174"/>
      <c r="M35" s="156">
        <v>17.972405598703915</v>
      </c>
      <c r="N35" s="156"/>
      <c r="O35" s="67">
        <v>23.983676204159327</v>
      </c>
      <c r="P35" s="156"/>
      <c r="Q35" s="156"/>
      <c r="R35" s="67">
        <v>3.4393571955389355</v>
      </c>
      <c r="S35" s="156"/>
    </row>
    <row r="36" spans="1:19" s="398" customFormat="1" ht="12.75" customHeight="1" x14ac:dyDescent="0.2">
      <c r="A36" s="419">
        <v>2000</v>
      </c>
      <c r="B36" s="156">
        <v>5290</v>
      </c>
      <c r="C36" s="67">
        <v>29.72200439039144</v>
      </c>
      <c r="D36" s="156"/>
      <c r="E36" s="156"/>
      <c r="F36" s="67">
        <v>35.875947523266312</v>
      </c>
      <c r="G36" s="156"/>
      <c r="H36" s="156"/>
      <c r="I36" s="174"/>
      <c r="J36" s="156">
        <v>10.211228187727167</v>
      </c>
      <c r="K36" s="156"/>
      <c r="L36" s="174"/>
      <c r="M36" s="156">
        <v>13.861908130176719</v>
      </c>
      <c r="N36" s="156"/>
      <c r="O36" s="67">
        <v>26.122046976398398</v>
      </c>
      <c r="P36" s="156"/>
      <c r="Q36" s="156"/>
      <c r="R36" s="67">
        <v>3.5835505285945581</v>
      </c>
      <c r="S36" s="156"/>
    </row>
    <row r="37" spans="1:19" s="398" customFormat="1" ht="12.75" customHeight="1" x14ac:dyDescent="0.2">
      <c r="A37" s="419">
        <v>2001</v>
      </c>
      <c r="B37" s="156">
        <v>5569</v>
      </c>
      <c r="C37" s="67">
        <v>29.608044818525826</v>
      </c>
      <c r="D37" s="156"/>
      <c r="E37" s="156"/>
      <c r="F37" s="67">
        <v>35.697860957890057</v>
      </c>
      <c r="G37" s="156"/>
      <c r="H37" s="156"/>
      <c r="I37" s="174"/>
      <c r="J37" s="156">
        <v>10.24447526246643</v>
      </c>
      <c r="K37" s="156"/>
      <c r="L37" s="174"/>
      <c r="M37" s="156">
        <v>15.664728955226987</v>
      </c>
      <c r="N37" s="156"/>
      <c r="O37" s="67">
        <v>27.296647712533449</v>
      </c>
      <c r="P37" s="156"/>
      <c r="Q37" s="156"/>
      <c r="R37" s="67">
        <v>5.1560913078986683</v>
      </c>
      <c r="S37" s="156"/>
    </row>
    <row r="38" spans="1:19" s="398" customFormat="1" ht="12.75" customHeight="1" x14ac:dyDescent="0.2">
      <c r="A38" s="419">
        <v>2002</v>
      </c>
      <c r="B38" s="156">
        <v>5349</v>
      </c>
      <c r="C38" s="67">
        <v>24.794537125041447</v>
      </c>
      <c r="D38" s="156"/>
      <c r="E38" s="156"/>
      <c r="F38" s="67">
        <v>34.309458096485201</v>
      </c>
      <c r="G38" s="156"/>
      <c r="H38" s="156"/>
      <c r="I38" s="174"/>
      <c r="J38" s="156">
        <v>8.5165972542464985</v>
      </c>
      <c r="K38" s="156"/>
      <c r="L38" s="174"/>
      <c r="M38" s="156">
        <v>15.091112522407368</v>
      </c>
      <c r="N38" s="156"/>
      <c r="O38" s="67">
        <v>25.23582212448332</v>
      </c>
      <c r="P38" s="156"/>
      <c r="Q38" s="156"/>
      <c r="R38" s="67">
        <v>5.1889255158094088</v>
      </c>
      <c r="S38" s="156"/>
    </row>
    <row r="39" spans="1:19" s="3" customFormat="1" ht="12.75" customHeight="1" x14ac:dyDescent="0.2">
      <c r="A39" s="419">
        <v>2003</v>
      </c>
      <c r="B39" s="156">
        <v>5226</v>
      </c>
      <c r="C39" s="67">
        <v>19.276009035468991</v>
      </c>
      <c r="D39" s="156"/>
      <c r="E39" s="156"/>
      <c r="F39" s="67">
        <v>30.40974181725127</v>
      </c>
      <c r="G39" s="156"/>
      <c r="H39" s="156"/>
      <c r="I39" s="64"/>
      <c r="J39" s="156">
        <v>6.2629846202592976</v>
      </c>
      <c r="K39" s="156"/>
      <c r="L39" s="64"/>
      <c r="M39" s="156">
        <v>13.297897219995001</v>
      </c>
      <c r="N39" s="156"/>
      <c r="O39" s="67">
        <v>24.271932734940521</v>
      </c>
      <c r="P39" s="156"/>
      <c r="Q39" s="156"/>
      <c r="R39" s="67">
        <v>6.1217148625168516</v>
      </c>
      <c r="S39" s="156"/>
    </row>
    <row r="40" spans="1:19" s="3" customFormat="1" ht="12.75" customHeight="1" x14ac:dyDescent="0.2">
      <c r="A40" s="419">
        <v>2004</v>
      </c>
      <c r="B40" s="156">
        <v>5414</v>
      </c>
      <c r="C40" s="67">
        <v>18.275022956318708</v>
      </c>
      <c r="D40" s="156"/>
      <c r="E40" s="156"/>
      <c r="F40" s="67">
        <v>29.476922466781744</v>
      </c>
      <c r="G40" s="156"/>
      <c r="H40" s="156"/>
      <c r="I40" s="64"/>
      <c r="J40" s="156">
        <v>5.2696125768981288</v>
      </c>
      <c r="K40" s="156"/>
      <c r="L40" s="64"/>
      <c r="M40" s="156">
        <v>12.739051506103577</v>
      </c>
      <c r="N40" s="156"/>
      <c r="O40" s="67">
        <v>20.714506346150756</v>
      </c>
      <c r="P40" s="156"/>
      <c r="Q40" s="156"/>
      <c r="R40" s="67">
        <v>7.5671015164712063</v>
      </c>
      <c r="S40" s="156"/>
    </row>
    <row r="41" spans="1:19" s="3" customFormat="1" ht="12.75" customHeight="1" x14ac:dyDescent="0.2">
      <c r="A41" s="419">
        <v>2005</v>
      </c>
      <c r="B41" s="156">
        <v>5372</v>
      </c>
      <c r="C41" s="67">
        <v>19.080429667197837</v>
      </c>
      <c r="D41" s="156"/>
      <c r="E41" s="156"/>
      <c r="F41" s="67">
        <v>29.780007969975188</v>
      </c>
      <c r="G41" s="156"/>
      <c r="H41" s="156"/>
      <c r="I41" s="64"/>
      <c r="J41" s="156">
        <v>5.4229817894744849</v>
      </c>
      <c r="K41" s="156"/>
      <c r="L41" s="64"/>
      <c r="M41" s="156">
        <v>12.351275677072008</v>
      </c>
      <c r="N41" s="156"/>
      <c r="O41" s="67">
        <v>20.609106919134181</v>
      </c>
      <c r="P41" s="156"/>
      <c r="Q41" s="156"/>
      <c r="R41" s="67">
        <v>5.9659135705185946</v>
      </c>
      <c r="S41" s="156"/>
    </row>
    <row r="42" spans="1:19" s="3" customFormat="1" ht="12.75" customHeight="1" x14ac:dyDescent="0.2">
      <c r="A42" s="419">
        <v>2006</v>
      </c>
      <c r="B42" s="156">
        <v>4890</v>
      </c>
      <c r="C42" s="67">
        <v>19.498281793500052</v>
      </c>
      <c r="D42" s="156"/>
      <c r="E42" s="156"/>
      <c r="F42" s="67">
        <v>26.890832261192699</v>
      </c>
      <c r="G42" s="156"/>
      <c r="H42" s="156"/>
      <c r="I42" s="64"/>
      <c r="J42" s="156">
        <v>6.7131337423892248</v>
      </c>
      <c r="K42" s="156"/>
      <c r="L42" s="64"/>
      <c r="M42" s="156">
        <v>10.394374371532306</v>
      </c>
      <c r="N42" s="156"/>
      <c r="O42" s="67">
        <v>20.040166052273182</v>
      </c>
      <c r="P42" s="156"/>
      <c r="Q42" s="156"/>
      <c r="R42" s="67">
        <v>6.982144511243856</v>
      </c>
      <c r="S42" s="156"/>
    </row>
    <row r="43" spans="1:19" s="3" customFormat="1" ht="12.75" customHeight="1" x14ac:dyDescent="0.2">
      <c r="A43" s="419">
        <v>2007</v>
      </c>
      <c r="B43" s="156">
        <v>5302</v>
      </c>
      <c r="C43" s="67">
        <v>20.014126237838248</v>
      </c>
      <c r="D43" s="156"/>
      <c r="E43" s="156"/>
      <c r="F43" s="67">
        <v>29.773193283831713</v>
      </c>
      <c r="G43" s="156"/>
      <c r="H43" s="156"/>
      <c r="I43" s="64"/>
      <c r="J43" s="156">
        <v>6.0626721511749757</v>
      </c>
      <c r="K43" s="156"/>
      <c r="L43" s="64"/>
      <c r="M43" s="156">
        <v>10.467766341822964</v>
      </c>
      <c r="N43" s="156"/>
      <c r="O43" s="67">
        <v>16.929041204521226</v>
      </c>
      <c r="P43" s="156"/>
      <c r="Q43" s="156"/>
      <c r="R43" s="67">
        <v>4.5735905731157018</v>
      </c>
      <c r="S43" s="156"/>
    </row>
    <row r="44" spans="1:19" s="3" customFormat="1" ht="12.75" customHeight="1" x14ac:dyDescent="0.2">
      <c r="A44" s="419">
        <v>2008</v>
      </c>
      <c r="B44" s="156">
        <v>4884</v>
      </c>
      <c r="C44" s="67">
        <v>21.614993327809685</v>
      </c>
      <c r="D44" s="156"/>
      <c r="E44" s="156"/>
      <c r="F44" s="67">
        <v>28.485434965908954</v>
      </c>
      <c r="G44" s="156"/>
      <c r="H44" s="156"/>
      <c r="I44" s="64"/>
      <c r="J44" s="156">
        <v>7.3875854666410579</v>
      </c>
      <c r="K44" s="156"/>
      <c r="L44" s="64"/>
      <c r="M44" s="156">
        <v>11.48312887625328</v>
      </c>
      <c r="N44" s="156"/>
      <c r="O44" s="67">
        <v>16.411874456151768</v>
      </c>
      <c r="P44" s="156"/>
      <c r="Q44" s="156"/>
      <c r="R44" s="67">
        <v>3.893235374691808</v>
      </c>
      <c r="S44" s="156"/>
    </row>
    <row r="45" spans="1:19" s="398" customFormat="1" ht="12.75" customHeight="1" x14ac:dyDescent="0.2">
      <c r="A45" s="419">
        <v>2009</v>
      </c>
      <c r="B45" s="156">
        <v>5192</v>
      </c>
      <c r="C45" s="67">
        <v>23.375288817590274</v>
      </c>
      <c r="D45" s="156"/>
      <c r="E45" s="156"/>
      <c r="F45" s="67">
        <v>30.691889548663852</v>
      </c>
      <c r="G45" s="156"/>
      <c r="H45" s="156"/>
      <c r="I45" s="174"/>
      <c r="J45" s="156">
        <v>9.8530217401633617</v>
      </c>
      <c r="K45" s="156"/>
      <c r="L45" s="174"/>
      <c r="M45" s="156">
        <v>11.907689356874595</v>
      </c>
      <c r="N45" s="156"/>
      <c r="O45" s="67">
        <v>15.742157941866321</v>
      </c>
      <c r="P45" s="156"/>
      <c r="Q45" s="156"/>
      <c r="R45" s="67">
        <v>4.1270886894644674</v>
      </c>
      <c r="S45" s="156"/>
    </row>
    <row r="46" spans="1:19" s="398" customFormat="1" ht="12.75" customHeight="1" x14ac:dyDescent="0.2">
      <c r="A46" s="419">
        <v>2010</v>
      </c>
      <c r="B46" s="156">
        <v>4829</v>
      </c>
      <c r="C46" s="67">
        <v>21.274795262604819</v>
      </c>
      <c r="D46" s="156"/>
      <c r="E46" s="156"/>
      <c r="F46" s="67">
        <v>28.634464241770647</v>
      </c>
      <c r="G46" s="156"/>
      <c r="H46" s="156"/>
      <c r="I46" s="156"/>
      <c r="J46" s="156">
        <v>9.5485215737243667</v>
      </c>
      <c r="K46" s="156"/>
      <c r="L46" s="156"/>
      <c r="M46" s="156">
        <v>12.479479778947537</v>
      </c>
      <c r="N46" s="156"/>
      <c r="O46" s="67">
        <v>16.296076107150572</v>
      </c>
      <c r="P46" s="156"/>
      <c r="Q46" s="156"/>
      <c r="R46" s="67">
        <v>3.7124063140127292</v>
      </c>
      <c r="S46" s="156"/>
    </row>
    <row r="47" spans="1:19" s="398" customFormat="1" ht="12.75" customHeight="1" x14ac:dyDescent="0.2">
      <c r="A47" s="419">
        <v>2011</v>
      </c>
      <c r="B47" s="156">
        <v>4632</v>
      </c>
      <c r="C47" s="67">
        <v>19.108838686447847</v>
      </c>
      <c r="D47" s="156"/>
      <c r="E47" s="156"/>
      <c r="F47" s="67">
        <v>26.671243543773734</v>
      </c>
      <c r="G47" s="156"/>
      <c r="H47" s="156"/>
      <c r="I47" s="156"/>
      <c r="J47" s="156">
        <v>7.7761674209462228</v>
      </c>
      <c r="K47" s="156"/>
      <c r="L47" s="156"/>
      <c r="M47" s="156">
        <v>11.416816015330316</v>
      </c>
      <c r="N47" s="156"/>
      <c r="O47" s="67">
        <v>12.642192398973783</v>
      </c>
      <c r="P47" s="156"/>
      <c r="Q47" s="156"/>
      <c r="R47" s="67">
        <v>3.4701212263537826</v>
      </c>
      <c r="S47" s="156"/>
    </row>
    <row r="48" spans="1:19" s="398" customFormat="1" ht="12.75" customHeight="1" x14ac:dyDescent="0.2">
      <c r="A48" s="419" t="s">
        <v>272</v>
      </c>
      <c r="B48" s="156">
        <v>9418</v>
      </c>
      <c r="C48" s="67">
        <v>17.433585138439465</v>
      </c>
      <c r="D48" s="111">
        <v>13.674171828070641</v>
      </c>
      <c r="E48" s="111"/>
      <c r="F48" s="67">
        <v>23.691771803333999</v>
      </c>
      <c r="G48" s="111">
        <v>18.202081401587854</v>
      </c>
      <c r="H48" s="111"/>
      <c r="I48" s="156">
        <v>5.4259774233333706</v>
      </c>
      <c r="J48" s="156">
        <v>7.1918842090096922</v>
      </c>
      <c r="K48" s="156"/>
      <c r="L48" s="156">
        <v>6.3370716248664873</v>
      </c>
      <c r="M48" s="156">
        <v>9.0191829148858602</v>
      </c>
      <c r="N48" s="156"/>
      <c r="O48" s="67">
        <v>13.742593564869573</v>
      </c>
      <c r="P48" s="67">
        <v>11.132969419823134</v>
      </c>
      <c r="Q48" s="67"/>
      <c r="R48" s="67">
        <v>2.1333069883114733</v>
      </c>
      <c r="S48" s="67">
        <v>1.8835281785921332</v>
      </c>
    </row>
    <row r="49" spans="1:19" s="398" customFormat="1" ht="12.75" customHeight="1" x14ac:dyDescent="0.2">
      <c r="A49" s="419">
        <v>2013</v>
      </c>
      <c r="B49" s="156">
        <v>5084</v>
      </c>
      <c r="C49" s="156"/>
      <c r="D49" s="111">
        <v>11.545683607652853</v>
      </c>
      <c r="E49" s="111"/>
      <c r="F49" s="458"/>
      <c r="G49" s="111">
        <v>16.39781353951221</v>
      </c>
      <c r="H49" s="111"/>
      <c r="I49" s="156">
        <v>4.8926913661709897</v>
      </c>
      <c r="J49" s="156"/>
      <c r="K49" s="156"/>
      <c r="L49" s="156">
        <v>5.4827506688138952</v>
      </c>
      <c r="M49" s="156"/>
      <c r="N49" s="156"/>
      <c r="O49" s="156"/>
      <c r="P49" s="15">
        <v>9.6389668373575503</v>
      </c>
      <c r="Q49" s="15"/>
      <c r="R49" s="458"/>
      <c r="S49" s="15">
        <v>1.960859094842105</v>
      </c>
    </row>
    <row r="50" spans="1:19" s="398" customFormat="1" ht="12.75" customHeight="1" x14ac:dyDescent="0.2">
      <c r="A50" s="419">
        <v>2014</v>
      </c>
      <c r="B50" s="156">
        <v>4921</v>
      </c>
      <c r="D50" s="410">
        <v>11.364356227996918</v>
      </c>
      <c r="E50" s="410"/>
      <c r="G50" s="410">
        <v>16.928379081263117</v>
      </c>
      <c r="H50" s="410"/>
      <c r="I50" s="156">
        <v>4.2933754637642814</v>
      </c>
      <c r="J50" s="156"/>
      <c r="K50" s="156"/>
      <c r="L50" s="156">
        <v>6.2594743332073381</v>
      </c>
      <c r="P50" s="15">
        <v>8.9484231733923263</v>
      </c>
      <c r="Q50" s="15"/>
      <c r="S50" s="15">
        <v>2.592363357651374</v>
      </c>
    </row>
    <row r="51" spans="1:19" s="398" customFormat="1" ht="6" customHeight="1" x14ac:dyDescent="0.2">
      <c r="A51" s="400"/>
      <c r="B51" s="401"/>
      <c r="C51" s="401"/>
      <c r="D51" s="401"/>
      <c r="E51" s="401"/>
      <c r="F51" s="401"/>
      <c r="G51" s="401"/>
      <c r="H51" s="401"/>
      <c r="I51" s="401"/>
      <c r="J51" s="401"/>
      <c r="K51" s="401"/>
      <c r="L51" s="401"/>
      <c r="M51" s="401"/>
      <c r="N51" s="401"/>
      <c r="O51" s="401"/>
      <c r="P51" s="401"/>
      <c r="Q51" s="401"/>
      <c r="R51" s="401"/>
      <c r="S51" s="401"/>
    </row>
    <row r="52" spans="1:19" ht="15" customHeight="1" x14ac:dyDescent="0.2">
      <c r="A52" s="968" t="s">
        <v>54</v>
      </c>
      <c r="B52" s="968"/>
      <c r="C52" s="968"/>
      <c r="D52" s="968"/>
      <c r="E52" s="968"/>
      <c r="F52" s="968"/>
      <c r="G52" s="968"/>
      <c r="H52" s="968"/>
      <c r="I52" s="968"/>
      <c r="J52" s="968"/>
      <c r="K52" s="968"/>
      <c r="L52" s="968"/>
      <c r="M52" s="968"/>
      <c r="N52" s="968"/>
      <c r="O52" s="968"/>
      <c r="P52" s="968"/>
      <c r="Q52" s="968"/>
      <c r="R52" s="968"/>
      <c r="S52" s="968"/>
    </row>
    <row r="53" spans="1:19" ht="6" customHeight="1" x14ac:dyDescent="0.2">
      <c r="A53" s="449"/>
      <c r="B53" s="449"/>
      <c r="C53" s="449"/>
      <c r="D53" s="449"/>
      <c r="E53" s="449"/>
      <c r="F53" s="449"/>
      <c r="G53" s="449"/>
      <c r="H53" s="449"/>
      <c r="I53" s="449"/>
      <c r="J53" s="449"/>
      <c r="K53" s="449"/>
      <c r="L53" s="449"/>
      <c r="M53" s="449"/>
      <c r="N53" s="449"/>
      <c r="O53" s="449"/>
      <c r="P53" s="449"/>
      <c r="Q53" s="449"/>
      <c r="R53" s="449"/>
      <c r="S53" s="449"/>
    </row>
    <row r="54" spans="1:19" s="448" customFormat="1" ht="30" customHeight="1" x14ac:dyDescent="0.2">
      <c r="A54" s="1082" t="s">
        <v>545</v>
      </c>
      <c r="B54" s="959"/>
      <c r="C54" s="959"/>
      <c r="D54" s="959"/>
      <c r="E54" s="959"/>
      <c r="F54" s="959"/>
      <c r="G54" s="959"/>
      <c r="H54" s="959"/>
      <c r="I54" s="959"/>
      <c r="J54" s="959"/>
      <c r="K54" s="959"/>
      <c r="L54" s="959"/>
      <c r="M54" s="959"/>
      <c r="N54" s="959"/>
      <c r="O54" s="959"/>
      <c r="P54" s="959"/>
      <c r="Q54" s="959"/>
      <c r="R54" s="959"/>
      <c r="S54" s="959"/>
    </row>
    <row r="55" spans="1:19" s="448" customFormat="1" ht="30" customHeight="1" x14ac:dyDescent="0.2">
      <c r="A55" s="1082" t="s">
        <v>546</v>
      </c>
      <c r="B55" s="959"/>
      <c r="C55" s="959"/>
      <c r="D55" s="959"/>
      <c r="E55" s="959"/>
      <c r="F55" s="959"/>
      <c r="G55" s="959"/>
      <c r="H55" s="959"/>
      <c r="I55" s="959"/>
      <c r="J55" s="959"/>
      <c r="K55" s="959"/>
      <c r="L55" s="959"/>
      <c r="M55" s="959"/>
      <c r="N55" s="959"/>
      <c r="O55" s="959"/>
      <c r="P55" s="959"/>
      <c r="Q55" s="959"/>
      <c r="R55" s="959"/>
      <c r="S55" s="959"/>
    </row>
  </sheetData>
  <mergeCells count="16">
    <mergeCell ref="A1:B1"/>
    <mergeCell ref="A2:B2"/>
    <mergeCell ref="F1:L1"/>
    <mergeCell ref="A52:S52"/>
    <mergeCell ref="A54:S54"/>
    <mergeCell ref="A55:S55"/>
    <mergeCell ref="A3:S3"/>
    <mergeCell ref="C4:G4"/>
    <mergeCell ref="I4:M4"/>
    <mergeCell ref="O4:S4"/>
    <mergeCell ref="C5:D5"/>
    <mergeCell ref="F5:G5"/>
    <mergeCell ref="I5:J5"/>
    <mergeCell ref="L5:M5"/>
    <mergeCell ref="O5:P5"/>
    <mergeCell ref="R5:S5"/>
  </mergeCells>
  <hyperlinks>
    <hyperlink ref="F1:G1" location="Tabellförteckning!A1" display="Tillbaka till innehållsföreckningen "/>
  </hyperlinks>
  <pageMargins left="0.75" right="0.75" top="1" bottom="1" header="0.5" footer="0.5"/>
  <pageSetup paperSize="9" scale="93"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pane ySplit="5" topLeftCell="A6" activePane="bottomLeft" state="frozen"/>
      <selection sqref="A1:B86"/>
      <selection pane="bottomLeft" activeCell="V20" sqref="V20"/>
    </sheetView>
  </sheetViews>
  <sheetFormatPr defaultColWidth="8.85546875" defaultRowHeight="12.75" x14ac:dyDescent="0.2"/>
  <cols>
    <col min="1" max="1" width="6.7109375" style="464" customWidth="1"/>
    <col min="2" max="2" width="8.7109375" style="463" customWidth="1"/>
    <col min="3" max="8" width="4.7109375" style="463" customWidth="1"/>
    <col min="9" max="14" width="4.7109375" style="456" customWidth="1"/>
    <col min="15" max="16384" width="8.85546875" style="463"/>
  </cols>
  <sheetData>
    <row r="1" spans="1:14" s="693" customFormat="1" ht="30" customHeight="1" x14ac:dyDescent="0.25">
      <c r="A1" s="972"/>
      <c r="B1" s="967"/>
      <c r="F1" s="962" t="s">
        <v>673</v>
      </c>
      <c r="G1" s="963"/>
      <c r="H1" s="963"/>
      <c r="I1" s="967"/>
      <c r="J1" s="967"/>
      <c r="K1" s="967"/>
      <c r="L1" s="967"/>
      <c r="M1" s="803"/>
      <c r="N1" s="803"/>
    </row>
    <row r="2" spans="1:14" s="693" customFormat="1" ht="6" customHeight="1" x14ac:dyDescent="0.2">
      <c r="A2" s="972"/>
      <c r="B2" s="967"/>
      <c r="I2" s="803"/>
      <c r="J2" s="803"/>
      <c r="K2" s="803"/>
      <c r="L2" s="803"/>
      <c r="M2" s="803"/>
      <c r="N2" s="803"/>
    </row>
    <row r="3" spans="1:14" s="398" customFormat="1" ht="30" customHeight="1" x14ac:dyDescent="0.2">
      <c r="A3" s="992" t="s">
        <v>544</v>
      </c>
      <c r="B3" s="1089"/>
      <c r="C3" s="1089"/>
      <c r="D3" s="1089"/>
      <c r="E3" s="1089"/>
      <c r="F3" s="1089"/>
      <c r="G3" s="1089"/>
      <c r="H3" s="1089"/>
      <c r="I3" s="1089"/>
      <c r="J3" s="1089"/>
      <c r="K3" s="1089"/>
      <c r="L3" s="1089"/>
      <c r="M3" s="1089"/>
      <c r="N3" s="1089"/>
    </row>
    <row r="4" spans="1:14" ht="30" customHeight="1" x14ac:dyDescent="0.2">
      <c r="A4" s="454"/>
      <c r="B4" s="398"/>
      <c r="C4" s="994" t="s">
        <v>227</v>
      </c>
      <c r="D4" s="994"/>
      <c r="E4" s="994"/>
      <c r="F4" s="1186"/>
      <c r="G4" s="994" t="s">
        <v>150</v>
      </c>
      <c r="H4" s="994"/>
      <c r="I4" s="994"/>
      <c r="J4" s="1186"/>
      <c r="K4" s="994" t="s">
        <v>228</v>
      </c>
      <c r="L4" s="1186"/>
      <c r="M4" s="1186"/>
      <c r="N4" s="1186"/>
    </row>
    <row r="5" spans="1:14" ht="15" customHeight="1" x14ac:dyDescent="0.2">
      <c r="A5" s="911"/>
      <c r="B5" s="912" t="s">
        <v>89</v>
      </c>
      <c r="C5" s="1187" t="s">
        <v>90</v>
      </c>
      <c r="D5" s="1188"/>
      <c r="E5" s="1187" t="s">
        <v>91</v>
      </c>
      <c r="F5" s="1188"/>
      <c r="G5" s="1187" t="s">
        <v>90</v>
      </c>
      <c r="H5" s="1188"/>
      <c r="I5" s="1187" t="s">
        <v>91</v>
      </c>
      <c r="J5" s="1188"/>
      <c r="K5" s="1187" t="s">
        <v>90</v>
      </c>
      <c r="L5" s="1188"/>
      <c r="M5" s="1187" t="s">
        <v>91</v>
      </c>
      <c r="N5" s="1188"/>
    </row>
    <row r="6" spans="1:14" ht="6" customHeight="1" x14ac:dyDescent="0.2"/>
    <row r="7" spans="1:14" s="3" customFormat="1" x14ac:dyDescent="0.2">
      <c r="A7" s="419">
        <v>2004</v>
      </c>
      <c r="B7" s="156">
        <v>4494</v>
      </c>
      <c r="C7" s="156">
        <v>30.555158320109047</v>
      </c>
      <c r="D7" s="156"/>
      <c r="E7" s="156">
        <v>37.298783803285431</v>
      </c>
      <c r="F7" s="156"/>
      <c r="G7" s="156">
        <v>8.9109381224380186</v>
      </c>
      <c r="H7" s="156"/>
      <c r="I7" s="156">
        <v>16.839298120817279</v>
      </c>
      <c r="J7" s="156"/>
      <c r="K7" s="156">
        <v>28.598350840639309</v>
      </c>
      <c r="L7" s="156"/>
      <c r="M7" s="156">
        <v>8.6897871928016457</v>
      </c>
      <c r="N7" s="156"/>
    </row>
    <row r="8" spans="1:14" s="3" customFormat="1" x14ac:dyDescent="0.2">
      <c r="A8" s="419">
        <v>2005</v>
      </c>
      <c r="B8" s="156">
        <v>4542</v>
      </c>
      <c r="C8" s="156">
        <v>30.378570924795518</v>
      </c>
      <c r="D8" s="156"/>
      <c r="E8" s="156">
        <v>39.622777631226214</v>
      </c>
      <c r="F8" s="156"/>
      <c r="G8" s="156">
        <v>7.3769487603335513</v>
      </c>
      <c r="H8" s="156"/>
      <c r="I8" s="156">
        <v>17.398726068258036</v>
      </c>
      <c r="J8" s="156"/>
      <c r="K8" s="156">
        <v>28.704380749992744</v>
      </c>
      <c r="L8" s="156"/>
      <c r="M8" s="156">
        <v>11.188474641670336</v>
      </c>
      <c r="N8" s="156"/>
    </row>
    <row r="9" spans="1:14" s="3" customFormat="1" x14ac:dyDescent="0.2">
      <c r="A9" s="419">
        <v>2006</v>
      </c>
      <c r="B9" s="156">
        <v>3772</v>
      </c>
      <c r="C9" s="156">
        <v>32.30549718886396</v>
      </c>
      <c r="D9" s="156"/>
      <c r="E9" s="156">
        <v>39.861407643753793</v>
      </c>
      <c r="F9" s="156"/>
      <c r="G9" s="156">
        <v>7.5549314403627257</v>
      </c>
      <c r="H9" s="156"/>
      <c r="I9" s="156">
        <v>15.880140660508852</v>
      </c>
      <c r="J9" s="156"/>
      <c r="K9" s="156">
        <v>29.212979619329698</v>
      </c>
      <c r="L9" s="156"/>
      <c r="M9" s="156">
        <v>10.694688238391224</v>
      </c>
      <c r="N9" s="156"/>
    </row>
    <row r="10" spans="1:14" s="3" customFormat="1" x14ac:dyDescent="0.2">
      <c r="A10" s="419">
        <v>2007</v>
      </c>
      <c r="B10" s="156">
        <v>4303</v>
      </c>
      <c r="C10" s="156">
        <v>35.551107587587907</v>
      </c>
      <c r="D10" s="156"/>
      <c r="E10" s="156">
        <v>40.11607129028296</v>
      </c>
      <c r="F10" s="156"/>
      <c r="G10" s="156">
        <v>10.532445249366134</v>
      </c>
      <c r="H10" s="156"/>
      <c r="I10" s="156">
        <v>14.678743035894582</v>
      </c>
      <c r="J10" s="156"/>
      <c r="K10" s="156">
        <v>26.760641605111559</v>
      </c>
      <c r="L10" s="156"/>
      <c r="M10" s="156">
        <v>10.177209254907604</v>
      </c>
      <c r="N10" s="156"/>
    </row>
    <row r="11" spans="1:14" s="3" customFormat="1" x14ac:dyDescent="0.2">
      <c r="A11" s="419">
        <v>2008</v>
      </c>
      <c r="B11" s="156">
        <v>3983</v>
      </c>
      <c r="C11" s="156">
        <v>33.106230869540013</v>
      </c>
      <c r="D11" s="156"/>
      <c r="E11" s="156">
        <v>39.492342043826717</v>
      </c>
      <c r="F11" s="156"/>
      <c r="G11" s="156">
        <v>10.947187252901749</v>
      </c>
      <c r="H11" s="156"/>
      <c r="I11" s="156">
        <v>16.418073986737564</v>
      </c>
      <c r="J11" s="156"/>
      <c r="K11" s="156">
        <v>23.128895314422628</v>
      </c>
      <c r="L11" s="156"/>
      <c r="M11" s="156">
        <v>8.9303151193585499</v>
      </c>
      <c r="N11" s="156"/>
    </row>
    <row r="12" spans="1:14" s="398" customFormat="1" x14ac:dyDescent="0.2">
      <c r="A12" s="419">
        <v>2009</v>
      </c>
      <c r="B12" s="156">
        <v>4072</v>
      </c>
      <c r="C12" s="156">
        <v>33.600191880468017</v>
      </c>
      <c r="D12" s="156"/>
      <c r="E12" s="156">
        <v>42.093800697124095</v>
      </c>
      <c r="F12" s="458"/>
      <c r="G12" s="156">
        <v>11.528403255872833</v>
      </c>
      <c r="H12" s="156"/>
      <c r="I12" s="156">
        <v>19.072465383664024</v>
      </c>
      <c r="J12" s="156"/>
      <c r="K12" s="156">
        <v>23.871349060598341</v>
      </c>
      <c r="L12" s="156"/>
      <c r="M12" s="156">
        <v>7.1335369111852005</v>
      </c>
      <c r="N12" s="156"/>
    </row>
    <row r="13" spans="1:14" s="398" customFormat="1" x14ac:dyDescent="0.2">
      <c r="A13" s="419">
        <v>2010</v>
      </c>
      <c r="B13" s="156">
        <v>3936</v>
      </c>
      <c r="C13" s="156">
        <v>34.982135667116481</v>
      </c>
      <c r="D13" s="156"/>
      <c r="E13" s="156">
        <v>42.550386392826113</v>
      </c>
      <c r="F13" s="458"/>
      <c r="G13" s="156">
        <v>14.127903216433118</v>
      </c>
      <c r="H13" s="156"/>
      <c r="I13" s="156">
        <v>17.785232057941894</v>
      </c>
      <c r="J13" s="156"/>
      <c r="K13" s="156">
        <v>26.764633458989017</v>
      </c>
      <c r="L13" s="156"/>
      <c r="M13" s="156">
        <v>7.8227835147287461</v>
      </c>
      <c r="N13" s="156"/>
    </row>
    <row r="14" spans="1:14" s="398" customFormat="1" x14ac:dyDescent="0.2">
      <c r="A14" s="419">
        <v>2011</v>
      </c>
      <c r="B14" s="156">
        <v>3596</v>
      </c>
      <c r="C14" s="156">
        <v>32.583014665134023</v>
      </c>
      <c r="D14" s="156"/>
      <c r="E14" s="156">
        <v>39.508600986523263</v>
      </c>
      <c r="F14" s="458"/>
      <c r="G14" s="156">
        <v>12.070435632179173</v>
      </c>
      <c r="H14" s="156"/>
      <c r="I14" s="156">
        <v>18.512595457428677</v>
      </c>
      <c r="J14" s="156"/>
      <c r="K14" s="156">
        <v>24.61260539185146</v>
      </c>
      <c r="L14" s="156"/>
      <c r="M14" s="156">
        <v>7.0921663731395999</v>
      </c>
      <c r="N14" s="156"/>
    </row>
    <row r="15" spans="1:14" s="398" customFormat="1" ht="14.25" x14ac:dyDescent="0.2">
      <c r="A15" s="419" t="s">
        <v>255</v>
      </c>
      <c r="B15" s="156">
        <v>7102</v>
      </c>
      <c r="C15" s="156">
        <v>34.105114214368683</v>
      </c>
      <c r="D15" s="156">
        <v>25.728557700042415</v>
      </c>
      <c r="E15" s="156">
        <v>39.284028100404882</v>
      </c>
      <c r="F15" s="156">
        <v>33.919374091299645</v>
      </c>
      <c r="G15" s="156">
        <v>12.682098294049958</v>
      </c>
      <c r="H15" s="156">
        <v>10.070095268976225</v>
      </c>
      <c r="I15" s="156">
        <v>17.194644699943275</v>
      </c>
      <c r="J15" s="156">
        <v>15.413427498121623</v>
      </c>
      <c r="K15" s="156">
        <v>23.649823755575532</v>
      </c>
      <c r="L15" s="156">
        <v>20.721087645834931</v>
      </c>
      <c r="M15" s="156">
        <v>5.0823484982481961</v>
      </c>
      <c r="N15" s="156">
        <v>4.3954452981457175</v>
      </c>
    </row>
    <row r="16" spans="1:14" s="398" customFormat="1" x14ac:dyDescent="0.2">
      <c r="A16" s="419">
        <v>2013</v>
      </c>
      <c r="B16" s="156">
        <v>4308</v>
      </c>
      <c r="C16" s="458"/>
      <c r="D16" s="156">
        <v>25.380601684319288</v>
      </c>
      <c r="E16" s="458"/>
      <c r="F16" s="156">
        <v>31.358602433845153</v>
      </c>
      <c r="G16" s="458"/>
      <c r="H16" s="156">
        <v>9.0185693183175175</v>
      </c>
      <c r="I16" s="156"/>
      <c r="J16" s="156">
        <v>13.594523786593536</v>
      </c>
      <c r="K16" s="156"/>
      <c r="L16" s="156">
        <v>21.680358195972005</v>
      </c>
      <c r="M16" s="156"/>
      <c r="N16" s="156">
        <v>4.5104127672059375</v>
      </c>
    </row>
    <row r="17" spans="1:14" s="398" customFormat="1" x14ac:dyDescent="0.2">
      <c r="A17" s="419">
        <v>2014</v>
      </c>
      <c r="B17" s="156">
        <v>3824</v>
      </c>
      <c r="D17" s="156">
        <v>28.113346885714051</v>
      </c>
      <c r="F17" s="156">
        <v>28.813975527706678</v>
      </c>
      <c r="G17" s="156"/>
      <c r="H17" s="156">
        <v>9.8850439888931305</v>
      </c>
      <c r="I17" s="156"/>
      <c r="J17" s="156">
        <v>11.313945351214556</v>
      </c>
      <c r="K17" s="156"/>
      <c r="L17" s="156">
        <v>22.498863807237015</v>
      </c>
      <c r="N17" s="156">
        <v>3.6451030847861783</v>
      </c>
    </row>
    <row r="18" spans="1:14" s="398" customFormat="1" ht="6" customHeight="1" x14ac:dyDescent="0.2">
      <c r="A18" s="400"/>
      <c r="B18" s="401"/>
      <c r="C18" s="401"/>
      <c r="D18" s="401"/>
      <c r="E18" s="401"/>
      <c r="F18" s="401"/>
      <c r="G18" s="401"/>
      <c r="H18" s="401"/>
      <c r="I18" s="401"/>
      <c r="J18" s="401"/>
      <c r="K18" s="401"/>
      <c r="L18" s="401"/>
      <c r="M18" s="401"/>
      <c r="N18" s="401"/>
    </row>
    <row r="19" spans="1:14" ht="15" customHeight="1" x14ac:dyDescent="0.2">
      <c r="A19" s="1082" t="s">
        <v>54</v>
      </c>
      <c r="B19" s="954"/>
      <c r="C19" s="954"/>
      <c r="D19" s="954"/>
      <c r="E19" s="954"/>
      <c r="F19" s="954"/>
      <c r="G19" s="954"/>
      <c r="H19" s="954"/>
      <c r="I19" s="954"/>
      <c r="J19" s="954"/>
      <c r="K19" s="954"/>
      <c r="L19" s="954"/>
      <c r="M19" s="954"/>
      <c r="N19" s="954"/>
    </row>
    <row r="20" spans="1:14" ht="6" customHeight="1" x14ac:dyDescent="0.2">
      <c r="A20" s="455"/>
      <c r="B20" s="448"/>
      <c r="C20" s="448"/>
      <c r="D20" s="448"/>
      <c r="E20" s="448"/>
      <c r="F20" s="448"/>
      <c r="G20" s="448"/>
      <c r="H20" s="448"/>
      <c r="I20" s="448"/>
      <c r="J20" s="448"/>
      <c r="K20" s="448"/>
      <c r="L20" s="448"/>
      <c r="M20" s="448"/>
      <c r="N20" s="448"/>
    </row>
    <row r="21" spans="1:14" s="884" customFormat="1" ht="30" customHeight="1" x14ac:dyDescent="0.2">
      <c r="A21" s="1082" t="s">
        <v>543</v>
      </c>
      <c r="B21" s="954"/>
      <c r="C21" s="954"/>
      <c r="D21" s="954"/>
      <c r="E21" s="954"/>
      <c r="F21" s="954"/>
      <c r="G21" s="954"/>
      <c r="H21" s="954"/>
      <c r="I21" s="954"/>
      <c r="J21" s="954"/>
      <c r="K21" s="954"/>
      <c r="L21" s="954"/>
      <c r="M21" s="954"/>
      <c r="N21" s="954"/>
    </row>
    <row r="22" spans="1:14" s="884" customFormat="1" ht="30" customHeight="1" x14ac:dyDescent="0.2">
      <c r="A22" s="1082" t="s">
        <v>542</v>
      </c>
      <c r="B22" s="954"/>
      <c r="C22" s="954"/>
      <c r="D22" s="954"/>
      <c r="E22" s="954"/>
      <c r="F22" s="954"/>
      <c r="G22" s="954"/>
      <c r="H22" s="954"/>
      <c r="I22" s="954"/>
      <c r="J22" s="954"/>
      <c r="K22" s="954"/>
      <c r="L22" s="954"/>
      <c r="M22" s="954"/>
      <c r="N22" s="954"/>
    </row>
    <row r="23" spans="1:14" x14ac:dyDescent="0.2">
      <c r="A23" s="884"/>
      <c r="B23" s="884"/>
      <c r="C23" s="884"/>
      <c r="D23" s="884"/>
      <c r="E23" s="884"/>
      <c r="F23" s="884"/>
      <c r="G23" s="884"/>
      <c r="H23" s="884"/>
      <c r="I23" s="884"/>
      <c r="J23" s="884"/>
      <c r="K23" s="884"/>
      <c r="L23" s="884"/>
      <c r="M23" s="884"/>
      <c r="N23" s="884"/>
    </row>
    <row r="24" spans="1:14" x14ac:dyDescent="0.2">
      <c r="A24" s="454"/>
      <c r="B24" s="398"/>
      <c r="C24" s="398"/>
      <c r="D24" s="398"/>
      <c r="E24" s="398"/>
      <c r="F24" s="398"/>
      <c r="G24" s="398"/>
      <c r="H24" s="398"/>
      <c r="I24" s="450"/>
      <c r="J24" s="450"/>
      <c r="K24" s="450"/>
      <c r="L24" s="450"/>
      <c r="M24" s="450"/>
      <c r="N24" s="450"/>
    </row>
    <row r="25" spans="1:14" x14ac:dyDescent="0.2">
      <c r="A25" s="454"/>
      <c r="B25" s="398"/>
      <c r="C25" s="398"/>
      <c r="D25" s="398"/>
      <c r="E25" s="398"/>
      <c r="F25" s="398"/>
      <c r="G25" s="398"/>
      <c r="H25" s="398"/>
      <c r="I25" s="450"/>
      <c r="J25" s="450"/>
      <c r="K25" s="450"/>
      <c r="L25" s="450"/>
      <c r="M25" s="450"/>
      <c r="N25" s="450"/>
    </row>
    <row r="26" spans="1:14" x14ac:dyDescent="0.2">
      <c r="A26" s="454"/>
      <c r="B26" s="398"/>
      <c r="C26" s="398"/>
      <c r="D26" s="398"/>
      <c r="E26" s="398"/>
      <c r="F26" s="398"/>
      <c r="G26" s="398"/>
      <c r="H26" s="398"/>
      <c r="I26" s="450"/>
      <c r="J26" s="450"/>
      <c r="K26" s="450"/>
      <c r="L26" s="450"/>
      <c r="M26" s="450"/>
      <c r="N26" s="450"/>
    </row>
    <row r="27" spans="1:14" x14ac:dyDescent="0.2">
      <c r="A27" s="454"/>
      <c r="B27" s="398"/>
      <c r="C27" s="398"/>
      <c r="D27" s="398"/>
      <c r="E27" s="398"/>
      <c r="F27" s="398"/>
      <c r="G27" s="398"/>
      <c r="H27" s="398"/>
      <c r="I27" s="450"/>
      <c r="J27" s="450"/>
      <c r="K27" s="450"/>
      <c r="L27" s="450"/>
      <c r="M27" s="450"/>
      <c r="N27" s="450"/>
    </row>
    <row r="28" spans="1:14" x14ac:dyDescent="0.2">
      <c r="A28" s="454"/>
      <c r="B28" s="398"/>
      <c r="C28" s="398"/>
      <c r="D28" s="398"/>
      <c r="E28" s="398"/>
      <c r="F28" s="398"/>
      <c r="G28" s="398"/>
      <c r="H28" s="398"/>
      <c r="I28" s="450"/>
      <c r="J28" s="450"/>
      <c r="K28" s="450"/>
      <c r="L28" s="450"/>
      <c r="M28" s="450"/>
      <c r="N28" s="450"/>
    </row>
    <row r="29" spans="1:14" x14ac:dyDescent="0.2">
      <c r="A29" s="454"/>
      <c r="B29" s="398"/>
      <c r="C29" s="398"/>
      <c r="D29" s="398"/>
      <c r="E29" s="398"/>
      <c r="F29" s="398"/>
      <c r="G29" s="398"/>
      <c r="H29" s="398"/>
      <c r="I29" s="450"/>
      <c r="J29" s="450"/>
      <c r="K29" s="450"/>
      <c r="L29" s="450"/>
      <c r="M29" s="450"/>
      <c r="N29" s="450"/>
    </row>
    <row r="30" spans="1:14" x14ac:dyDescent="0.2">
      <c r="A30" s="454"/>
      <c r="B30" s="398"/>
      <c r="C30" s="398"/>
      <c r="D30" s="398"/>
      <c r="E30" s="398"/>
      <c r="F30" s="398"/>
      <c r="G30" s="398"/>
      <c r="H30" s="398"/>
      <c r="I30" s="450"/>
      <c r="J30" s="450"/>
      <c r="K30" s="450"/>
      <c r="L30" s="450"/>
      <c r="M30" s="450"/>
      <c r="N30" s="450"/>
    </row>
    <row r="31" spans="1:14" x14ac:dyDescent="0.2">
      <c r="A31" s="454"/>
      <c r="B31" s="398"/>
      <c r="C31" s="398"/>
      <c r="D31" s="398"/>
      <c r="E31" s="398"/>
      <c r="F31" s="398"/>
      <c r="G31" s="398"/>
      <c r="H31" s="398"/>
      <c r="I31" s="450"/>
      <c r="J31" s="450"/>
      <c r="K31" s="450"/>
      <c r="L31" s="450"/>
      <c r="M31" s="450"/>
      <c r="N31" s="450"/>
    </row>
    <row r="32" spans="1:14" x14ac:dyDescent="0.2">
      <c r="A32" s="454"/>
      <c r="B32" s="398"/>
      <c r="C32" s="398"/>
      <c r="D32" s="398"/>
      <c r="E32" s="398"/>
      <c r="F32" s="398"/>
      <c r="G32" s="398"/>
      <c r="H32" s="398"/>
      <c r="I32" s="450"/>
      <c r="J32" s="450"/>
      <c r="K32" s="450"/>
      <c r="L32" s="450"/>
      <c r="M32" s="450"/>
      <c r="N32" s="450"/>
    </row>
    <row r="33" spans="1:14" x14ac:dyDescent="0.2">
      <c r="A33" s="454"/>
      <c r="B33" s="398"/>
      <c r="C33" s="398"/>
      <c r="D33" s="398"/>
      <c r="E33" s="398"/>
      <c r="F33" s="398"/>
      <c r="G33" s="398"/>
      <c r="H33" s="398"/>
      <c r="I33" s="450"/>
      <c r="J33" s="450"/>
      <c r="K33" s="450"/>
      <c r="L33" s="450"/>
      <c r="M33" s="450"/>
      <c r="N33" s="450"/>
    </row>
    <row r="36" spans="1:14" x14ac:dyDescent="0.2">
      <c r="A36" s="454"/>
    </row>
  </sheetData>
  <mergeCells count="16">
    <mergeCell ref="A22:N22"/>
    <mergeCell ref="A1:B1"/>
    <mergeCell ref="A2:B2"/>
    <mergeCell ref="F1:L1"/>
    <mergeCell ref="A19:N19"/>
    <mergeCell ref="A21:N21"/>
    <mergeCell ref="A3:N3"/>
    <mergeCell ref="C4:F4"/>
    <mergeCell ref="G4:J4"/>
    <mergeCell ref="K4:N4"/>
    <mergeCell ref="C5:D5"/>
    <mergeCell ref="E5:F5"/>
    <mergeCell ref="G5:H5"/>
    <mergeCell ref="I5:J5"/>
    <mergeCell ref="K5:L5"/>
    <mergeCell ref="M5:N5"/>
  </mergeCells>
  <hyperlinks>
    <hyperlink ref="F1:H1" location="Tabellförteckning!A1" display="Tillbaka till innehållsföreckningen "/>
  </hyperlinks>
  <pageMargins left="0.75" right="0.75" top="1" bottom="1" header="0.5" footer="0.5"/>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zoomScaleNormal="100" workbookViewId="0">
      <pane ySplit="6" topLeftCell="A7" activePane="bottomLeft" state="frozen"/>
      <selection sqref="A1:B86"/>
      <selection pane="bottomLeft" activeCell="Z15" sqref="Z15"/>
    </sheetView>
  </sheetViews>
  <sheetFormatPr defaultColWidth="8.85546875" defaultRowHeight="12.75" x14ac:dyDescent="0.2"/>
  <cols>
    <col min="1" max="1" width="10.7109375" style="204" customWidth="1"/>
    <col min="2" max="19" width="4.7109375" style="200" customWidth="1"/>
    <col min="20" max="16384" width="8.85546875" style="200"/>
  </cols>
  <sheetData>
    <row r="1" spans="1:19" ht="30" customHeight="1" x14ac:dyDescent="0.25">
      <c r="A1" s="1128"/>
      <c r="B1" s="967"/>
      <c r="F1" s="962" t="s">
        <v>673</v>
      </c>
      <c r="G1" s="963"/>
      <c r="H1" s="963"/>
      <c r="I1" s="967"/>
      <c r="J1" s="967"/>
      <c r="K1" s="967"/>
      <c r="L1" s="967"/>
    </row>
    <row r="2" spans="1:19" ht="6" customHeight="1" x14ac:dyDescent="0.2">
      <c r="A2" s="1128"/>
      <c r="B2" s="967"/>
    </row>
    <row r="3" spans="1:19" s="176" customFormat="1" x14ac:dyDescent="0.2">
      <c r="A3" s="1193" t="s">
        <v>547</v>
      </c>
      <c r="B3" s="1193"/>
      <c r="C3" s="1193"/>
      <c r="D3" s="1193"/>
      <c r="E3" s="1193"/>
      <c r="F3" s="1193"/>
      <c r="G3" s="1193"/>
      <c r="H3" s="1193"/>
      <c r="I3" s="1193"/>
      <c r="J3" s="1193"/>
      <c r="K3" s="1193"/>
      <c r="L3" s="1194"/>
      <c r="M3" s="1194"/>
      <c r="N3" s="1194"/>
      <c r="O3" s="1194"/>
      <c r="P3" s="1194"/>
      <c r="Q3" s="1194"/>
      <c r="R3" s="1194"/>
      <c r="S3" s="1194"/>
    </row>
    <row r="4" spans="1:19" ht="6" customHeight="1" x14ac:dyDescent="0.2">
      <c r="A4" s="1190"/>
      <c r="B4" s="1190"/>
      <c r="C4" s="1190"/>
      <c r="D4" s="1190"/>
      <c r="E4" s="1190"/>
      <c r="F4" s="1190"/>
      <c r="G4" s="1190"/>
      <c r="H4" s="1190"/>
      <c r="I4" s="1190"/>
      <c r="J4" s="1190"/>
      <c r="K4" s="1190"/>
      <c r="L4" s="1130"/>
      <c r="M4" s="1130"/>
      <c r="N4" s="1130"/>
      <c r="O4" s="1130"/>
      <c r="P4" s="1130"/>
      <c r="Q4" s="1130"/>
      <c r="R4" s="1130"/>
      <c r="S4" s="1130"/>
    </row>
    <row r="5" spans="1:19" ht="15" x14ac:dyDescent="0.25">
      <c r="A5" s="188"/>
      <c r="B5" s="1145" t="s">
        <v>260</v>
      </c>
      <c r="C5" s="1189"/>
      <c r="D5" s="1189"/>
      <c r="E5" s="1189"/>
      <c r="F5" s="1189"/>
      <c r="G5" s="1189"/>
      <c r="H5" s="1145" t="s">
        <v>22</v>
      </c>
      <c r="I5" s="1189"/>
      <c r="J5" s="1189"/>
      <c r="K5" s="1189"/>
      <c r="L5" s="1189" t="s">
        <v>22</v>
      </c>
      <c r="M5" s="1189"/>
      <c r="N5" s="1145" t="s">
        <v>23</v>
      </c>
      <c r="O5" s="1189"/>
      <c r="P5" s="1189"/>
      <c r="Q5" s="1189"/>
      <c r="R5" s="1189" t="s">
        <v>22</v>
      </c>
      <c r="S5" s="1189"/>
    </row>
    <row r="6" spans="1:19" ht="69.95" customHeight="1" x14ac:dyDescent="0.25">
      <c r="A6" s="813" t="s">
        <v>127</v>
      </c>
      <c r="B6" s="1191" t="s">
        <v>261</v>
      </c>
      <c r="C6" s="1192"/>
      <c r="D6" s="1191" t="s">
        <v>262</v>
      </c>
      <c r="E6" s="1192"/>
      <c r="F6" s="1191" t="s">
        <v>263</v>
      </c>
      <c r="G6" s="1192"/>
      <c r="H6" s="1191" t="s">
        <v>261</v>
      </c>
      <c r="I6" s="1192"/>
      <c r="J6" s="1191" t="s">
        <v>262</v>
      </c>
      <c r="K6" s="1192"/>
      <c r="L6" s="1191" t="s">
        <v>263</v>
      </c>
      <c r="M6" s="1192"/>
      <c r="N6" s="1191" t="s">
        <v>261</v>
      </c>
      <c r="O6" s="1192"/>
      <c r="P6" s="1191" t="s">
        <v>262</v>
      </c>
      <c r="Q6" s="1192"/>
      <c r="R6" s="1191" t="s">
        <v>263</v>
      </c>
      <c r="S6" s="1192"/>
    </row>
    <row r="7" spans="1:19" ht="5.0999999999999996" customHeight="1" x14ac:dyDescent="0.25">
      <c r="A7" s="188"/>
      <c r="B7" s="460"/>
      <c r="C7" s="469"/>
      <c r="D7" s="460"/>
      <c r="E7" s="469"/>
      <c r="F7" s="460"/>
      <c r="G7" s="469"/>
      <c r="H7" s="460"/>
      <c r="I7" s="469"/>
      <c r="J7" s="460"/>
      <c r="K7" s="469"/>
      <c r="L7" s="460"/>
      <c r="M7" s="469"/>
      <c r="N7" s="460"/>
      <c r="O7" s="469"/>
      <c r="P7" s="460"/>
      <c r="Q7" s="469"/>
      <c r="R7" s="460"/>
      <c r="S7" s="469"/>
    </row>
    <row r="8" spans="1:19" x14ac:dyDescent="0.2">
      <c r="A8" s="188" t="s">
        <v>549</v>
      </c>
      <c r="B8" s="219">
        <v>31.4</v>
      </c>
      <c r="C8" s="219"/>
      <c r="D8" s="219"/>
      <c r="F8" s="219"/>
      <c r="G8" s="420"/>
      <c r="H8" s="219">
        <v>35.1</v>
      </c>
      <c r="I8" s="219"/>
      <c r="J8" s="219"/>
      <c r="K8" s="219"/>
      <c r="L8" s="219"/>
      <c r="M8" s="219"/>
      <c r="N8" s="219">
        <v>27.9</v>
      </c>
      <c r="O8" s="219"/>
      <c r="P8" s="219"/>
      <c r="Q8" s="219"/>
      <c r="R8" s="219"/>
      <c r="S8" s="219"/>
    </row>
    <row r="9" spans="1:19" x14ac:dyDescent="0.2">
      <c r="A9" s="188" t="s">
        <v>550</v>
      </c>
      <c r="B9" s="219">
        <v>29.9</v>
      </c>
      <c r="C9" s="219"/>
      <c r="D9" s="219"/>
      <c r="F9" s="219"/>
      <c r="G9" s="420"/>
      <c r="H9" s="219">
        <v>32.799999999999997</v>
      </c>
      <c r="I9" s="219"/>
      <c r="J9" s="219"/>
      <c r="K9" s="219"/>
      <c r="L9" s="219"/>
      <c r="M9" s="219"/>
      <c r="N9" s="219">
        <v>27.1</v>
      </c>
      <c r="O9" s="219"/>
      <c r="P9" s="219"/>
      <c r="Q9" s="219"/>
      <c r="R9" s="219"/>
      <c r="S9" s="219"/>
    </row>
    <row r="10" spans="1:19" x14ac:dyDescent="0.2">
      <c r="A10" s="188" t="s">
        <v>551</v>
      </c>
      <c r="B10" s="219">
        <v>29.6</v>
      </c>
      <c r="C10" s="219"/>
      <c r="D10" s="219"/>
      <c r="F10" s="219"/>
      <c r="G10" s="420"/>
      <c r="H10" s="219">
        <v>31.5</v>
      </c>
      <c r="I10" s="219"/>
      <c r="J10" s="219"/>
      <c r="K10" s="219"/>
      <c r="L10" s="219"/>
      <c r="M10" s="219"/>
      <c r="N10" s="219">
        <v>27.6</v>
      </c>
      <c r="O10" s="219"/>
      <c r="P10" s="219"/>
      <c r="Q10" s="219"/>
      <c r="R10" s="219"/>
      <c r="S10" s="219"/>
    </row>
    <row r="11" spans="1:19" x14ac:dyDescent="0.2">
      <c r="A11" s="188" t="s">
        <v>552</v>
      </c>
      <c r="B11" s="219">
        <v>27.7</v>
      </c>
      <c r="C11" s="219"/>
      <c r="D11" s="219"/>
      <c r="F11" s="219"/>
      <c r="G11" s="420"/>
      <c r="H11" s="219">
        <v>29.1</v>
      </c>
      <c r="I11" s="219"/>
      <c r="J11" s="219"/>
      <c r="K11" s="219"/>
      <c r="L11" s="219"/>
      <c r="M11" s="219"/>
      <c r="N11" s="219">
        <v>26.3</v>
      </c>
      <c r="O11" s="219"/>
      <c r="P11" s="219"/>
      <c r="Q11" s="219"/>
      <c r="R11" s="219"/>
      <c r="S11" s="219"/>
    </row>
    <row r="12" spans="1:19" x14ac:dyDescent="0.2">
      <c r="A12" s="188" t="s">
        <v>553</v>
      </c>
      <c r="B12" s="219">
        <v>26.4</v>
      </c>
      <c r="C12" s="219"/>
      <c r="D12" s="219">
        <v>8.5</v>
      </c>
      <c r="F12" s="219">
        <f>B12+D12</f>
        <v>34.9</v>
      </c>
      <c r="G12" s="420"/>
      <c r="H12" s="219">
        <v>26.6</v>
      </c>
      <c r="I12" s="219"/>
      <c r="J12" s="219">
        <v>9.9</v>
      </c>
      <c r="K12" s="219"/>
      <c r="L12" s="219">
        <f>H12+J12</f>
        <v>36.5</v>
      </c>
      <c r="M12" s="219"/>
      <c r="N12" s="219">
        <v>26.3</v>
      </c>
      <c r="O12" s="219"/>
      <c r="P12" s="219">
        <v>7.1</v>
      </c>
      <c r="Q12" s="219"/>
      <c r="R12" s="219">
        <f>N12+P12</f>
        <v>33.4</v>
      </c>
      <c r="S12" s="219"/>
    </row>
    <row r="13" spans="1:19" x14ac:dyDescent="0.2">
      <c r="A13" s="188" t="s">
        <v>554</v>
      </c>
      <c r="B13" s="219">
        <v>25.5</v>
      </c>
      <c r="C13" s="219"/>
      <c r="D13" s="219">
        <v>9.6999999999999993</v>
      </c>
      <c r="F13" s="219">
        <f t="shared" ref="F13:F21" si="0">B13+D13</f>
        <v>35.200000000000003</v>
      </c>
      <c r="G13" s="420"/>
      <c r="H13" s="219">
        <v>25.8</v>
      </c>
      <c r="I13" s="219"/>
      <c r="J13" s="219">
        <v>11.6</v>
      </c>
      <c r="K13" s="219"/>
      <c r="L13" s="219">
        <f t="shared" ref="L13:L21" si="1">H13+J13</f>
        <v>37.4</v>
      </c>
      <c r="M13" s="219"/>
      <c r="N13" s="219">
        <v>25.2</v>
      </c>
      <c r="O13" s="219"/>
      <c r="P13" s="219">
        <v>7.8</v>
      </c>
      <c r="Q13" s="219"/>
      <c r="R13" s="219">
        <f t="shared" ref="R13:R21" si="2">N13+P13</f>
        <v>33</v>
      </c>
      <c r="S13" s="219"/>
    </row>
    <row r="14" spans="1:19" x14ac:dyDescent="0.2">
      <c r="A14" s="188" t="s">
        <v>555</v>
      </c>
      <c r="B14" s="219">
        <v>24.6</v>
      </c>
      <c r="C14" s="219"/>
      <c r="D14" s="219">
        <v>9.9</v>
      </c>
      <c r="F14" s="219">
        <f t="shared" si="0"/>
        <v>34.5</v>
      </c>
      <c r="G14" s="420"/>
      <c r="H14" s="219">
        <v>24.3</v>
      </c>
      <c r="I14" s="219"/>
      <c r="J14" s="219">
        <v>11.4</v>
      </c>
      <c r="K14" s="219"/>
      <c r="L14" s="219">
        <f t="shared" si="1"/>
        <v>35.700000000000003</v>
      </c>
      <c r="M14" s="219"/>
      <c r="N14" s="219">
        <v>25</v>
      </c>
      <c r="O14" s="219"/>
      <c r="P14" s="219">
        <v>8.4</v>
      </c>
      <c r="Q14" s="219"/>
      <c r="R14" s="219">
        <f t="shared" si="2"/>
        <v>33.4</v>
      </c>
      <c r="S14" s="219"/>
    </row>
    <row r="15" spans="1:19" x14ac:dyDescent="0.2">
      <c r="A15" s="188" t="s">
        <v>556</v>
      </c>
      <c r="B15" s="219">
        <v>22.8</v>
      </c>
      <c r="C15" s="219"/>
      <c r="D15" s="219">
        <v>10.3</v>
      </c>
      <c r="F15" s="219">
        <f t="shared" si="0"/>
        <v>33.1</v>
      </c>
      <c r="G15" s="420"/>
      <c r="H15" s="219">
        <v>21.8</v>
      </c>
      <c r="I15" s="219"/>
      <c r="J15" s="219">
        <v>12.4</v>
      </c>
      <c r="K15" s="219"/>
      <c r="L15" s="219">
        <f t="shared" si="1"/>
        <v>34.200000000000003</v>
      </c>
      <c r="M15" s="219"/>
      <c r="N15" s="219">
        <v>23.7</v>
      </c>
      <c r="O15" s="219"/>
      <c r="P15" s="219">
        <v>8.3000000000000007</v>
      </c>
      <c r="Q15" s="219"/>
      <c r="R15" s="219">
        <f t="shared" si="2"/>
        <v>32</v>
      </c>
      <c r="S15" s="219"/>
    </row>
    <row r="16" spans="1:19" x14ac:dyDescent="0.2">
      <c r="A16" s="188" t="s">
        <v>557</v>
      </c>
      <c r="B16" s="219">
        <v>20.8</v>
      </c>
      <c r="C16" s="219"/>
      <c r="D16" s="219">
        <v>9.6</v>
      </c>
      <c r="F16" s="219">
        <f t="shared" si="0"/>
        <v>30.4</v>
      </c>
      <c r="G16" s="420"/>
      <c r="H16" s="219">
        <v>18.8</v>
      </c>
      <c r="I16" s="219"/>
      <c r="J16" s="219">
        <v>11.2</v>
      </c>
      <c r="K16" s="219"/>
      <c r="L16" s="219">
        <f t="shared" si="1"/>
        <v>30</v>
      </c>
      <c r="M16" s="219"/>
      <c r="N16" s="219">
        <v>22.6</v>
      </c>
      <c r="O16" s="219"/>
      <c r="P16" s="219">
        <v>8</v>
      </c>
      <c r="Q16" s="219"/>
      <c r="R16" s="219">
        <f t="shared" si="2"/>
        <v>30.6</v>
      </c>
      <c r="S16" s="219"/>
    </row>
    <row r="17" spans="1:19" x14ac:dyDescent="0.2">
      <c r="A17" s="188" t="s">
        <v>558</v>
      </c>
      <c r="B17" s="219">
        <v>19.100000000000001</v>
      </c>
      <c r="C17" s="219"/>
      <c r="D17" s="219">
        <v>10.6</v>
      </c>
      <c r="F17" s="219">
        <f t="shared" si="0"/>
        <v>29.700000000000003</v>
      </c>
      <c r="G17" s="420"/>
      <c r="H17" s="219">
        <v>17.899999999999999</v>
      </c>
      <c r="I17" s="219"/>
      <c r="J17" s="219">
        <v>12</v>
      </c>
      <c r="K17" s="219"/>
      <c r="L17" s="219">
        <f t="shared" si="1"/>
        <v>29.9</v>
      </c>
      <c r="M17" s="219"/>
      <c r="N17" s="219">
        <v>20.2</v>
      </c>
      <c r="O17" s="219"/>
      <c r="P17" s="219">
        <v>9.1999999999999993</v>
      </c>
      <c r="Q17" s="219"/>
      <c r="R17" s="219">
        <f t="shared" si="2"/>
        <v>29.4</v>
      </c>
      <c r="S17" s="219"/>
    </row>
    <row r="18" spans="1:19" x14ac:dyDescent="0.2">
      <c r="A18" s="462" t="s">
        <v>559</v>
      </c>
      <c r="B18" s="219">
        <v>18.899999999999999</v>
      </c>
      <c r="C18" s="219"/>
      <c r="D18" s="219">
        <v>11.1</v>
      </c>
      <c r="F18" s="219">
        <f t="shared" si="0"/>
        <v>30</v>
      </c>
      <c r="G18" s="420"/>
      <c r="H18" s="219">
        <v>17.399999999999999</v>
      </c>
      <c r="I18" s="219"/>
      <c r="J18" s="219">
        <v>12.8</v>
      </c>
      <c r="K18" s="219"/>
      <c r="L18" s="219">
        <f t="shared" si="1"/>
        <v>30.2</v>
      </c>
      <c r="M18" s="219"/>
      <c r="N18" s="219">
        <v>20.399999999999999</v>
      </c>
      <c r="O18" s="219"/>
      <c r="P18" s="219">
        <v>9.5</v>
      </c>
      <c r="Q18" s="219"/>
      <c r="R18" s="219">
        <f t="shared" si="2"/>
        <v>29.9</v>
      </c>
      <c r="S18" s="219"/>
    </row>
    <row r="19" spans="1:19" x14ac:dyDescent="0.2">
      <c r="A19" s="462" t="s">
        <v>560</v>
      </c>
      <c r="B19" s="219">
        <v>17.7</v>
      </c>
      <c r="C19" s="219"/>
      <c r="D19" s="219">
        <v>10.7</v>
      </c>
      <c r="F19" s="219">
        <f t="shared" si="0"/>
        <v>28.4</v>
      </c>
      <c r="G19" s="420"/>
      <c r="H19" s="219">
        <v>16.5</v>
      </c>
      <c r="I19" s="219"/>
      <c r="J19" s="219">
        <v>12.5</v>
      </c>
      <c r="K19" s="219"/>
      <c r="L19" s="219">
        <f t="shared" si="1"/>
        <v>29</v>
      </c>
      <c r="M19" s="219"/>
      <c r="N19" s="219">
        <v>18.8</v>
      </c>
      <c r="O19" s="219"/>
      <c r="P19" s="219">
        <v>8.9</v>
      </c>
      <c r="Q19" s="219"/>
      <c r="R19" s="219">
        <f t="shared" si="2"/>
        <v>27.700000000000003</v>
      </c>
      <c r="S19" s="219"/>
    </row>
    <row r="20" spans="1:19" x14ac:dyDescent="0.2">
      <c r="A20" s="188" t="s">
        <v>561</v>
      </c>
      <c r="B20" s="219">
        <v>16.100000000000001</v>
      </c>
      <c r="C20" s="219"/>
      <c r="D20" s="219">
        <v>9.6999999999999993</v>
      </c>
      <c r="F20" s="219">
        <f t="shared" si="0"/>
        <v>25.8</v>
      </c>
      <c r="G20" s="420"/>
      <c r="H20" s="219">
        <v>14.4</v>
      </c>
      <c r="I20" s="219"/>
      <c r="J20" s="219">
        <v>11.5</v>
      </c>
      <c r="K20" s="219"/>
      <c r="L20" s="219">
        <f t="shared" si="1"/>
        <v>25.9</v>
      </c>
      <c r="M20" s="219"/>
      <c r="N20" s="219">
        <v>17.7</v>
      </c>
      <c r="O20" s="219"/>
      <c r="P20" s="219">
        <v>7.8</v>
      </c>
      <c r="Q20" s="219"/>
      <c r="R20" s="219">
        <f t="shared" si="2"/>
        <v>25.5</v>
      </c>
      <c r="S20" s="219"/>
    </row>
    <row r="21" spans="1:19" ht="14.25" x14ac:dyDescent="0.2">
      <c r="A21" s="188" t="s">
        <v>562</v>
      </c>
      <c r="B21" s="219">
        <v>14.8</v>
      </c>
      <c r="C21" s="219">
        <v>15.2</v>
      </c>
      <c r="D21" s="219">
        <v>9.6999999999999993</v>
      </c>
      <c r="E21" s="219">
        <v>9.6999999999999993</v>
      </c>
      <c r="F21" s="219">
        <f t="shared" si="0"/>
        <v>24.5</v>
      </c>
      <c r="G21" s="219">
        <f>C21+E21</f>
        <v>24.9</v>
      </c>
      <c r="H21" s="219">
        <v>12.4</v>
      </c>
      <c r="I21" s="219">
        <v>14.1</v>
      </c>
      <c r="J21" s="219">
        <v>12.7</v>
      </c>
      <c r="K21" s="219">
        <v>12</v>
      </c>
      <c r="L21" s="219">
        <f t="shared" si="1"/>
        <v>25.1</v>
      </c>
      <c r="M21" s="219">
        <v>26.1</v>
      </c>
      <c r="N21" s="219">
        <v>17.100000000000001</v>
      </c>
      <c r="O21" s="219">
        <v>16.3</v>
      </c>
      <c r="P21" s="219">
        <v>6.8</v>
      </c>
      <c r="Q21" s="219">
        <v>7.6</v>
      </c>
      <c r="R21" s="219">
        <f t="shared" si="2"/>
        <v>23.900000000000002</v>
      </c>
      <c r="S21" s="219">
        <v>23.9</v>
      </c>
    </row>
    <row r="22" spans="1:19" ht="14.25" x14ac:dyDescent="0.2">
      <c r="A22" s="188" t="s">
        <v>563</v>
      </c>
      <c r="B22" s="219"/>
      <c r="C22" s="219">
        <v>14</v>
      </c>
      <c r="D22" s="219"/>
      <c r="E22" s="219">
        <v>9</v>
      </c>
      <c r="F22" s="219"/>
      <c r="G22" s="219">
        <f t="shared" ref="G22:G25" si="3">C22+E22</f>
        <v>23</v>
      </c>
      <c r="H22" s="219"/>
      <c r="I22" s="219">
        <v>12.9</v>
      </c>
      <c r="J22" s="219"/>
      <c r="K22" s="219">
        <v>9.6999999999999993</v>
      </c>
      <c r="L22" s="219"/>
      <c r="M22" s="219">
        <v>22.6</v>
      </c>
      <c r="N22" s="219"/>
      <c r="O22" s="219">
        <v>15.2</v>
      </c>
      <c r="P22" s="219"/>
      <c r="Q22" s="219">
        <v>8.3000000000000007</v>
      </c>
      <c r="R22" s="219"/>
      <c r="S22" s="219">
        <v>23.5</v>
      </c>
    </row>
    <row r="23" spans="1:19" ht="14.25" x14ac:dyDescent="0.2">
      <c r="A23" s="188" t="s">
        <v>565</v>
      </c>
      <c r="B23" s="219"/>
      <c r="C23" s="219">
        <v>14.6</v>
      </c>
      <c r="D23" s="219"/>
      <c r="E23" s="219">
        <v>8.9</v>
      </c>
      <c r="F23" s="219"/>
      <c r="G23" s="219">
        <f t="shared" si="3"/>
        <v>23.5</v>
      </c>
      <c r="H23" s="219"/>
      <c r="I23" s="219">
        <v>13.3</v>
      </c>
      <c r="J23" s="219"/>
      <c r="K23" s="219">
        <v>10.4</v>
      </c>
      <c r="L23" s="219"/>
      <c r="M23" s="219">
        <v>23.700000000000003</v>
      </c>
      <c r="N23" s="219"/>
      <c r="O23" s="219">
        <v>15.9</v>
      </c>
      <c r="P23" s="219"/>
      <c r="Q23" s="219">
        <v>7.4</v>
      </c>
      <c r="R23" s="219"/>
      <c r="S23" s="219">
        <v>23.3</v>
      </c>
    </row>
    <row r="24" spans="1:19" x14ac:dyDescent="0.2">
      <c r="A24" s="188" t="s">
        <v>564</v>
      </c>
      <c r="B24" s="219"/>
      <c r="C24" s="219">
        <v>13.7</v>
      </c>
      <c r="D24" s="219"/>
      <c r="E24" s="219">
        <v>9.3000000000000007</v>
      </c>
      <c r="F24" s="219"/>
      <c r="G24" s="219">
        <f t="shared" si="3"/>
        <v>23</v>
      </c>
      <c r="H24" s="219"/>
      <c r="I24" s="219">
        <v>12.7</v>
      </c>
      <c r="J24" s="219"/>
      <c r="K24" s="219">
        <v>11</v>
      </c>
      <c r="L24" s="219"/>
      <c r="M24" s="219">
        <v>23.7</v>
      </c>
      <c r="N24" s="219"/>
      <c r="O24" s="219">
        <v>14.7</v>
      </c>
      <c r="P24" s="219"/>
      <c r="Q24" s="219">
        <v>7.6</v>
      </c>
      <c r="R24" s="219"/>
      <c r="S24" s="219">
        <v>22.299999999999997</v>
      </c>
    </row>
    <row r="25" spans="1:19" s="176" customFormat="1" x14ac:dyDescent="0.2">
      <c r="A25" s="813" t="s">
        <v>566</v>
      </c>
      <c r="B25" s="724"/>
      <c r="C25" s="724">
        <v>12</v>
      </c>
      <c r="D25" s="724"/>
      <c r="E25" s="724">
        <v>10</v>
      </c>
      <c r="F25" s="724"/>
      <c r="G25" s="724">
        <f t="shared" si="3"/>
        <v>22</v>
      </c>
      <c r="H25" s="724"/>
      <c r="I25" s="724">
        <v>11.3</v>
      </c>
      <c r="J25" s="724"/>
      <c r="K25" s="724">
        <v>12.1</v>
      </c>
      <c r="L25" s="724"/>
      <c r="M25" s="724">
        <v>23.4</v>
      </c>
      <c r="N25" s="724"/>
      <c r="O25" s="724">
        <v>12.7</v>
      </c>
      <c r="P25" s="724"/>
      <c r="Q25" s="724">
        <v>7.8</v>
      </c>
      <c r="R25" s="724"/>
      <c r="S25" s="724">
        <v>20.5</v>
      </c>
    </row>
    <row r="26" spans="1:19" s="176" customFormat="1" ht="6" customHeight="1" x14ac:dyDescent="0.2">
      <c r="A26" s="188"/>
      <c r="B26" s="219"/>
      <c r="C26" s="420"/>
      <c r="D26" s="219"/>
      <c r="E26" s="200"/>
      <c r="F26" s="219"/>
      <c r="G26" s="420"/>
      <c r="H26" s="421"/>
      <c r="I26" s="420"/>
      <c r="J26" s="219"/>
      <c r="L26" s="219"/>
      <c r="M26" s="420"/>
      <c r="O26" s="420"/>
      <c r="S26" s="420"/>
    </row>
    <row r="27" spans="1:19" s="176" customFormat="1" ht="15" customHeight="1" x14ac:dyDescent="0.2">
      <c r="A27" s="1190" t="s">
        <v>571</v>
      </c>
      <c r="B27" s="1190"/>
      <c r="C27" s="1190"/>
      <c r="D27" s="1190"/>
      <c r="E27" s="1190"/>
      <c r="F27" s="1190"/>
      <c r="G27" s="1190"/>
      <c r="H27" s="1190"/>
      <c r="I27" s="1190"/>
      <c r="J27" s="1190"/>
      <c r="K27" s="1190"/>
      <c r="L27" s="1130"/>
      <c r="M27" s="1130"/>
      <c r="N27" s="1130"/>
      <c r="O27" s="1130"/>
      <c r="P27" s="1130"/>
      <c r="Q27" s="1130"/>
      <c r="R27" s="1130"/>
      <c r="S27" s="1130"/>
    </row>
    <row r="28" spans="1:19" s="176" customFormat="1" ht="6" customHeight="1" x14ac:dyDescent="0.2">
      <c r="A28" s="892"/>
      <c r="B28" s="892"/>
      <c r="C28" s="892"/>
      <c r="D28" s="892"/>
      <c r="E28" s="892"/>
      <c r="F28" s="892"/>
      <c r="G28" s="892"/>
      <c r="H28" s="892"/>
      <c r="I28" s="892"/>
      <c r="J28" s="892"/>
      <c r="K28" s="892"/>
      <c r="L28" s="891"/>
      <c r="M28" s="891"/>
      <c r="N28" s="891"/>
      <c r="O28" s="891"/>
      <c r="P28" s="891"/>
      <c r="Q28" s="891"/>
      <c r="R28" s="891"/>
      <c r="S28" s="891"/>
    </row>
    <row r="29" spans="1:19" s="202" customFormat="1" ht="30" customHeight="1" x14ac:dyDescent="0.2">
      <c r="A29" s="1190" t="s">
        <v>548</v>
      </c>
      <c r="B29" s="1190"/>
      <c r="C29" s="1190"/>
      <c r="D29" s="1190"/>
      <c r="E29" s="1190"/>
      <c r="F29" s="1190"/>
      <c r="G29" s="1190"/>
      <c r="H29" s="1190"/>
      <c r="I29" s="1190"/>
      <c r="J29" s="1190"/>
      <c r="K29" s="1190"/>
      <c r="L29" s="1130"/>
      <c r="M29" s="1130"/>
      <c r="N29" s="1130"/>
      <c r="O29" s="1130"/>
      <c r="P29" s="1130"/>
      <c r="Q29" s="1130"/>
      <c r="R29" s="1130"/>
      <c r="S29" s="1130"/>
    </row>
    <row r="30" spans="1:19" s="202" customFormat="1" ht="15" customHeight="1" x14ac:dyDescent="0.2">
      <c r="A30" s="1190" t="s">
        <v>258</v>
      </c>
      <c r="B30" s="1190"/>
      <c r="C30" s="1190"/>
      <c r="D30" s="1190"/>
      <c r="E30" s="1190"/>
      <c r="F30" s="1190"/>
      <c r="G30" s="1190"/>
      <c r="H30" s="1190"/>
      <c r="I30" s="1190"/>
      <c r="J30" s="1190"/>
      <c r="K30" s="1190"/>
      <c r="L30" s="1130"/>
      <c r="M30" s="1130"/>
      <c r="N30" s="1130"/>
      <c r="O30" s="1130"/>
      <c r="P30" s="1130"/>
      <c r="Q30" s="1130"/>
      <c r="R30" s="1130"/>
      <c r="S30" s="1130"/>
    </row>
    <row r="31" spans="1:19" ht="30" customHeight="1" x14ac:dyDescent="0.2">
      <c r="A31" s="1129" t="s">
        <v>259</v>
      </c>
      <c r="B31" s="1129"/>
      <c r="C31" s="1129"/>
      <c r="D31" s="1129"/>
      <c r="E31" s="1129"/>
      <c r="F31" s="1129"/>
      <c r="G31" s="1129"/>
      <c r="H31" s="1129"/>
      <c r="I31" s="1129"/>
      <c r="J31" s="1129"/>
      <c r="K31" s="1129"/>
      <c r="L31" s="1130"/>
      <c r="M31" s="1130"/>
      <c r="N31" s="1130"/>
      <c r="O31" s="1130"/>
      <c r="P31" s="1130"/>
      <c r="Q31" s="1130"/>
      <c r="R31" s="1130"/>
      <c r="S31" s="1130"/>
    </row>
    <row r="32" spans="1:19" x14ac:dyDescent="0.2">
      <c r="A32" s="422"/>
      <c r="B32" s="422"/>
      <c r="C32" s="422"/>
      <c r="D32" s="422"/>
      <c r="E32" s="422"/>
      <c r="F32" s="423"/>
      <c r="L32" s="422"/>
      <c r="M32" s="422"/>
      <c r="R32" s="422"/>
      <c r="S32" s="422"/>
    </row>
    <row r="33" spans="1:19" x14ac:dyDescent="0.2">
      <c r="A33" s="422"/>
      <c r="B33" s="422"/>
      <c r="C33" s="422"/>
      <c r="D33" s="422"/>
      <c r="E33" s="422"/>
      <c r="F33" s="423"/>
      <c r="L33" s="422"/>
      <c r="M33" s="422"/>
      <c r="R33" s="422"/>
      <c r="S33" s="422"/>
    </row>
    <row r="34" spans="1:19" x14ac:dyDescent="0.2">
      <c r="A34" s="422"/>
      <c r="B34" s="422"/>
      <c r="C34" s="422"/>
      <c r="D34" s="422"/>
      <c r="E34" s="422"/>
      <c r="F34" s="423"/>
      <c r="L34" s="422"/>
      <c r="M34" s="422"/>
      <c r="R34" s="422"/>
      <c r="S34" s="422"/>
    </row>
  </sheetData>
  <mergeCells count="21">
    <mergeCell ref="A1:B1"/>
    <mergeCell ref="A2:B2"/>
    <mergeCell ref="F1:L1"/>
    <mergeCell ref="A3:S3"/>
    <mergeCell ref="A4:S4"/>
    <mergeCell ref="B5:G5"/>
    <mergeCell ref="H5:M5"/>
    <mergeCell ref="N5:S5"/>
    <mergeCell ref="A30:S30"/>
    <mergeCell ref="A31:S31"/>
    <mergeCell ref="L6:M6"/>
    <mergeCell ref="N6:O6"/>
    <mergeCell ref="P6:Q6"/>
    <mergeCell ref="R6:S6"/>
    <mergeCell ref="A27:S27"/>
    <mergeCell ref="A29:S29"/>
    <mergeCell ref="B6:C6"/>
    <mergeCell ref="D6:E6"/>
    <mergeCell ref="F6:G6"/>
    <mergeCell ref="H6:I6"/>
    <mergeCell ref="J6:K6"/>
  </mergeCells>
  <hyperlinks>
    <hyperlink ref="F1:H1" location="Tabellförteckning!A1" display="Tillbaka till innehållsföreckningen "/>
  </hyperlinks>
  <pageMargins left="0.75" right="0.75" top="1" bottom="1" header="0.5" footer="0.5"/>
  <pageSetup paperSize="9" scale="92"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zoomScaleNormal="100" workbookViewId="0">
      <pane ySplit="5" topLeftCell="A6" activePane="bottomLeft" state="frozen"/>
      <selection sqref="A1:B86"/>
      <selection pane="bottomLeft" activeCell="S16" sqref="S16"/>
    </sheetView>
  </sheetViews>
  <sheetFormatPr defaultColWidth="8.85546875" defaultRowHeight="12.75" x14ac:dyDescent="0.2"/>
  <cols>
    <col min="1" max="1" width="10.7109375" style="459" customWidth="1"/>
    <col min="2" max="8" width="6.7109375" style="178" customWidth="1"/>
    <col min="9" max="9" width="8.7109375" style="178" customWidth="1"/>
    <col min="10" max="16" width="6.7109375" style="178" customWidth="1"/>
    <col min="17" max="17" width="8.7109375" style="178" customWidth="1"/>
    <col min="18" max="16384" width="8.85546875" style="200"/>
  </cols>
  <sheetData>
    <row r="1" spans="1:17" ht="30" customHeight="1" x14ac:dyDescent="0.25">
      <c r="A1" s="1139"/>
      <c r="B1" s="967"/>
      <c r="F1" s="962" t="s">
        <v>590</v>
      </c>
      <c r="G1" s="963"/>
      <c r="H1" s="963"/>
      <c r="I1" s="967"/>
    </row>
    <row r="2" spans="1:17" ht="6" customHeight="1" x14ac:dyDescent="0.2">
      <c r="A2" s="1139"/>
      <c r="B2" s="967"/>
    </row>
    <row r="3" spans="1:17" s="176" customFormat="1" ht="15" customHeight="1" x14ac:dyDescent="0.2">
      <c r="A3" s="1195" t="s">
        <v>569</v>
      </c>
      <c r="B3" s="1196"/>
      <c r="C3" s="1196"/>
      <c r="D3" s="1196"/>
      <c r="E3" s="1196"/>
      <c r="F3" s="1196"/>
      <c r="G3" s="1196"/>
      <c r="H3" s="1196"/>
      <c r="I3" s="1196"/>
      <c r="J3" s="1196"/>
      <c r="K3" s="1196"/>
      <c r="L3" s="1196"/>
      <c r="M3" s="1196"/>
      <c r="N3" s="1196"/>
      <c r="O3" s="1196"/>
      <c r="P3" s="1196"/>
      <c r="Q3" s="1196"/>
    </row>
    <row r="4" spans="1:17" s="176" customFormat="1" ht="15" customHeight="1" x14ac:dyDescent="0.2">
      <c r="A4" s="178"/>
      <c r="B4" s="1086" t="s">
        <v>22</v>
      </c>
      <c r="C4" s="1086"/>
      <c r="D4" s="1086"/>
      <c r="E4" s="1086"/>
      <c r="F4" s="1086"/>
      <c r="G4" s="1086"/>
      <c r="H4" s="1086"/>
      <c r="I4" s="1086"/>
      <c r="J4" s="1055" t="s">
        <v>23</v>
      </c>
      <c r="K4" s="1055"/>
      <c r="L4" s="1055"/>
      <c r="M4" s="1055"/>
      <c r="N4" s="1055"/>
      <c r="O4" s="1055"/>
      <c r="P4" s="1055"/>
      <c r="Q4" s="1055"/>
    </row>
    <row r="5" spans="1:17" s="176" customFormat="1" ht="30" customHeight="1" x14ac:dyDescent="0.2">
      <c r="A5" s="914"/>
      <c r="B5" s="919" t="s">
        <v>680</v>
      </c>
      <c r="C5" s="919" t="s">
        <v>681</v>
      </c>
      <c r="D5" s="919" t="s">
        <v>682</v>
      </c>
      <c r="E5" s="919" t="s">
        <v>683</v>
      </c>
      <c r="F5" s="919" t="s">
        <v>684</v>
      </c>
      <c r="G5" s="919" t="s">
        <v>685</v>
      </c>
      <c r="H5" s="919" t="s">
        <v>686</v>
      </c>
      <c r="I5" s="919" t="s">
        <v>687</v>
      </c>
      <c r="J5" s="919" t="s">
        <v>680</v>
      </c>
      <c r="K5" s="919" t="s">
        <v>681</v>
      </c>
      <c r="L5" s="919" t="s">
        <v>682</v>
      </c>
      <c r="M5" s="919" t="s">
        <v>683</v>
      </c>
      <c r="N5" s="919" t="s">
        <v>684</v>
      </c>
      <c r="O5" s="919" t="s">
        <v>685</v>
      </c>
      <c r="P5" s="919" t="s">
        <v>686</v>
      </c>
      <c r="Q5" s="919" t="s">
        <v>687</v>
      </c>
    </row>
    <row r="6" spans="1:17" s="176" customFormat="1" ht="5.0999999999999996" customHeight="1" x14ac:dyDescent="0.2">
      <c r="A6" s="460"/>
      <c r="B6" s="178"/>
      <c r="C6" s="461"/>
      <c r="D6" s="461"/>
      <c r="E6" s="461"/>
      <c r="F6" s="461"/>
      <c r="G6" s="461"/>
      <c r="H6" s="461"/>
      <c r="I6" s="461"/>
      <c r="J6" s="178"/>
      <c r="K6" s="178"/>
      <c r="L6" s="178"/>
      <c r="M6" s="178"/>
      <c r="N6" s="178"/>
      <c r="O6" s="178"/>
      <c r="P6" s="178"/>
      <c r="Q6" s="178"/>
    </row>
    <row r="7" spans="1:17" s="202" customFormat="1" x14ac:dyDescent="0.2">
      <c r="A7" s="188" t="s">
        <v>549</v>
      </c>
      <c r="B7" s="809">
        <v>26</v>
      </c>
      <c r="C7" s="809">
        <v>41.3</v>
      </c>
      <c r="D7" s="809">
        <v>39.5</v>
      </c>
      <c r="E7" s="809">
        <v>37.299999999999997</v>
      </c>
      <c r="F7" s="809">
        <v>35</v>
      </c>
      <c r="G7" s="809">
        <v>32.4</v>
      </c>
      <c r="H7" s="809">
        <v>26.4</v>
      </c>
      <c r="I7" s="810">
        <v>35.1</v>
      </c>
      <c r="J7" s="809">
        <v>36.299999999999997</v>
      </c>
      <c r="K7" s="809">
        <v>39.200000000000003</v>
      </c>
      <c r="L7" s="809">
        <v>35.9</v>
      </c>
      <c r="M7" s="809">
        <v>29.2</v>
      </c>
      <c r="N7" s="809">
        <v>20.2</v>
      </c>
      <c r="O7" s="809">
        <v>12.9</v>
      </c>
      <c r="P7" s="809">
        <v>5</v>
      </c>
      <c r="Q7" s="809">
        <v>27.9</v>
      </c>
    </row>
    <row r="8" spans="1:17" s="202" customFormat="1" x14ac:dyDescent="0.2">
      <c r="A8" s="188" t="s">
        <v>550</v>
      </c>
      <c r="B8" s="809">
        <v>23</v>
      </c>
      <c r="C8" s="809">
        <v>38.6</v>
      </c>
      <c r="D8" s="809">
        <v>38.799999999999997</v>
      </c>
      <c r="E8" s="809">
        <v>35.799999999999997</v>
      </c>
      <c r="F8" s="809">
        <v>33.1</v>
      </c>
      <c r="G8" s="809">
        <v>27.6</v>
      </c>
      <c r="H8" s="809">
        <v>24.4</v>
      </c>
      <c r="I8" s="810">
        <v>32.799999999999997</v>
      </c>
      <c r="J8" s="809">
        <v>30.8</v>
      </c>
      <c r="K8" s="809">
        <v>39</v>
      </c>
      <c r="L8" s="809">
        <v>35.4</v>
      </c>
      <c r="M8" s="809">
        <v>30.2</v>
      </c>
      <c r="N8" s="809">
        <v>22.2</v>
      </c>
      <c r="O8" s="809">
        <v>10.9</v>
      </c>
      <c r="P8" s="809">
        <v>5.7</v>
      </c>
      <c r="Q8" s="809">
        <v>27.1</v>
      </c>
    </row>
    <row r="9" spans="1:17" s="202" customFormat="1" x14ac:dyDescent="0.2">
      <c r="A9" s="188" t="s">
        <v>551</v>
      </c>
      <c r="B9" s="809">
        <v>22.4</v>
      </c>
      <c r="C9" s="809">
        <v>33.799999999999997</v>
      </c>
      <c r="D9" s="809">
        <v>37.200000000000003</v>
      </c>
      <c r="E9" s="809">
        <v>36.200000000000003</v>
      </c>
      <c r="F9" s="809">
        <v>35.299999999999997</v>
      </c>
      <c r="G9" s="809">
        <v>26.4</v>
      </c>
      <c r="H9" s="809">
        <v>22.2</v>
      </c>
      <c r="I9" s="810">
        <v>31.5</v>
      </c>
      <c r="J9" s="809">
        <v>30.2</v>
      </c>
      <c r="K9" s="809">
        <v>37.799999999999997</v>
      </c>
      <c r="L9" s="809">
        <v>35.700000000000003</v>
      </c>
      <c r="M9" s="809">
        <v>31.8</v>
      </c>
      <c r="N9" s="809">
        <v>24.7</v>
      </c>
      <c r="O9" s="809">
        <v>13.5</v>
      </c>
      <c r="P9" s="809">
        <v>5.5</v>
      </c>
      <c r="Q9" s="809">
        <v>27.6</v>
      </c>
    </row>
    <row r="10" spans="1:17" s="202" customFormat="1" x14ac:dyDescent="0.2">
      <c r="A10" s="188" t="s">
        <v>552</v>
      </c>
      <c r="B10" s="809">
        <v>17</v>
      </c>
      <c r="C10" s="809">
        <v>30.8</v>
      </c>
      <c r="D10" s="809">
        <v>35</v>
      </c>
      <c r="E10" s="809">
        <v>34.700000000000003</v>
      </c>
      <c r="F10" s="809">
        <v>34.5</v>
      </c>
      <c r="G10" s="809">
        <v>24.8</v>
      </c>
      <c r="H10" s="809">
        <v>21.3</v>
      </c>
      <c r="I10" s="810">
        <v>29.1</v>
      </c>
      <c r="J10" s="809">
        <v>26.6</v>
      </c>
      <c r="K10" s="809">
        <v>37.6</v>
      </c>
      <c r="L10" s="809">
        <v>34.4</v>
      </c>
      <c r="M10" s="809">
        <v>29</v>
      </c>
      <c r="N10" s="809">
        <v>23.1</v>
      </c>
      <c r="O10" s="809">
        <v>14.4</v>
      </c>
      <c r="P10" s="809">
        <v>6.7</v>
      </c>
      <c r="Q10" s="809">
        <v>26.3</v>
      </c>
    </row>
    <row r="11" spans="1:17" s="202" customFormat="1" x14ac:dyDescent="0.2">
      <c r="A11" s="188" t="s">
        <v>553</v>
      </c>
      <c r="B11" s="809">
        <v>16.5</v>
      </c>
      <c r="C11" s="809">
        <v>27.1</v>
      </c>
      <c r="D11" s="809">
        <v>33.4</v>
      </c>
      <c r="E11" s="809">
        <v>31.9</v>
      </c>
      <c r="F11" s="809">
        <v>28.1</v>
      </c>
      <c r="G11" s="809">
        <v>23.4</v>
      </c>
      <c r="H11" s="809">
        <v>19.3</v>
      </c>
      <c r="I11" s="810">
        <v>26.6</v>
      </c>
      <c r="J11" s="809">
        <v>27.1</v>
      </c>
      <c r="K11" s="809">
        <v>35.299999999999997</v>
      </c>
      <c r="L11" s="809">
        <v>35.200000000000003</v>
      </c>
      <c r="M11" s="809">
        <v>29.5</v>
      </c>
      <c r="N11" s="809">
        <v>23.4</v>
      </c>
      <c r="O11" s="809">
        <v>14.2</v>
      </c>
      <c r="P11" s="809">
        <v>6.5</v>
      </c>
      <c r="Q11" s="809">
        <v>26.3</v>
      </c>
    </row>
    <row r="12" spans="1:17" s="202" customFormat="1" x14ac:dyDescent="0.2">
      <c r="A12" s="188" t="s">
        <v>554</v>
      </c>
      <c r="B12" s="809">
        <v>15.5</v>
      </c>
      <c r="C12" s="809">
        <v>25.3</v>
      </c>
      <c r="D12" s="809">
        <v>33</v>
      </c>
      <c r="E12" s="809">
        <v>33.799999999999997</v>
      </c>
      <c r="F12" s="809">
        <v>25.8</v>
      </c>
      <c r="G12" s="809">
        <v>24.8</v>
      </c>
      <c r="H12" s="809">
        <v>13.6</v>
      </c>
      <c r="I12" s="810">
        <v>25.8</v>
      </c>
      <c r="J12" s="809">
        <v>22.3</v>
      </c>
      <c r="K12" s="809">
        <v>30.4</v>
      </c>
      <c r="L12" s="809">
        <v>34.4</v>
      </c>
      <c r="M12" s="809">
        <v>33</v>
      </c>
      <c r="N12" s="809">
        <v>21.4</v>
      </c>
      <c r="O12" s="809">
        <v>15.6</v>
      </c>
      <c r="P12" s="809">
        <v>6.2</v>
      </c>
      <c r="Q12" s="809">
        <v>25.2</v>
      </c>
    </row>
    <row r="13" spans="1:17" x14ac:dyDescent="0.2">
      <c r="A13" s="188" t="s">
        <v>555</v>
      </c>
      <c r="B13" s="809">
        <v>13.8</v>
      </c>
      <c r="C13" s="809">
        <v>23.2</v>
      </c>
      <c r="D13" s="809">
        <v>30</v>
      </c>
      <c r="E13" s="809">
        <v>31.8</v>
      </c>
      <c r="F13" s="809">
        <v>27.4</v>
      </c>
      <c r="G13" s="809">
        <v>21</v>
      </c>
      <c r="H13" s="809">
        <v>15.2</v>
      </c>
      <c r="I13" s="810">
        <v>24.3</v>
      </c>
      <c r="J13" s="809">
        <v>20.2</v>
      </c>
      <c r="K13" s="809">
        <v>30.5</v>
      </c>
      <c r="L13" s="809">
        <v>31.3</v>
      </c>
      <c r="M13" s="809">
        <v>32.6</v>
      </c>
      <c r="N13" s="809">
        <v>23.8</v>
      </c>
      <c r="O13" s="809">
        <v>17.5</v>
      </c>
      <c r="P13" s="809">
        <v>7.3</v>
      </c>
      <c r="Q13" s="809">
        <v>25</v>
      </c>
    </row>
    <row r="14" spans="1:17" x14ac:dyDescent="0.2">
      <c r="A14" s="188" t="s">
        <v>556</v>
      </c>
      <c r="B14" s="809">
        <v>14.5</v>
      </c>
      <c r="C14" s="809">
        <v>16.8</v>
      </c>
      <c r="D14" s="809">
        <v>26.4</v>
      </c>
      <c r="E14" s="809">
        <v>30.7</v>
      </c>
      <c r="F14" s="809">
        <v>25</v>
      </c>
      <c r="G14" s="809">
        <v>18.399999999999999</v>
      </c>
      <c r="H14" s="809">
        <v>14.5</v>
      </c>
      <c r="I14" s="810">
        <v>21.8</v>
      </c>
      <c r="J14" s="809">
        <v>20.6</v>
      </c>
      <c r="K14" s="809">
        <v>27.6</v>
      </c>
      <c r="L14" s="809">
        <v>31</v>
      </c>
      <c r="M14" s="809">
        <v>31.8</v>
      </c>
      <c r="N14" s="809">
        <v>21.4</v>
      </c>
      <c r="O14" s="809">
        <v>14.3</v>
      </c>
      <c r="P14" s="809">
        <v>7.4</v>
      </c>
      <c r="Q14" s="809">
        <v>23.7</v>
      </c>
    </row>
    <row r="15" spans="1:17" x14ac:dyDescent="0.2">
      <c r="A15" s="188" t="s">
        <v>557</v>
      </c>
      <c r="B15" s="809">
        <v>14</v>
      </c>
      <c r="C15" s="809">
        <v>15.2</v>
      </c>
      <c r="D15" s="809">
        <v>22.5</v>
      </c>
      <c r="E15" s="809">
        <v>23.2</v>
      </c>
      <c r="F15" s="809">
        <v>22.8</v>
      </c>
      <c r="G15" s="809">
        <v>17.2</v>
      </c>
      <c r="H15" s="809">
        <v>13.4</v>
      </c>
      <c r="I15" s="810">
        <v>18.8</v>
      </c>
      <c r="J15" s="809">
        <v>21</v>
      </c>
      <c r="K15" s="809">
        <v>24.5</v>
      </c>
      <c r="L15" s="809">
        <v>27</v>
      </c>
      <c r="M15" s="809">
        <v>30.6</v>
      </c>
      <c r="N15" s="809">
        <v>21.5</v>
      </c>
      <c r="O15" s="809">
        <v>16.5</v>
      </c>
      <c r="P15" s="809">
        <v>7.7</v>
      </c>
      <c r="Q15" s="809">
        <v>22.6</v>
      </c>
    </row>
    <row r="16" spans="1:17" x14ac:dyDescent="0.2">
      <c r="A16" s="188" t="s">
        <v>558</v>
      </c>
      <c r="B16" s="809">
        <v>12</v>
      </c>
      <c r="C16" s="809">
        <v>13.4</v>
      </c>
      <c r="D16" s="809">
        <v>18.8</v>
      </c>
      <c r="E16" s="809">
        <v>25.1</v>
      </c>
      <c r="F16" s="809">
        <v>23.3</v>
      </c>
      <c r="G16" s="809">
        <v>16.3</v>
      </c>
      <c r="H16" s="809">
        <v>11.9</v>
      </c>
      <c r="I16" s="810">
        <v>17.899999999999999</v>
      </c>
      <c r="J16" s="809">
        <v>17.5</v>
      </c>
      <c r="K16" s="809">
        <v>18.399999999999999</v>
      </c>
      <c r="L16" s="809">
        <v>24.5</v>
      </c>
      <c r="M16" s="809">
        <v>27.8</v>
      </c>
      <c r="N16" s="809">
        <v>23.9</v>
      </c>
      <c r="O16" s="809">
        <v>14.2</v>
      </c>
      <c r="P16" s="809">
        <v>6.4</v>
      </c>
      <c r="Q16" s="809">
        <v>20.2</v>
      </c>
    </row>
    <row r="17" spans="1:17" x14ac:dyDescent="0.2">
      <c r="A17" s="796" t="s">
        <v>559</v>
      </c>
      <c r="B17" s="809">
        <v>13.3</v>
      </c>
      <c r="C17" s="809">
        <v>14.6</v>
      </c>
      <c r="D17" s="809">
        <v>18</v>
      </c>
      <c r="E17" s="809">
        <v>21.2</v>
      </c>
      <c r="F17" s="809">
        <v>23.1</v>
      </c>
      <c r="G17" s="809">
        <v>16.899999999999999</v>
      </c>
      <c r="H17" s="809">
        <v>8.1</v>
      </c>
      <c r="I17" s="810">
        <v>17.399999999999999</v>
      </c>
      <c r="J17" s="809">
        <v>18.7</v>
      </c>
      <c r="K17" s="809">
        <v>19.100000000000001</v>
      </c>
      <c r="L17" s="809">
        <v>23.4</v>
      </c>
      <c r="M17" s="809">
        <v>25</v>
      </c>
      <c r="N17" s="809">
        <v>27.4</v>
      </c>
      <c r="O17" s="809">
        <v>14.3</v>
      </c>
      <c r="P17" s="809">
        <v>7.8</v>
      </c>
      <c r="Q17" s="809">
        <v>20.399999999999999</v>
      </c>
    </row>
    <row r="18" spans="1:17" x14ac:dyDescent="0.2">
      <c r="A18" s="796" t="s">
        <v>560</v>
      </c>
      <c r="B18" s="809">
        <v>10.4</v>
      </c>
      <c r="C18" s="809">
        <v>13</v>
      </c>
      <c r="D18" s="809">
        <v>15.7</v>
      </c>
      <c r="E18" s="809">
        <v>23.7</v>
      </c>
      <c r="F18" s="809">
        <v>21.8</v>
      </c>
      <c r="G18" s="809">
        <v>16.2</v>
      </c>
      <c r="H18" s="809">
        <v>9.1999999999999993</v>
      </c>
      <c r="I18" s="810">
        <v>16.5</v>
      </c>
      <c r="J18" s="809">
        <v>17</v>
      </c>
      <c r="K18" s="809">
        <v>16.2</v>
      </c>
      <c r="L18" s="809">
        <v>22.1</v>
      </c>
      <c r="M18" s="809">
        <v>24</v>
      </c>
      <c r="N18" s="809">
        <v>22.6</v>
      </c>
      <c r="O18" s="809">
        <v>14.1</v>
      </c>
      <c r="P18" s="809">
        <v>9</v>
      </c>
      <c r="Q18" s="809">
        <v>18.8</v>
      </c>
    </row>
    <row r="19" spans="1:17" x14ac:dyDescent="0.2">
      <c r="A19" s="188" t="s">
        <v>561</v>
      </c>
      <c r="B19" s="809">
        <v>9.3000000000000007</v>
      </c>
      <c r="C19" s="809">
        <v>11.1</v>
      </c>
      <c r="D19" s="809">
        <v>13.1</v>
      </c>
      <c r="E19" s="809">
        <v>20.9</v>
      </c>
      <c r="F19" s="809">
        <v>21.4</v>
      </c>
      <c r="G19" s="809">
        <v>11.2</v>
      </c>
      <c r="H19" s="809">
        <v>7.9</v>
      </c>
      <c r="I19" s="810">
        <v>14.4</v>
      </c>
      <c r="J19" s="809">
        <v>13.3</v>
      </c>
      <c r="K19" s="809">
        <v>16.2</v>
      </c>
      <c r="L19" s="809">
        <v>19.399999999999999</v>
      </c>
      <c r="M19" s="809">
        <v>23.9</v>
      </c>
      <c r="N19" s="809">
        <v>20.8</v>
      </c>
      <c r="O19" s="809">
        <v>15.7</v>
      </c>
      <c r="P19" s="809">
        <v>9</v>
      </c>
      <c r="Q19" s="809">
        <v>17.7</v>
      </c>
    </row>
    <row r="20" spans="1:17" ht="14.25" x14ac:dyDescent="0.2">
      <c r="A20" s="188" t="s">
        <v>567</v>
      </c>
      <c r="B20" s="809">
        <v>8.6999999999999993</v>
      </c>
      <c r="C20" s="809">
        <v>12.4</v>
      </c>
      <c r="D20" s="809">
        <v>12</v>
      </c>
      <c r="E20" s="809">
        <v>15.1</v>
      </c>
      <c r="F20" s="809">
        <v>14.2</v>
      </c>
      <c r="G20" s="809">
        <v>14.3</v>
      </c>
      <c r="H20" s="809">
        <v>6.8</v>
      </c>
      <c r="I20" s="810">
        <v>12.4</v>
      </c>
      <c r="J20" s="809">
        <v>15.5</v>
      </c>
      <c r="K20" s="809">
        <v>14.2</v>
      </c>
      <c r="L20" s="809">
        <v>20.9</v>
      </c>
      <c r="M20" s="809">
        <v>23.8</v>
      </c>
      <c r="N20" s="809">
        <v>22</v>
      </c>
      <c r="O20" s="809">
        <v>9.8000000000000007</v>
      </c>
      <c r="P20" s="809">
        <v>4.4000000000000004</v>
      </c>
      <c r="Q20" s="809">
        <v>17.100000000000001</v>
      </c>
    </row>
    <row r="21" spans="1:17" ht="14.25" x14ac:dyDescent="0.2">
      <c r="A21" s="188" t="s">
        <v>568</v>
      </c>
      <c r="B21" s="809">
        <v>10.199999999999999</v>
      </c>
      <c r="C21" s="809">
        <v>11.1</v>
      </c>
      <c r="D21" s="809">
        <v>11.2</v>
      </c>
      <c r="E21" s="809">
        <v>17.899999999999999</v>
      </c>
      <c r="F21" s="809">
        <v>21.6</v>
      </c>
      <c r="G21" s="809">
        <v>14.5</v>
      </c>
      <c r="H21" s="809">
        <v>7.8</v>
      </c>
      <c r="I21" s="810">
        <v>14.1</v>
      </c>
      <c r="J21" s="809">
        <v>12.7</v>
      </c>
      <c r="K21" s="809">
        <v>17.100000000000001</v>
      </c>
      <c r="L21" s="809">
        <v>15.2</v>
      </c>
      <c r="M21" s="809">
        <v>22.2</v>
      </c>
      <c r="N21" s="809">
        <v>20.100000000000001</v>
      </c>
      <c r="O21" s="809">
        <v>16.899999999999999</v>
      </c>
      <c r="P21" s="809">
        <v>4.0999999999999996</v>
      </c>
      <c r="Q21" s="809">
        <v>16.3</v>
      </c>
    </row>
    <row r="22" spans="1:17" ht="14.25" x14ac:dyDescent="0.2">
      <c r="A22" s="188" t="s">
        <v>563</v>
      </c>
      <c r="B22" s="809">
        <v>10.4</v>
      </c>
      <c r="C22" s="809">
        <v>11</v>
      </c>
      <c r="D22" s="809">
        <v>11.1</v>
      </c>
      <c r="E22" s="809">
        <v>17.899999999999999</v>
      </c>
      <c r="F22" s="809">
        <v>17.7</v>
      </c>
      <c r="G22" s="809">
        <v>11.3</v>
      </c>
      <c r="H22" s="809">
        <v>5.4</v>
      </c>
      <c r="I22" s="810">
        <v>12.9</v>
      </c>
      <c r="J22" s="809">
        <v>15.1</v>
      </c>
      <c r="K22" s="809">
        <v>13.2</v>
      </c>
      <c r="L22" s="809">
        <v>14.3</v>
      </c>
      <c r="M22" s="809">
        <v>19.8</v>
      </c>
      <c r="N22" s="809">
        <v>19.399999999999999</v>
      </c>
      <c r="O22" s="809">
        <v>12.2</v>
      </c>
      <c r="P22" s="809">
        <v>7.6</v>
      </c>
      <c r="Q22" s="809">
        <v>15.2</v>
      </c>
    </row>
    <row r="23" spans="1:17" ht="14.25" x14ac:dyDescent="0.2">
      <c r="A23" s="188" t="s">
        <v>570</v>
      </c>
      <c r="B23" s="810">
        <v>11.7</v>
      </c>
      <c r="C23" s="810">
        <v>11</v>
      </c>
      <c r="D23" s="810">
        <v>10.8</v>
      </c>
      <c r="E23" s="810">
        <v>18.100000000000001</v>
      </c>
      <c r="F23" s="810">
        <v>17.7</v>
      </c>
      <c r="G23" s="810">
        <v>13.5</v>
      </c>
      <c r="H23" s="810">
        <v>6.5</v>
      </c>
      <c r="I23" s="810">
        <v>13.3</v>
      </c>
      <c r="J23" s="809">
        <v>15.4</v>
      </c>
      <c r="K23" s="809">
        <v>13.7</v>
      </c>
      <c r="L23" s="809">
        <v>13.9</v>
      </c>
      <c r="M23" s="809">
        <v>20.399999999999999</v>
      </c>
      <c r="N23" s="809">
        <v>19.899999999999999</v>
      </c>
      <c r="O23" s="809">
        <v>16.100000000000001</v>
      </c>
      <c r="P23" s="809">
        <v>8.4</v>
      </c>
      <c r="Q23" s="809">
        <v>15.9</v>
      </c>
    </row>
    <row r="24" spans="1:17" x14ac:dyDescent="0.2">
      <c r="A24" s="188" t="s">
        <v>564</v>
      </c>
      <c r="B24" s="810">
        <v>10</v>
      </c>
      <c r="C24" s="810">
        <v>12.5</v>
      </c>
      <c r="D24" s="810">
        <v>11.6</v>
      </c>
      <c r="E24" s="810">
        <v>13.8</v>
      </c>
      <c r="F24" s="810">
        <v>18</v>
      </c>
      <c r="G24" s="810">
        <v>13</v>
      </c>
      <c r="H24" s="810">
        <v>6.6</v>
      </c>
      <c r="I24" s="810">
        <v>12.7</v>
      </c>
      <c r="J24" s="809">
        <v>14.8</v>
      </c>
      <c r="K24" s="809">
        <v>11.9</v>
      </c>
      <c r="L24" s="809">
        <v>11.8</v>
      </c>
      <c r="M24" s="809">
        <v>21.8</v>
      </c>
      <c r="N24" s="809">
        <v>17.899999999999999</v>
      </c>
      <c r="O24" s="809">
        <v>13.8</v>
      </c>
      <c r="P24" s="809">
        <v>6.9</v>
      </c>
      <c r="Q24" s="809">
        <v>14.7</v>
      </c>
    </row>
    <row r="25" spans="1:17" x14ac:dyDescent="0.2">
      <c r="A25" s="429" t="s">
        <v>566</v>
      </c>
      <c r="B25" s="811">
        <v>11.1</v>
      </c>
      <c r="C25" s="811">
        <v>12</v>
      </c>
      <c r="D25" s="811">
        <v>7.9</v>
      </c>
      <c r="E25" s="811">
        <v>12.8</v>
      </c>
      <c r="F25" s="811">
        <v>14.2</v>
      </c>
      <c r="G25" s="811">
        <v>12.5</v>
      </c>
      <c r="H25" s="811">
        <v>6.1</v>
      </c>
      <c r="I25" s="811">
        <v>11.3</v>
      </c>
      <c r="J25" s="812">
        <v>11.4</v>
      </c>
      <c r="K25" s="812">
        <v>10.6</v>
      </c>
      <c r="L25" s="812">
        <v>10.5</v>
      </c>
      <c r="M25" s="812">
        <v>15.8</v>
      </c>
      <c r="N25" s="812">
        <v>17.100000000000001</v>
      </c>
      <c r="O25" s="812">
        <v>13</v>
      </c>
      <c r="P25" s="812">
        <v>8.4</v>
      </c>
      <c r="Q25" s="812">
        <v>12.7</v>
      </c>
    </row>
    <row r="26" spans="1:17" ht="6" customHeight="1" x14ac:dyDescent="0.2">
      <c r="A26" s="1197"/>
      <c r="B26" s="1197"/>
      <c r="C26" s="1059"/>
      <c r="D26" s="1059"/>
      <c r="E26" s="1059"/>
      <c r="F26" s="1059"/>
      <c r="G26" s="1059"/>
      <c r="H26" s="1059"/>
      <c r="I26" s="1059"/>
      <c r="J26" s="1059"/>
      <c r="K26" s="1059"/>
      <c r="L26" s="1059"/>
      <c r="M26" s="1059"/>
      <c r="N26" s="1059"/>
      <c r="O26" s="1059"/>
      <c r="P26" s="1059"/>
      <c r="Q26" s="1059"/>
    </row>
    <row r="27" spans="1:17" s="176" customFormat="1" ht="12.75" customHeight="1" x14ac:dyDescent="0.2">
      <c r="A27" s="1190" t="s">
        <v>571</v>
      </c>
      <c r="B27" s="954"/>
      <c r="C27" s="954"/>
      <c r="D27" s="954"/>
      <c r="E27" s="954"/>
      <c r="F27" s="954"/>
      <c r="G27" s="954"/>
      <c r="H27" s="954"/>
      <c r="I27" s="954"/>
      <c r="J27" s="954"/>
      <c r="K27" s="954"/>
      <c r="L27" s="954"/>
      <c r="M27" s="954"/>
      <c r="N27" s="954"/>
      <c r="O27" s="954"/>
      <c r="P27" s="954"/>
      <c r="Q27" s="954"/>
    </row>
    <row r="28" spans="1:17" s="176" customFormat="1" ht="6" customHeight="1" x14ac:dyDescent="0.2">
      <c r="A28" s="892"/>
      <c r="B28" s="884"/>
      <c r="C28" s="884"/>
      <c r="D28" s="884"/>
      <c r="E28" s="884"/>
      <c r="F28" s="884"/>
      <c r="G28" s="884"/>
      <c r="H28" s="884"/>
      <c r="I28" s="884"/>
      <c r="J28" s="884"/>
      <c r="K28" s="884"/>
      <c r="L28" s="884"/>
      <c r="M28" s="884"/>
      <c r="N28" s="884"/>
      <c r="O28" s="884"/>
      <c r="P28" s="884"/>
      <c r="Q28" s="884"/>
    </row>
    <row r="29" spans="1:17" s="202" customFormat="1" ht="30" customHeight="1" x14ac:dyDescent="0.2">
      <c r="A29" s="1190" t="s">
        <v>548</v>
      </c>
      <c r="B29" s="954"/>
      <c r="C29" s="954"/>
      <c r="D29" s="954"/>
      <c r="E29" s="954"/>
      <c r="F29" s="954"/>
      <c r="G29" s="954"/>
      <c r="H29" s="954"/>
      <c r="I29" s="954"/>
      <c r="J29" s="954"/>
      <c r="K29" s="954"/>
      <c r="L29" s="954"/>
      <c r="M29" s="954"/>
      <c r="N29" s="954"/>
      <c r="O29" s="954"/>
      <c r="P29" s="954"/>
      <c r="Q29" s="954"/>
    </row>
    <row r="30" spans="1:17" s="202" customFormat="1" ht="15" customHeight="1" x14ac:dyDescent="0.2">
      <c r="A30" s="1190" t="s">
        <v>258</v>
      </c>
      <c r="B30" s="954"/>
      <c r="C30" s="954"/>
      <c r="D30" s="954"/>
      <c r="E30" s="954"/>
      <c r="F30" s="954"/>
      <c r="G30" s="954"/>
      <c r="H30" s="954"/>
      <c r="I30" s="954"/>
      <c r="J30" s="954"/>
      <c r="K30" s="954"/>
      <c r="L30" s="954"/>
      <c r="M30" s="954"/>
      <c r="N30" s="954"/>
      <c r="O30" s="954"/>
      <c r="P30" s="954"/>
      <c r="Q30" s="954"/>
    </row>
    <row r="31" spans="1:17" ht="29.25" customHeight="1" x14ac:dyDescent="0.2">
      <c r="A31" s="1190" t="s">
        <v>259</v>
      </c>
      <c r="B31" s="954"/>
      <c r="C31" s="954"/>
      <c r="D31" s="954"/>
      <c r="E31" s="954"/>
      <c r="F31" s="954"/>
      <c r="G31" s="954"/>
      <c r="H31" s="954"/>
      <c r="I31" s="954"/>
      <c r="J31" s="954"/>
      <c r="K31" s="954"/>
      <c r="L31" s="954"/>
      <c r="M31" s="954"/>
      <c r="N31" s="954"/>
      <c r="O31" s="954"/>
      <c r="P31" s="954"/>
      <c r="Q31" s="954"/>
    </row>
    <row r="32" spans="1:17" x14ac:dyDescent="0.2">
      <c r="Q32" s="219"/>
    </row>
    <row r="33" spans="1:17" ht="15" x14ac:dyDescent="0.25">
      <c r="N33" s="470"/>
      <c r="O33" s="470"/>
      <c r="P33" s="470"/>
      <c r="Q33" s="470"/>
    </row>
    <row r="34" spans="1:17" ht="15" x14ac:dyDescent="0.25">
      <c r="A34" s="424"/>
      <c r="B34" s="425"/>
      <c r="N34" s="426"/>
      <c r="O34" s="426"/>
      <c r="P34" s="426"/>
      <c r="Q34" s="426"/>
    </row>
    <row r="35" spans="1:17" ht="15" x14ac:dyDescent="0.25">
      <c r="A35" s="424"/>
      <c r="B35" s="425"/>
      <c r="N35" s="471"/>
      <c r="O35" s="471"/>
      <c r="P35" s="471"/>
      <c r="Q35" s="471"/>
    </row>
    <row r="36" spans="1:17" ht="15" x14ac:dyDescent="0.25">
      <c r="A36" s="424"/>
      <c r="B36" s="425"/>
      <c r="N36" s="471"/>
      <c r="O36" s="471"/>
      <c r="P36" s="471"/>
      <c r="Q36" s="471"/>
    </row>
    <row r="37" spans="1:17" ht="15" x14ac:dyDescent="0.25">
      <c r="A37" s="424"/>
      <c r="N37" s="471"/>
      <c r="O37" s="471"/>
      <c r="P37" s="471"/>
      <c r="Q37" s="471"/>
    </row>
    <row r="38" spans="1:17" ht="15" x14ac:dyDescent="0.25">
      <c r="A38" s="425"/>
      <c r="N38" s="471"/>
      <c r="O38" s="471"/>
      <c r="P38" s="471"/>
      <c r="Q38" s="471"/>
    </row>
    <row r="39" spans="1:17" ht="15" x14ac:dyDescent="0.25">
      <c r="A39" s="425"/>
      <c r="N39" s="471"/>
      <c r="O39" s="471"/>
      <c r="P39" s="471"/>
      <c r="Q39" s="471"/>
    </row>
    <row r="40" spans="1:17" ht="15" x14ac:dyDescent="0.25">
      <c r="A40" s="425"/>
      <c r="N40" s="471"/>
      <c r="O40" s="471"/>
      <c r="P40" s="471"/>
      <c r="Q40" s="471"/>
    </row>
    <row r="41" spans="1:17" ht="15" x14ac:dyDescent="0.25">
      <c r="A41" s="425"/>
      <c r="N41" s="471"/>
      <c r="O41" s="471"/>
      <c r="P41" s="471"/>
      <c r="Q41" s="471"/>
    </row>
    <row r="42" spans="1:17" ht="15" x14ac:dyDescent="0.25">
      <c r="N42" s="471"/>
      <c r="O42" s="471"/>
      <c r="P42" s="471"/>
      <c r="Q42" s="471"/>
    </row>
    <row r="43" spans="1:17" ht="15" x14ac:dyDescent="0.25">
      <c r="N43" s="471"/>
      <c r="O43" s="471"/>
      <c r="P43" s="471"/>
      <c r="Q43" s="471"/>
    </row>
    <row r="44" spans="1:17" ht="15" x14ac:dyDescent="0.25">
      <c r="N44" s="471"/>
      <c r="O44" s="471"/>
      <c r="P44" s="471"/>
      <c r="Q44" s="471"/>
    </row>
    <row r="45" spans="1:17" ht="15" x14ac:dyDescent="0.25">
      <c r="N45" s="471"/>
      <c r="O45" s="471"/>
      <c r="P45" s="471"/>
      <c r="Q45" s="471"/>
    </row>
    <row r="46" spans="1:17" ht="15" x14ac:dyDescent="0.25">
      <c r="N46" s="471"/>
      <c r="O46" s="471"/>
      <c r="P46" s="471"/>
      <c r="Q46" s="471"/>
    </row>
    <row r="47" spans="1:17" ht="15" x14ac:dyDescent="0.25">
      <c r="N47" s="471"/>
      <c r="O47" s="471"/>
      <c r="P47" s="471"/>
      <c r="Q47" s="471"/>
    </row>
    <row r="48" spans="1:17" ht="15" x14ac:dyDescent="0.25">
      <c r="N48" s="471"/>
      <c r="O48" s="471"/>
      <c r="P48" s="471"/>
      <c r="Q48" s="471"/>
    </row>
    <row r="49" spans="14:17" ht="15" x14ac:dyDescent="0.25">
      <c r="N49" s="471"/>
      <c r="O49" s="471"/>
      <c r="P49" s="471"/>
      <c r="Q49" s="471"/>
    </row>
    <row r="50" spans="14:17" ht="15" x14ac:dyDescent="0.25">
      <c r="N50" s="471"/>
      <c r="O50" s="471"/>
      <c r="P50" s="471"/>
      <c r="Q50" s="471"/>
    </row>
    <row r="51" spans="14:17" ht="15" x14ac:dyDescent="0.25">
      <c r="N51" s="427"/>
      <c r="O51" s="427"/>
      <c r="P51" s="427"/>
      <c r="Q51" s="427"/>
    </row>
    <row r="52" spans="14:17" ht="15" x14ac:dyDescent="0.25">
      <c r="N52" s="427"/>
      <c r="O52" s="427"/>
      <c r="P52" s="427"/>
      <c r="Q52" s="427"/>
    </row>
    <row r="53" spans="14:17" ht="15" x14ac:dyDescent="0.25">
      <c r="N53" s="427"/>
      <c r="O53" s="427"/>
      <c r="P53" s="427"/>
      <c r="Q53" s="427"/>
    </row>
  </sheetData>
  <mergeCells count="11">
    <mergeCell ref="A1:B1"/>
    <mergeCell ref="A2:B2"/>
    <mergeCell ref="F1:I1"/>
    <mergeCell ref="A30:Q30"/>
    <mergeCell ref="A31:Q31"/>
    <mergeCell ref="A3:Q3"/>
    <mergeCell ref="B4:I4"/>
    <mergeCell ref="J4:Q4"/>
    <mergeCell ref="A26:Q26"/>
    <mergeCell ref="A27:Q27"/>
    <mergeCell ref="A29:Q29"/>
  </mergeCells>
  <hyperlinks>
    <hyperlink ref="F1:H1" location="Tabellförteckning!A1" display="Tillbaka till innehållsföreckningen "/>
  </hyperlinks>
  <pageMargins left="0.75" right="0.75" top="1" bottom="1" header="0.5" footer="0.5"/>
  <pageSetup paperSize="9" scale="72"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pane ySplit="5" topLeftCell="A6" activePane="bottomLeft" state="frozen"/>
      <selection sqref="A1:B86"/>
      <selection pane="bottomLeft" activeCell="AB19" sqref="AB19"/>
    </sheetView>
  </sheetViews>
  <sheetFormatPr defaultColWidth="8.85546875" defaultRowHeight="12.75" x14ac:dyDescent="0.2"/>
  <cols>
    <col min="1" max="1" width="10.7109375" style="204" customWidth="1"/>
    <col min="2" max="19" width="4.7109375" style="200" customWidth="1"/>
    <col min="20" max="16384" width="8.85546875" style="200"/>
  </cols>
  <sheetData>
    <row r="1" spans="1:19" ht="30" customHeight="1" x14ac:dyDescent="0.25">
      <c r="A1" s="1128"/>
      <c r="B1" s="967"/>
      <c r="F1" s="962" t="s">
        <v>673</v>
      </c>
      <c r="G1" s="963"/>
      <c r="H1" s="963"/>
      <c r="I1" s="967"/>
      <c r="J1" s="967"/>
      <c r="K1" s="967"/>
      <c r="L1" s="967"/>
    </row>
    <row r="2" spans="1:19" ht="6" customHeight="1" x14ac:dyDescent="0.2">
      <c r="A2" s="1128"/>
      <c r="B2" s="967"/>
    </row>
    <row r="3" spans="1:19" s="176" customFormat="1" ht="15" customHeight="1" x14ac:dyDescent="0.2">
      <c r="A3" s="1193" t="s">
        <v>572</v>
      </c>
      <c r="B3" s="1193"/>
      <c r="C3" s="1193"/>
      <c r="D3" s="1193"/>
      <c r="E3" s="1193"/>
      <c r="F3" s="1193"/>
      <c r="G3" s="1193"/>
      <c r="H3" s="1193"/>
      <c r="I3" s="1193"/>
      <c r="J3" s="1193"/>
      <c r="K3" s="1193"/>
      <c r="L3" s="1194"/>
      <c r="M3" s="1194"/>
      <c r="N3" s="1194"/>
      <c r="O3" s="1194"/>
      <c r="P3" s="1194"/>
      <c r="Q3" s="1194"/>
      <c r="R3" s="1194"/>
      <c r="S3" s="1194"/>
    </row>
    <row r="4" spans="1:19" ht="15" x14ac:dyDescent="0.25">
      <c r="A4" s="188"/>
      <c r="B4" s="1145" t="s">
        <v>260</v>
      </c>
      <c r="C4" s="1189"/>
      <c r="D4" s="1189"/>
      <c r="E4" s="1189"/>
      <c r="F4" s="1189"/>
      <c r="G4" s="1189"/>
      <c r="H4" s="1145" t="s">
        <v>22</v>
      </c>
      <c r="I4" s="1189"/>
      <c r="J4" s="1189"/>
      <c r="K4" s="1189"/>
      <c r="L4" s="1189" t="s">
        <v>22</v>
      </c>
      <c r="M4" s="1189"/>
      <c r="N4" s="1145" t="s">
        <v>23</v>
      </c>
      <c r="O4" s="1189"/>
      <c r="P4" s="1189"/>
      <c r="Q4" s="1189"/>
      <c r="R4" s="1189" t="s">
        <v>22</v>
      </c>
      <c r="S4" s="1189"/>
    </row>
    <row r="5" spans="1:19" ht="69.95" customHeight="1" x14ac:dyDescent="0.25">
      <c r="A5" s="813" t="s">
        <v>127</v>
      </c>
      <c r="B5" s="1191" t="s">
        <v>264</v>
      </c>
      <c r="C5" s="1192"/>
      <c r="D5" s="1191" t="s">
        <v>265</v>
      </c>
      <c r="E5" s="1192"/>
      <c r="F5" s="1191" t="s">
        <v>266</v>
      </c>
      <c r="G5" s="1192"/>
      <c r="H5" s="1191" t="s">
        <v>264</v>
      </c>
      <c r="I5" s="1192"/>
      <c r="J5" s="1191" t="s">
        <v>265</v>
      </c>
      <c r="K5" s="1192"/>
      <c r="L5" s="1191" t="s">
        <v>266</v>
      </c>
      <c r="M5" s="1192"/>
      <c r="N5" s="1191" t="s">
        <v>264</v>
      </c>
      <c r="O5" s="1192"/>
      <c r="P5" s="1191" t="s">
        <v>265</v>
      </c>
      <c r="Q5" s="1192"/>
      <c r="R5" s="1191" t="s">
        <v>266</v>
      </c>
      <c r="S5" s="1192"/>
    </row>
    <row r="6" spans="1:19" ht="5.0999999999999996" customHeight="1" x14ac:dyDescent="0.25">
      <c r="A6" s="188"/>
      <c r="B6" s="460"/>
      <c r="C6" s="469"/>
      <c r="D6" s="460"/>
      <c r="E6" s="469"/>
      <c r="F6" s="460"/>
      <c r="G6" s="469"/>
      <c r="H6" s="460"/>
      <c r="I6" s="469"/>
      <c r="J6" s="460"/>
      <c r="K6" s="469"/>
      <c r="L6" s="460"/>
      <c r="M6" s="469"/>
      <c r="N6" s="460"/>
      <c r="O6" s="469"/>
      <c r="P6" s="460"/>
      <c r="Q6" s="469"/>
      <c r="R6" s="460"/>
      <c r="S6" s="469"/>
    </row>
    <row r="7" spans="1:19" x14ac:dyDescent="0.2">
      <c r="A7" s="188" t="s">
        <v>573</v>
      </c>
      <c r="B7" s="219">
        <v>8.6</v>
      </c>
      <c r="C7" s="219"/>
      <c r="D7" s="219">
        <v>2.6</v>
      </c>
      <c r="E7" s="219"/>
      <c r="F7" s="219">
        <f>B7+D7</f>
        <v>11.2</v>
      </c>
      <c r="G7" s="219"/>
      <c r="H7" s="219">
        <v>16.8</v>
      </c>
      <c r="I7" s="219"/>
      <c r="J7" s="219">
        <v>4.5</v>
      </c>
      <c r="K7" s="219"/>
      <c r="L7" s="219">
        <f>H7+J7</f>
        <v>21.3</v>
      </c>
      <c r="M7" s="219"/>
      <c r="N7" s="219">
        <v>0.6</v>
      </c>
      <c r="O7" s="219"/>
      <c r="P7" s="219">
        <v>0.7</v>
      </c>
      <c r="Q7" s="219"/>
      <c r="R7" s="219">
        <f>N7+P7</f>
        <v>1.2999999999999998</v>
      </c>
      <c r="S7" s="219"/>
    </row>
    <row r="8" spans="1:19" x14ac:dyDescent="0.2">
      <c r="A8" s="188" t="s">
        <v>554</v>
      </c>
      <c r="B8" s="431" t="s">
        <v>67</v>
      </c>
      <c r="C8" s="431"/>
      <c r="D8" s="431" t="s">
        <v>67</v>
      </c>
      <c r="E8" s="431"/>
      <c r="F8" s="431"/>
      <c r="G8" s="431"/>
      <c r="H8" s="431" t="s">
        <v>67</v>
      </c>
      <c r="I8" s="431"/>
      <c r="J8" s="431" t="s">
        <v>67</v>
      </c>
      <c r="K8" s="431"/>
      <c r="L8" s="431"/>
      <c r="M8" s="431"/>
      <c r="N8" s="431" t="s">
        <v>67</v>
      </c>
      <c r="O8" s="431"/>
      <c r="P8" s="431" t="s">
        <v>67</v>
      </c>
      <c r="Q8" s="431"/>
      <c r="R8" s="431" t="s">
        <v>67</v>
      </c>
      <c r="S8" s="219"/>
    </row>
    <row r="9" spans="1:19" x14ac:dyDescent="0.2">
      <c r="A9" s="188" t="s">
        <v>555</v>
      </c>
      <c r="B9" s="431" t="s">
        <v>67</v>
      </c>
      <c r="C9" s="431"/>
      <c r="D9" s="431" t="s">
        <v>67</v>
      </c>
      <c r="E9" s="431"/>
      <c r="F9" s="431"/>
      <c r="G9" s="431"/>
      <c r="H9" s="431" t="s">
        <v>67</v>
      </c>
      <c r="I9" s="431"/>
      <c r="J9" s="431" t="s">
        <v>67</v>
      </c>
      <c r="K9" s="431"/>
      <c r="L9" s="431"/>
      <c r="M9" s="431"/>
      <c r="N9" s="431" t="s">
        <v>67</v>
      </c>
      <c r="O9" s="431"/>
      <c r="P9" s="431" t="s">
        <v>67</v>
      </c>
      <c r="Q9" s="431"/>
      <c r="R9" s="431" t="s">
        <v>67</v>
      </c>
      <c r="S9" s="219"/>
    </row>
    <row r="10" spans="1:19" x14ac:dyDescent="0.2">
      <c r="A10" s="188" t="s">
        <v>556</v>
      </c>
      <c r="B10" s="431" t="s">
        <v>67</v>
      </c>
      <c r="C10" s="431"/>
      <c r="D10" s="431" t="s">
        <v>67</v>
      </c>
      <c r="E10" s="431"/>
      <c r="F10" s="431"/>
      <c r="G10" s="431"/>
      <c r="H10" s="431" t="s">
        <v>67</v>
      </c>
      <c r="I10" s="431"/>
      <c r="J10" s="431" t="s">
        <v>67</v>
      </c>
      <c r="K10" s="431"/>
      <c r="L10" s="431"/>
      <c r="M10" s="431"/>
      <c r="N10" s="431" t="s">
        <v>67</v>
      </c>
      <c r="O10" s="431"/>
      <c r="P10" s="431" t="s">
        <v>67</v>
      </c>
      <c r="Q10" s="431"/>
      <c r="R10" s="431" t="s">
        <v>67</v>
      </c>
      <c r="S10" s="219"/>
    </row>
    <row r="11" spans="1:19" x14ac:dyDescent="0.2">
      <c r="A11" s="188" t="s">
        <v>557</v>
      </c>
      <c r="B11" s="219">
        <v>10.3</v>
      </c>
      <c r="C11" s="219"/>
      <c r="D11" s="219">
        <v>2.7</v>
      </c>
      <c r="E11" s="219"/>
      <c r="F11" s="219">
        <f t="shared" ref="F11:F16" si="0">B11+D11</f>
        <v>13</v>
      </c>
      <c r="G11" s="219"/>
      <c r="H11" s="219">
        <v>20</v>
      </c>
      <c r="I11" s="219"/>
      <c r="J11" s="219">
        <v>4.3</v>
      </c>
      <c r="K11" s="219"/>
      <c r="L11" s="219">
        <f t="shared" ref="L11:L16" si="1">H11+J11</f>
        <v>24.3</v>
      </c>
      <c r="M11" s="219"/>
      <c r="N11" s="219">
        <v>0.9</v>
      </c>
      <c r="O11" s="219"/>
      <c r="P11" s="219">
        <v>1.1000000000000001</v>
      </c>
      <c r="Q11" s="219"/>
      <c r="R11" s="219">
        <f t="shared" ref="R11:R16" si="2">N11+P11</f>
        <v>2</v>
      </c>
      <c r="S11" s="219"/>
    </row>
    <row r="12" spans="1:19" x14ac:dyDescent="0.2">
      <c r="A12" s="188" t="s">
        <v>558</v>
      </c>
      <c r="B12" s="431" t="s">
        <v>67</v>
      </c>
      <c r="C12" s="431"/>
      <c r="D12" s="431" t="s">
        <v>67</v>
      </c>
      <c r="E12" s="431"/>
      <c r="F12" s="431"/>
      <c r="G12" s="431"/>
      <c r="H12" s="431" t="s">
        <v>67</v>
      </c>
      <c r="I12" s="431"/>
      <c r="J12" s="431" t="s">
        <v>67</v>
      </c>
      <c r="K12" s="431"/>
      <c r="L12" s="431"/>
      <c r="M12" s="431"/>
      <c r="N12" s="431" t="s">
        <v>67</v>
      </c>
      <c r="O12" s="431"/>
      <c r="P12" s="431" t="s">
        <v>67</v>
      </c>
      <c r="Q12" s="431"/>
      <c r="R12" s="431" t="s">
        <v>67</v>
      </c>
      <c r="S12" s="219"/>
    </row>
    <row r="13" spans="1:19" x14ac:dyDescent="0.2">
      <c r="A13" s="462" t="s">
        <v>559</v>
      </c>
      <c r="B13" s="431" t="s">
        <v>67</v>
      </c>
      <c r="C13" s="431"/>
      <c r="D13" s="431" t="s">
        <v>67</v>
      </c>
      <c r="E13" s="431"/>
      <c r="F13" s="431"/>
      <c r="G13" s="431"/>
      <c r="H13" s="431" t="s">
        <v>67</v>
      </c>
      <c r="I13" s="431"/>
      <c r="J13" s="431" t="s">
        <v>67</v>
      </c>
      <c r="K13" s="431"/>
      <c r="L13" s="431"/>
      <c r="M13" s="431"/>
      <c r="N13" s="431" t="s">
        <v>67</v>
      </c>
      <c r="O13" s="431"/>
      <c r="P13" s="431" t="s">
        <v>67</v>
      </c>
      <c r="Q13" s="431"/>
      <c r="R13" s="431" t="s">
        <v>67</v>
      </c>
      <c r="S13" s="219"/>
    </row>
    <row r="14" spans="1:19" x14ac:dyDescent="0.2">
      <c r="A14" s="462" t="s">
        <v>560</v>
      </c>
      <c r="B14" s="431" t="s">
        <v>67</v>
      </c>
      <c r="C14" s="431"/>
      <c r="D14" s="431" t="s">
        <v>67</v>
      </c>
      <c r="E14" s="431"/>
      <c r="F14" s="431"/>
      <c r="G14" s="431"/>
      <c r="H14" s="431" t="s">
        <v>67</v>
      </c>
      <c r="I14" s="431"/>
      <c r="J14" s="431" t="s">
        <v>67</v>
      </c>
      <c r="K14" s="431"/>
      <c r="L14" s="431"/>
      <c r="M14" s="431"/>
      <c r="N14" s="431" t="s">
        <v>67</v>
      </c>
      <c r="O14" s="431"/>
      <c r="P14" s="431" t="s">
        <v>67</v>
      </c>
      <c r="Q14" s="431"/>
      <c r="R14" s="431" t="s">
        <v>67</v>
      </c>
      <c r="S14" s="219"/>
    </row>
    <row r="15" spans="1:19" x14ac:dyDescent="0.2">
      <c r="A15" s="188" t="s">
        <v>561</v>
      </c>
      <c r="B15" s="219">
        <v>12.9</v>
      </c>
      <c r="C15" s="219"/>
      <c r="D15" s="219">
        <v>2.8</v>
      </c>
      <c r="E15" s="219"/>
      <c r="F15" s="219">
        <f t="shared" si="0"/>
        <v>15.7</v>
      </c>
      <c r="G15" s="219"/>
      <c r="H15" s="219">
        <v>23.1</v>
      </c>
      <c r="I15" s="219"/>
      <c r="J15" s="219">
        <v>3.6</v>
      </c>
      <c r="K15" s="219"/>
      <c r="L15" s="219">
        <f t="shared" si="1"/>
        <v>26.700000000000003</v>
      </c>
      <c r="M15" s="219"/>
      <c r="N15" s="219">
        <v>2.8</v>
      </c>
      <c r="O15" s="219"/>
      <c r="P15" s="219">
        <v>2.1</v>
      </c>
      <c r="Q15" s="219"/>
      <c r="R15" s="219">
        <f t="shared" si="2"/>
        <v>4.9000000000000004</v>
      </c>
      <c r="S15" s="219"/>
    </row>
    <row r="16" spans="1:19" ht="14.25" x14ac:dyDescent="0.2">
      <c r="A16" s="188" t="s">
        <v>562</v>
      </c>
      <c r="B16" s="219">
        <v>13.2</v>
      </c>
      <c r="C16" s="219">
        <v>14.7</v>
      </c>
      <c r="D16" s="219">
        <v>3.3</v>
      </c>
      <c r="E16" s="219">
        <v>3.5</v>
      </c>
      <c r="F16" s="219">
        <f t="shared" si="0"/>
        <v>16.5</v>
      </c>
      <c r="G16" s="219">
        <f>C16+E16</f>
        <v>18.2</v>
      </c>
      <c r="H16" s="219">
        <v>23.8</v>
      </c>
      <c r="I16" s="219">
        <v>26.5</v>
      </c>
      <c r="J16" s="219">
        <v>4.3</v>
      </c>
      <c r="K16" s="219">
        <v>4.5999999999999996</v>
      </c>
      <c r="L16" s="219">
        <f t="shared" si="1"/>
        <v>28.1</v>
      </c>
      <c r="M16" s="219">
        <f>I16+K16</f>
        <v>31.1</v>
      </c>
      <c r="N16" s="219">
        <v>2.8</v>
      </c>
      <c r="O16" s="219">
        <v>3.1</v>
      </c>
      <c r="P16" s="219">
        <v>2.2999999999999998</v>
      </c>
      <c r="Q16" s="219">
        <v>2.5</v>
      </c>
      <c r="R16" s="219">
        <f t="shared" si="2"/>
        <v>5.0999999999999996</v>
      </c>
      <c r="S16" s="219">
        <f>O16+Q16</f>
        <v>5.6</v>
      </c>
    </row>
    <row r="17" spans="1:19" ht="14.25" x14ac:dyDescent="0.2">
      <c r="A17" s="188" t="s">
        <v>563</v>
      </c>
      <c r="B17" s="219"/>
      <c r="C17" s="219">
        <v>12.5</v>
      </c>
      <c r="D17" s="219"/>
      <c r="E17" s="219">
        <v>3.1</v>
      </c>
      <c r="F17" s="219"/>
      <c r="G17" s="219">
        <f t="shared" ref="G17:G20" si="3">C17+E17</f>
        <v>15.6</v>
      </c>
      <c r="H17" s="219"/>
      <c r="I17" s="219">
        <v>21.1</v>
      </c>
      <c r="J17" s="219"/>
      <c r="K17" s="219">
        <v>4</v>
      </c>
      <c r="L17" s="219"/>
      <c r="M17" s="219">
        <f t="shared" ref="M17:M20" si="4">I17+K17</f>
        <v>25.1</v>
      </c>
      <c r="N17" s="219"/>
      <c r="O17" s="219">
        <v>4</v>
      </c>
      <c r="P17" s="219"/>
      <c r="Q17" s="219">
        <v>2.2999999999999998</v>
      </c>
      <c r="R17" s="219"/>
      <c r="S17" s="219">
        <f t="shared" ref="S17:S20" si="5">O17+Q17</f>
        <v>6.3</v>
      </c>
    </row>
    <row r="18" spans="1:19" ht="14.25" x14ac:dyDescent="0.2">
      <c r="A18" s="188" t="s">
        <v>565</v>
      </c>
      <c r="B18" s="219"/>
      <c r="C18" s="219">
        <v>11.9</v>
      </c>
      <c r="D18" s="219"/>
      <c r="E18" s="219">
        <v>3</v>
      </c>
      <c r="F18" s="219"/>
      <c r="G18" s="219">
        <f t="shared" si="3"/>
        <v>14.9</v>
      </c>
      <c r="H18" s="219"/>
      <c r="I18" s="219">
        <v>20.5</v>
      </c>
      <c r="J18" s="219"/>
      <c r="K18" s="219">
        <v>4.2</v>
      </c>
      <c r="L18" s="219"/>
      <c r="M18" s="219">
        <f t="shared" si="4"/>
        <v>24.7</v>
      </c>
      <c r="N18" s="219"/>
      <c r="O18" s="219">
        <v>3.4</v>
      </c>
      <c r="P18" s="219"/>
      <c r="Q18" s="219">
        <v>1.8</v>
      </c>
      <c r="R18" s="219"/>
      <c r="S18" s="219">
        <f t="shared" si="5"/>
        <v>5.2</v>
      </c>
    </row>
    <row r="19" spans="1:19" x14ac:dyDescent="0.2">
      <c r="A19" s="188" t="s">
        <v>564</v>
      </c>
      <c r="B19" s="219"/>
      <c r="C19" s="219">
        <v>11.4</v>
      </c>
      <c r="D19" s="219"/>
      <c r="E19" s="219">
        <v>3</v>
      </c>
      <c r="F19" s="219"/>
      <c r="G19" s="219">
        <f t="shared" si="3"/>
        <v>14.4</v>
      </c>
      <c r="H19" s="219"/>
      <c r="I19" s="219">
        <v>19.8</v>
      </c>
      <c r="J19" s="219"/>
      <c r="K19" s="219">
        <v>4.0999999999999996</v>
      </c>
      <c r="L19" s="219"/>
      <c r="M19" s="219">
        <f t="shared" si="4"/>
        <v>23.9</v>
      </c>
      <c r="N19" s="219"/>
      <c r="O19" s="219">
        <v>3.1</v>
      </c>
      <c r="P19" s="219"/>
      <c r="Q19" s="219">
        <v>1.9</v>
      </c>
      <c r="R19" s="219"/>
      <c r="S19" s="219">
        <f t="shared" si="5"/>
        <v>5</v>
      </c>
    </row>
    <row r="20" spans="1:19" s="176" customFormat="1" x14ac:dyDescent="0.2">
      <c r="A20" s="813" t="s">
        <v>566</v>
      </c>
      <c r="B20" s="724"/>
      <c r="C20" s="724">
        <v>12.4</v>
      </c>
      <c r="D20" s="724"/>
      <c r="E20" s="724">
        <v>3.2</v>
      </c>
      <c r="F20" s="724"/>
      <c r="G20" s="724">
        <f t="shared" si="3"/>
        <v>15.600000000000001</v>
      </c>
      <c r="H20" s="724"/>
      <c r="I20" s="724">
        <v>21.1</v>
      </c>
      <c r="J20" s="724"/>
      <c r="K20" s="724">
        <v>4.3</v>
      </c>
      <c r="L20" s="724"/>
      <c r="M20" s="724">
        <f t="shared" si="4"/>
        <v>25.400000000000002</v>
      </c>
      <c r="N20" s="724"/>
      <c r="O20" s="724">
        <v>3.7</v>
      </c>
      <c r="P20" s="724"/>
      <c r="Q20" s="724">
        <v>2.1</v>
      </c>
      <c r="R20" s="724"/>
      <c r="S20" s="724">
        <f t="shared" si="5"/>
        <v>5.8000000000000007</v>
      </c>
    </row>
    <row r="21" spans="1:19" s="176" customFormat="1" ht="6" customHeight="1" x14ac:dyDescent="0.2">
      <c r="A21" s="188"/>
      <c r="B21" s="219"/>
      <c r="C21" s="420"/>
      <c r="D21" s="219"/>
      <c r="E21" s="200"/>
      <c r="F21" s="219"/>
      <c r="G21" s="420"/>
      <c r="H21" s="421"/>
      <c r="I21" s="420"/>
      <c r="J21" s="219"/>
      <c r="L21" s="219"/>
      <c r="M21" s="420"/>
      <c r="O21" s="420"/>
      <c r="S21" s="420"/>
    </row>
    <row r="22" spans="1:19" s="176" customFormat="1" x14ac:dyDescent="0.2">
      <c r="A22" s="1190" t="s">
        <v>571</v>
      </c>
      <c r="B22" s="1190"/>
      <c r="C22" s="1190"/>
      <c r="D22" s="1190"/>
      <c r="E22" s="1190"/>
      <c r="F22" s="1190"/>
      <c r="G22" s="1190"/>
      <c r="H22" s="1190"/>
      <c r="I22" s="1190"/>
      <c r="J22" s="1190"/>
      <c r="K22" s="1190"/>
      <c r="L22" s="1130"/>
      <c r="M22" s="1130"/>
      <c r="N22" s="1130"/>
      <c r="O22" s="1130"/>
      <c r="P22" s="1130"/>
      <c r="Q22" s="1130"/>
      <c r="R22" s="1130"/>
      <c r="S22" s="1130"/>
    </row>
    <row r="23" spans="1:19" s="176" customFormat="1" ht="6" customHeight="1" x14ac:dyDescent="0.2">
      <c r="A23" s="892"/>
      <c r="B23" s="892"/>
      <c r="C23" s="892"/>
      <c r="D23" s="892"/>
      <c r="E23" s="892"/>
      <c r="F23" s="892"/>
      <c r="G23" s="892"/>
      <c r="H23" s="892"/>
      <c r="I23" s="892"/>
      <c r="J23" s="892"/>
      <c r="K23" s="892"/>
      <c r="L23" s="891"/>
      <c r="M23" s="891"/>
      <c r="N23" s="891"/>
      <c r="O23" s="891"/>
      <c r="P23" s="891"/>
      <c r="Q23" s="891"/>
      <c r="R23" s="891"/>
      <c r="S23" s="891"/>
    </row>
    <row r="24" spans="1:19" s="202" customFormat="1" ht="30" customHeight="1" x14ac:dyDescent="0.2">
      <c r="A24" s="1190" t="s">
        <v>548</v>
      </c>
      <c r="B24" s="1190"/>
      <c r="C24" s="1190"/>
      <c r="D24" s="1190"/>
      <c r="E24" s="1190"/>
      <c r="F24" s="1190"/>
      <c r="G24" s="1190"/>
      <c r="H24" s="1190"/>
      <c r="I24" s="1190"/>
      <c r="J24" s="1190"/>
      <c r="K24" s="1190"/>
      <c r="L24" s="1130"/>
      <c r="M24" s="1130"/>
      <c r="N24" s="1130"/>
      <c r="O24" s="1130"/>
      <c r="P24" s="1130"/>
      <c r="Q24" s="1130"/>
      <c r="R24" s="1130"/>
      <c r="S24" s="1130"/>
    </row>
    <row r="25" spans="1:19" s="202" customFormat="1" ht="15" customHeight="1" x14ac:dyDescent="0.2">
      <c r="A25" s="1190" t="s">
        <v>258</v>
      </c>
      <c r="B25" s="1190"/>
      <c r="C25" s="1190"/>
      <c r="D25" s="1190"/>
      <c r="E25" s="1190"/>
      <c r="F25" s="1190"/>
      <c r="G25" s="1190"/>
      <c r="H25" s="1190"/>
      <c r="I25" s="1190"/>
      <c r="J25" s="1190"/>
      <c r="K25" s="1190"/>
      <c r="L25" s="1130"/>
      <c r="M25" s="1130"/>
      <c r="N25" s="1130"/>
      <c r="O25" s="1130"/>
      <c r="P25" s="1130"/>
      <c r="Q25" s="1130"/>
      <c r="R25" s="1130"/>
      <c r="S25" s="1130"/>
    </row>
    <row r="26" spans="1:19" ht="30" customHeight="1" x14ac:dyDescent="0.2">
      <c r="A26" s="1129" t="s">
        <v>259</v>
      </c>
      <c r="B26" s="1129"/>
      <c r="C26" s="1129"/>
      <c r="D26" s="1129"/>
      <c r="E26" s="1129"/>
      <c r="F26" s="1129"/>
      <c r="G26" s="1129"/>
      <c r="H26" s="1129"/>
      <c r="I26" s="1129"/>
      <c r="J26" s="1129"/>
      <c r="K26" s="1129"/>
      <c r="L26" s="1130"/>
      <c r="M26" s="1130"/>
      <c r="N26" s="1130"/>
      <c r="O26" s="1130"/>
      <c r="P26" s="1130"/>
      <c r="Q26" s="1130"/>
      <c r="R26" s="1130"/>
      <c r="S26" s="1130"/>
    </row>
    <row r="27" spans="1:19" x14ac:dyDescent="0.2">
      <c r="A27" s="422"/>
      <c r="B27" s="422"/>
      <c r="C27" s="422"/>
      <c r="D27" s="422"/>
      <c r="E27" s="422"/>
      <c r="F27" s="423"/>
      <c r="L27" s="422"/>
      <c r="M27" s="422"/>
      <c r="R27" s="422"/>
      <c r="S27" s="422"/>
    </row>
    <row r="28" spans="1:19" x14ac:dyDescent="0.2">
      <c r="A28" s="422"/>
      <c r="B28" s="422"/>
      <c r="C28" s="422"/>
      <c r="D28" s="422"/>
      <c r="E28" s="422"/>
      <c r="F28" s="423"/>
      <c r="L28" s="422"/>
      <c r="M28" s="422"/>
      <c r="R28" s="422"/>
      <c r="S28" s="422"/>
    </row>
    <row r="29" spans="1:19" x14ac:dyDescent="0.2">
      <c r="A29" s="422"/>
      <c r="B29" s="422"/>
      <c r="C29" s="422"/>
      <c r="D29" s="422"/>
      <c r="E29" s="422"/>
      <c r="F29" s="423"/>
      <c r="L29" s="422"/>
      <c r="M29" s="422"/>
      <c r="R29" s="422"/>
      <c r="S29" s="422"/>
    </row>
    <row r="31" spans="1:19" ht="15" customHeight="1" x14ac:dyDescent="0.2"/>
  </sheetData>
  <mergeCells count="20">
    <mergeCell ref="A1:B1"/>
    <mergeCell ref="A2:B2"/>
    <mergeCell ref="F1:L1"/>
    <mergeCell ref="A3:S3"/>
    <mergeCell ref="B4:G4"/>
    <mergeCell ref="H4:M4"/>
    <mergeCell ref="N4:S4"/>
    <mergeCell ref="A25:S25"/>
    <mergeCell ref="A26:S26"/>
    <mergeCell ref="L5:M5"/>
    <mergeCell ref="N5:O5"/>
    <mergeCell ref="P5:Q5"/>
    <mergeCell ref="R5:S5"/>
    <mergeCell ref="A22:S22"/>
    <mergeCell ref="A24:S24"/>
    <mergeCell ref="B5:C5"/>
    <mergeCell ref="D5:E5"/>
    <mergeCell ref="F5:G5"/>
    <mergeCell ref="H5:I5"/>
    <mergeCell ref="J5:K5"/>
  </mergeCells>
  <hyperlinks>
    <hyperlink ref="F1:H1" location="Tabellförteckning!A1" display="Tillbaka till innehållsföreckningen "/>
  </hyperlinks>
  <pageMargins left="0.75" right="0.75" top="1" bottom="1" header="0.5" footer="0.5"/>
  <pageSetup paperSize="9" scale="92"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pane ySplit="5" topLeftCell="A6" activePane="bottomLeft" state="frozen"/>
      <selection sqref="A1:B86"/>
      <selection pane="bottomLeft" activeCell="K9" sqref="K9"/>
    </sheetView>
  </sheetViews>
  <sheetFormatPr defaultColWidth="8.85546875" defaultRowHeight="12.75" x14ac:dyDescent="0.2"/>
  <cols>
    <col min="1" max="1" width="10.7109375" style="459" customWidth="1"/>
    <col min="2" max="8" width="6.7109375" style="178" customWidth="1"/>
    <col min="9" max="9" width="8.7109375" style="178" customWidth="1"/>
    <col min="10" max="16" width="6.7109375" style="178" customWidth="1"/>
    <col min="17" max="17" width="8.7109375" style="178" customWidth="1"/>
    <col min="18" max="16384" width="8.85546875" style="200"/>
  </cols>
  <sheetData>
    <row r="1" spans="1:17" ht="30" customHeight="1" x14ac:dyDescent="0.25">
      <c r="A1" s="1139"/>
      <c r="B1" s="967"/>
      <c r="F1" s="962" t="s">
        <v>590</v>
      </c>
      <c r="G1" s="963"/>
      <c r="H1" s="963"/>
      <c r="I1" s="967"/>
      <c r="J1" s="963"/>
      <c r="K1" s="963"/>
    </row>
    <row r="2" spans="1:17" ht="6" customHeight="1" x14ac:dyDescent="0.2">
      <c r="A2" s="1139"/>
      <c r="B2" s="967"/>
    </row>
    <row r="3" spans="1:17" s="176" customFormat="1" ht="15" customHeight="1" x14ac:dyDescent="0.2">
      <c r="A3" s="1195" t="s">
        <v>574</v>
      </c>
      <c r="B3" s="1196"/>
      <c r="C3" s="1196"/>
      <c r="D3" s="1196"/>
      <c r="E3" s="1196"/>
      <c r="F3" s="1196"/>
      <c r="G3" s="1196"/>
      <c r="H3" s="1196"/>
      <c r="I3" s="1196"/>
      <c r="J3" s="1196"/>
      <c r="K3" s="1196"/>
      <c r="L3" s="1196"/>
      <c r="M3" s="1196"/>
      <c r="N3" s="1196"/>
      <c r="O3" s="1196"/>
      <c r="P3" s="1196"/>
      <c r="Q3" s="1196"/>
    </row>
    <row r="4" spans="1:17" s="176" customFormat="1" ht="15" customHeight="1" x14ac:dyDescent="0.2">
      <c r="A4" s="178"/>
      <c r="B4" s="1086" t="s">
        <v>22</v>
      </c>
      <c r="C4" s="1086"/>
      <c r="D4" s="1086"/>
      <c r="E4" s="1086"/>
      <c r="F4" s="1086"/>
      <c r="G4" s="1086"/>
      <c r="H4" s="1086"/>
      <c r="I4" s="1086"/>
      <c r="J4" s="1086" t="s">
        <v>23</v>
      </c>
      <c r="K4" s="1086"/>
      <c r="L4" s="1086"/>
      <c r="M4" s="1086"/>
      <c r="N4" s="1086"/>
      <c r="O4" s="1086"/>
      <c r="P4" s="1086"/>
      <c r="Q4" s="1086"/>
    </row>
    <row r="5" spans="1:17" s="176" customFormat="1" ht="30" customHeight="1" x14ac:dyDescent="0.2">
      <c r="A5" s="914"/>
      <c r="B5" s="919" t="s">
        <v>680</v>
      </c>
      <c r="C5" s="919" t="s">
        <v>681</v>
      </c>
      <c r="D5" s="919" t="s">
        <v>682</v>
      </c>
      <c r="E5" s="919" t="s">
        <v>683</v>
      </c>
      <c r="F5" s="919" t="s">
        <v>684</v>
      </c>
      <c r="G5" s="919" t="s">
        <v>685</v>
      </c>
      <c r="H5" s="919" t="s">
        <v>686</v>
      </c>
      <c r="I5" s="919" t="s">
        <v>687</v>
      </c>
      <c r="J5" s="919" t="s">
        <v>680</v>
      </c>
      <c r="K5" s="919" t="s">
        <v>681</v>
      </c>
      <c r="L5" s="919" t="s">
        <v>682</v>
      </c>
      <c r="M5" s="919" t="s">
        <v>683</v>
      </c>
      <c r="N5" s="919" t="s">
        <v>684</v>
      </c>
      <c r="O5" s="919" t="s">
        <v>685</v>
      </c>
      <c r="P5" s="919" t="s">
        <v>686</v>
      </c>
      <c r="Q5" s="919" t="s">
        <v>687</v>
      </c>
    </row>
    <row r="6" spans="1:17" s="176" customFormat="1" ht="5.0999999999999996" customHeight="1" x14ac:dyDescent="0.2">
      <c r="A6" s="460"/>
      <c r="B6" s="178"/>
      <c r="C6" s="461"/>
      <c r="D6" s="461"/>
      <c r="E6" s="461"/>
      <c r="F6" s="461"/>
      <c r="G6" s="461"/>
      <c r="H6" s="461"/>
      <c r="I6" s="461"/>
      <c r="J6" s="178"/>
      <c r="K6" s="178"/>
      <c r="L6" s="178"/>
      <c r="M6" s="178"/>
      <c r="N6" s="178"/>
      <c r="O6" s="178"/>
      <c r="P6" s="178"/>
      <c r="Q6" s="178"/>
    </row>
    <row r="7" spans="1:17" x14ac:dyDescent="0.2">
      <c r="A7" s="188" t="s">
        <v>573</v>
      </c>
      <c r="B7" s="810">
        <v>23</v>
      </c>
      <c r="C7" s="810">
        <v>25</v>
      </c>
      <c r="D7" s="810">
        <v>18.600000000000001</v>
      </c>
      <c r="E7" s="810">
        <v>10.9</v>
      </c>
      <c r="F7" s="810">
        <v>8.6999999999999993</v>
      </c>
      <c r="G7" s="810">
        <v>10.7</v>
      </c>
      <c r="H7" s="810">
        <v>12.5</v>
      </c>
      <c r="I7" s="206">
        <v>16.8</v>
      </c>
      <c r="J7" s="206">
        <v>1.2</v>
      </c>
      <c r="K7" s="206">
        <v>1.4</v>
      </c>
      <c r="L7" s="206">
        <v>0.6</v>
      </c>
      <c r="M7" s="206">
        <v>0.6</v>
      </c>
      <c r="N7" s="206">
        <v>0.1</v>
      </c>
      <c r="O7" s="206">
        <v>0.2</v>
      </c>
      <c r="P7" s="206">
        <v>0</v>
      </c>
      <c r="Q7" s="206">
        <v>0.6</v>
      </c>
    </row>
    <row r="8" spans="1:17" x14ac:dyDescent="0.2">
      <c r="A8" s="188" t="s">
        <v>554</v>
      </c>
      <c r="B8" s="814" t="s">
        <v>67</v>
      </c>
      <c r="C8" s="814" t="s">
        <v>67</v>
      </c>
      <c r="D8" s="814" t="s">
        <v>67</v>
      </c>
      <c r="E8" s="814" t="s">
        <v>67</v>
      </c>
      <c r="F8" s="814" t="s">
        <v>67</v>
      </c>
      <c r="G8" s="814" t="s">
        <v>67</v>
      </c>
      <c r="H8" s="814" t="s">
        <v>67</v>
      </c>
      <c r="I8" s="814" t="s">
        <v>67</v>
      </c>
      <c r="J8" s="814" t="s">
        <v>67</v>
      </c>
      <c r="K8" s="814" t="s">
        <v>67</v>
      </c>
      <c r="L8" s="814" t="s">
        <v>67</v>
      </c>
      <c r="M8" s="814" t="s">
        <v>67</v>
      </c>
      <c r="N8" s="814" t="s">
        <v>67</v>
      </c>
      <c r="O8" s="814" t="s">
        <v>67</v>
      </c>
      <c r="P8" s="814" t="s">
        <v>67</v>
      </c>
      <c r="Q8" s="814" t="s">
        <v>67</v>
      </c>
    </row>
    <row r="9" spans="1:17" x14ac:dyDescent="0.2">
      <c r="A9" s="188" t="s">
        <v>555</v>
      </c>
      <c r="B9" s="814" t="s">
        <v>67</v>
      </c>
      <c r="C9" s="814" t="s">
        <v>67</v>
      </c>
      <c r="D9" s="814" t="s">
        <v>67</v>
      </c>
      <c r="E9" s="814" t="s">
        <v>67</v>
      </c>
      <c r="F9" s="814" t="s">
        <v>67</v>
      </c>
      <c r="G9" s="814" t="s">
        <v>67</v>
      </c>
      <c r="H9" s="814" t="s">
        <v>67</v>
      </c>
      <c r="I9" s="814" t="s">
        <v>67</v>
      </c>
      <c r="J9" s="814" t="s">
        <v>67</v>
      </c>
      <c r="K9" s="814" t="s">
        <v>67</v>
      </c>
      <c r="L9" s="814" t="s">
        <v>67</v>
      </c>
      <c r="M9" s="814" t="s">
        <v>67</v>
      </c>
      <c r="N9" s="814" t="s">
        <v>67</v>
      </c>
      <c r="O9" s="814" t="s">
        <v>67</v>
      </c>
      <c r="P9" s="814" t="s">
        <v>67</v>
      </c>
      <c r="Q9" s="814" t="s">
        <v>67</v>
      </c>
    </row>
    <row r="10" spans="1:17" x14ac:dyDescent="0.2">
      <c r="A10" s="188" t="s">
        <v>556</v>
      </c>
      <c r="B10" s="814" t="s">
        <v>67</v>
      </c>
      <c r="C10" s="814" t="s">
        <v>67</v>
      </c>
      <c r="D10" s="814" t="s">
        <v>67</v>
      </c>
      <c r="E10" s="814" t="s">
        <v>67</v>
      </c>
      <c r="F10" s="814" t="s">
        <v>67</v>
      </c>
      <c r="G10" s="814" t="s">
        <v>67</v>
      </c>
      <c r="H10" s="814" t="s">
        <v>67</v>
      </c>
      <c r="I10" s="814" t="s">
        <v>67</v>
      </c>
      <c r="J10" s="814" t="s">
        <v>67</v>
      </c>
      <c r="K10" s="814" t="s">
        <v>67</v>
      </c>
      <c r="L10" s="814" t="s">
        <v>67</v>
      </c>
      <c r="M10" s="814" t="s">
        <v>67</v>
      </c>
      <c r="N10" s="814" t="s">
        <v>67</v>
      </c>
      <c r="O10" s="814" t="s">
        <v>67</v>
      </c>
      <c r="P10" s="814" t="s">
        <v>67</v>
      </c>
      <c r="Q10" s="814" t="s">
        <v>67</v>
      </c>
    </row>
    <row r="11" spans="1:17" x14ac:dyDescent="0.2">
      <c r="A11" s="188" t="s">
        <v>557</v>
      </c>
      <c r="B11" s="810">
        <v>22.3</v>
      </c>
      <c r="C11" s="810">
        <v>30.6</v>
      </c>
      <c r="D11" s="810">
        <v>25.8</v>
      </c>
      <c r="E11" s="810">
        <v>19.100000000000001</v>
      </c>
      <c r="F11" s="810">
        <v>10</v>
      </c>
      <c r="G11" s="810">
        <v>8.6999999999999993</v>
      </c>
      <c r="H11" s="810">
        <v>9</v>
      </c>
      <c r="I11" s="206">
        <v>20</v>
      </c>
      <c r="J11" s="206">
        <v>0.6</v>
      </c>
      <c r="K11" s="206">
        <v>2.1</v>
      </c>
      <c r="L11" s="206">
        <v>1.9</v>
      </c>
      <c r="M11" s="206">
        <v>0.8</v>
      </c>
      <c r="N11" s="206">
        <v>0.3</v>
      </c>
      <c r="O11" s="206">
        <v>0</v>
      </c>
      <c r="P11" s="206">
        <v>0</v>
      </c>
      <c r="Q11" s="206">
        <v>0.9</v>
      </c>
    </row>
    <row r="12" spans="1:17" x14ac:dyDescent="0.2">
      <c r="A12" s="188" t="s">
        <v>558</v>
      </c>
      <c r="B12" s="814" t="s">
        <v>67</v>
      </c>
      <c r="C12" s="814" t="s">
        <v>67</v>
      </c>
      <c r="D12" s="814" t="s">
        <v>67</v>
      </c>
      <c r="E12" s="814" t="s">
        <v>67</v>
      </c>
      <c r="F12" s="814" t="s">
        <v>67</v>
      </c>
      <c r="G12" s="814" t="s">
        <v>67</v>
      </c>
      <c r="H12" s="814" t="s">
        <v>67</v>
      </c>
      <c r="I12" s="814" t="s">
        <v>67</v>
      </c>
      <c r="J12" s="814" t="s">
        <v>67</v>
      </c>
      <c r="K12" s="814" t="s">
        <v>67</v>
      </c>
      <c r="L12" s="814" t="s">
        <v>67</v>
      </c>
      <c r="M12" s="814" t="s">
        <v>67</v>
      </c>
      <c r="N12" s="814" t="s">
        <v>67</v>
      </c>
      <c r="O12" s="814" t="s">
        <v>67</v>
      </c>
      <c r="P12" s="814" t="s">
        <v>67</v>
      </c>
      <c r="Q12" s="814" t="s">
        <v>67</v>
      </c>
    </row>
    <row r="13" spans="1:17" x14ac:dyDescent="0.2">
      <c r="A13" s="796" t="s">
        <v>559</v>
      </c>
      <c r="B13" s="814" t="s">
        <v>67</v>
      </c>
      <c r="C13" s="814" t="s">
        <v>67</v>
      </c>
      <c r="D13" s="814" t="s">
        <v>67</v>
      </c>
      <c r="E13" s="814" t="s">
        <v>67</v>
      </c>
      <c r="F13" s="814" t="s">
        <v>67</v>
      </c>
      <c r="G13" s="814" t="s">
        <v>67</v>
      </c>
      <c r="H13" s="814" t="s">
        <v>67</v>
      </c>
      <c r="I13" s="814" t="s">
        <v>67</v>
      </c>
      <c r="J13" s="814" t="s">
        <v>67</v>
      </c>
      <c r="K13" s="814" t="s">
        <v>67</v>
      </c>
      <c r="L13" s="814" t="s">
        <v>67</v>
      </c>
      <c r="M13" s="814" t="s">
        <v>67</v>
      </c>
      <c r="N13" s="814" t="s">
        <v>67</v>
      </c>
      <c r="O13" s="814" t="s">
        <v>67</v>
      </c>
      <c r="P13" s="814" t="s">
        <v>67</v>
      </c>
      <c r="Q13" s="814" t="s">
        <v>67</v>
      </c>
    </row>
    <row r="14" spans="1:17" x14ac:dyDescent="0.2">
      <c r="A14" s="796" t="s">
        <v>560</v>
      </c>
      <c r="B14" s="814" t="s">
        <v>67</v>
      </c>
      <c r="C14" s="814" t="s">
        <v>67</v>
      </c>
      <c r="D14" s="814" t="s">
        <v>67</v>
      </c>
      <c r="E14" s="814" t="s">
        <v>67</v>
      </c>
      <c r="F14" s="814" t="s">
        <v>67</v>
      </c>
      <c r="G14" s="814" t="s">
        <v>67</v>
      </c>
      <c r="H14" s="814" t="s">
        <v>67</v>
      </c>
      <c r="I14" s="814" t="s">
        <v>67</v>
      </c>
      <c r="J14" s="814" t="s">
        <v>67</v>
      </c>
      <c r="K14" s="814" t="s">
        <v>67</v>
      </c>
      <c r="L14" s="814" t="s">
        <v>67</v>
      </c>
      <c r="M14" s="814" t="s">
        <v>67</v>
      </c>
      <c r="N14" s="814" t="s">
        <v>67</v>
      </c>
      <c r="O14" s="814" t="s">
        <v>67</v>
      </c>
      <c r="P14" s="814" t="s">
        <v>67</v>
      </c>
      <c r="Q14" s="814" t="s">
        <v>67</v>
      </c>
    </row>
    <row r="15" spans="1:17" x14ac:dyDescent="0.2">
      <c r="A15" s="188" t="s">
        <v>561</v>
      </c>
      <c r="B15" s="810">
        <v>26.5</v>
      </c>
      <c r="C15" s="810">
        <v>32</v>
      </c>
      <c r="D15" s="810">
        <v>30.7</v>
      </c>
      <c r="E15" s="810">
        <v>23.5</v>
      </c>
      <c r="F15" s="810">
        <v>17.600000000000001</v>
      </c>
      <c r="G15" s="810">
        <v>10</v>
      </c>
      <c r="H15" s="810">
        <v>6.5</v>
      </c>
      <c r="I15" s="206">
        <v>23.1</v>
      </c>
      <c r="J15" s="206">
        <v>4.3</v>
      </c>
      <c r="K15" s="206">
        <v>3.5</v>
      </c>
      <c r="L15" s="206">
        <v>4</v>
      </c>
      <c r="M15" s="206">
        <v>3.9</v>
      </c>
      <c r="N15" s="206">
        <v>1.4</v>
      </c>
      <c r="O15" s="206">
        <v>0.7</v>
      </c>
      <c r="P15" s="206">
        <v>0.5</v>
      </c>
      <c r="Q15" s="206">
        <v>2.8</v>
      </c>
    </row>
    <row r="16" spans="1:17" ht="14.25" x14ac:dyDescent="0.2">
      <c r="A16" s="188" t="s">
        <v>567</v>
      </c>
      <c r="B16" s="810">
        <v>22.5</v>
      </c>
      <c r="C16" s="810">
        <v>31.8</v>
      </c>
      <c r="D16" s="810">
        <v>28.5</v>
      </c>
      <c r="E16" s="810">
        <v>27.1</v>
      </c>
      <c r="F16" s="810">
        <v>18.399999999999999</v>
      </c>
      <c r="G16" s="810">
        <v>17.8</v>
      </c>
      <c r="H16" s="810">
        <v>7.3</v>
      </c>
      <c r="I16" s="206">
        <v>23.8</v>
      </c>
      <c r="J16" s="206">
        <v>3.6</v>
      </c>
      <c r="K16" s="206">
        <v>2.9</v>
      </c>
      <c r="L16" s="206">
        <v>3.4</v>
      </c>
      <c r="M16" s="206">
        <v>6</v>
      </c>
      <c r="N16" s="206">
        <v>1</v>
      </c>
      <c r="O16" s="206">
        <v>0.7</v>
      </c>
      <c r="P16" s="206">
        <v>0</v>
      </c>
      <c r="Q16" s="206">
        <v>2.8</v>
      </c>
    </row>
    <row r="17" spans="1:19" ht="14.25" x14ac:dyDescent="0.2">
      <c r="A17" s="188" t="s">
        <v>568</v>
      </c>
      <c r="B17" s="810">
        <v>31.8</v>
      </c>
      <c r="C17" s="810">
        <v>33.6</v>
      </c>
      <c r="D17" s="810">
        <v>34.299999999999997</v>
      </c>
      <c r="E17" s="810">
        <v>26.2</v>
      </c>
      <c r="F17" s="810">
        <v>20.399999999999999</v>
      </c>
      <c r="G17" s="810">
        <v>15.5</v>
      </c>
      <c r="H17" s="810">
        <v>7.8</v>
      </c>
      <c r="I17" s="206">
        <v>26.5</v>
      </c>
      <c r="J17" s="206">
        <v>6.1</v>
      </c>
      <c r="K17" s="206">
        <v>2.2999999999999998</v>
      </c>
      <c r="L17" s="206">
        <v>4.5999999999999996</v>
      </c>
      <c r="M17" s="206">
        <v>5.0999999999999996</v>
      </c>
      <c r="N17" s="206">
        <v>0.8</v>
      </c>
      <c r="O17" s="206">
        <v>0.7</v>
      </c>
      <c r="P17" s="206">
        <v>0</v>
      </c>
      <c r="Q17" s="206">
        <v>3.1</v>
      </c>
    </row>
    <row r="18" spans="1:19" ht="14.25" x14ac:dyDescent="0.2">
      <c r="A18" s="188" t="s">
        <v>563</v>
      </c>
      <c r="B18" s="810">
        <v>18.8</v>
      </c>
      <c r="C18" s="810">
        <v>28.5</v>
      </c>
      <c r="D18" s="810">
        <v>25.4</v>
      </c>
      <c r="E18" s="810">
        <v>23.3</v>
      </c>
      <c r="F18" s="810">
        <v>19.5</v>
      </c>
      <c r="G18" s="810">
        <v>12.6</v>
      </c>
      <c r="H18" s="810">
        <v>8.6999999999999993</v>
      </c>
      <c r="I18" s="206">
        <v>21.1</v>
      </c>
      <c r="J18" s="206">
        <v>6.3</v>
      </c>
      <c r="K18" s="206">
        <v>5.6</v>
      </c>
      <c r="L18" s="206">
        <v>6.5</v>
      </c>
      <c r="M18" s="206">
        <v>4.4000000000000004</v>
      </c>
      <c r="N18" s="206">
        <v>1.9</v>
      </c>
      <c r="O18" s="206">
        <v>0.3</v>
      </c>
      <c r="P18" s="206">
        <v>0.4</v>
      </c>
      <c r="Q18" s="206">
        <v>4</v>
      </c>
    </row>
    <row r="19" spans="1:19" ht="14.25" x14ac:dyDescent="0.2">
      <c r="A19" s="188" t="s">
        <v>570</v>
      </c>
      <c r="B19" s="810">
        <v>16.8</v>
      </c>
      <c r="C19" s="810">
        <v>29.6</v>
      </c>
      <c r="D19" s="810">
        <v>25.2</v>
      </c>
      <c r="E19" s="810">
        <v>23.8</v>
      </c>
      <c r="F19" s="810">
        <v>18.5</v>
      </c>
      <c r="G19" s="810">
        <v>10.9</v>
      </c>
      <c r="H19" s="810">
        <v>8</v>
      </c>
      <c r="I19" s="815">
        <v>20.5</v>
      </c>
      <c r="J19" s="810">
        <v>4</v>
      </c>
      <c r="K19" s="810">
        <v>3.9</v>
      </c>
      <c r="L19" s="810">
        <v>5.4</v>
      </c>
      <c r="M19" s="810">
        <v>4.5999999999999996</v>
      </c>
      <c r="N19" s="810">
        <v>2.2000000000000002</v>
      </c>
      <c r="O19" s="810">
        <v>1.1000000000000001</v>
      </c>
      <c r="P19" s="810">
        <v>0.3</v>
      </c>
      <c r="Q19" s="815">
        <v>3.4</v>
      </c>
    </row>
    <row r="20" spans="1:19" x14ac:dyDescent="0.2">
      <c r="A20" s="188" t="s">
        <v>564</v>
      </c>
      <c r="B20" s="810">
        <v>18.600000000000001</v>
      </c>
      <c r="C20" s="810">
        <v>25.7</v>
      </c>
      <c r="D20" s="810">
        <v>24</v>
      </c>
      <c r="E20" s="810">
        <v>23</v>
      </c>
      <c r="F20" s="810">
        <v>18.7</v>
      </c>
      <c r="G20" s="810">
        <v>12.3</v>
      </c>
      <c r="H20" s="810">
        <v>7</v>
      </c>
      <c r="I20" s="815">
        <v>19.8</v>
      </c>
      <c r="J20" s="810">
        <v>3.9</v>
      </c>
      <c r="K20" s="810">
        <v>6</v>
      </c>
      <c r="L20" s="810">
        <v>4.2</v>
      </c>
      <c r="M20" s="810">
        <v>3.2</v>
      </c>
      <c r="N20" s="810">
        <v>1.5</v>
      </c>
      <c r="O20" s="810">
        <v>1.1000000000000001</v>
      </c>
      <c r="P20" s="810">
        <v>0.4</v>
      </c>
      <c r="Q20" s="815">
        <v>3.1</v>
      </c>
    </row>
    <row r="21" spans="1:19" x14ac:dyDescent="0.2">
      <c r="A21" s="429" t="s">
        <v>566</v>
      </c>
      <c r="B21" s="811">
        <v>16.399999999999999</v>
      </c>
      <c r="C21" s="811">
        <v>29.6</v>
      </c>
      <c r="D21" s="811">
        <v>23.2</v>
      </c>
      <c r="E21" s="811">
        <v>28.3</v>
      </c>
      <c r="F21" s="811">
        <v>20.399999999999999</v>
      </c>
      <c r="G21" s="811">
        <v>12.2</v>
      </c>
      <c r="H21" s="811">
        <v>6.5</v>
      </c>
      <c r="I21" s="816">
        <v>21.1</v>
      </c>
      <c r="J21" s="811">
        <v>2.5</v>
      </c>
      <c r="K21" s="811">
        <v>7.1</v>
      </c>
      <c r="L21" s="811">
        <v>4.0999999999999996</v>
      </c>
      <c r="M21" s="811">
        <v>5.0999999999999996</v>
      </c>
      <c r="N21" s="811">
        <v>3.4</v>
      </c>
      <c r="O21" s="811">
        <v>1.1000000000000001</v>
      </c>
      <c r="P21" s="811">
        <v>0.6</v>
      </c>
      <c r="Q21" s="816">
        <v>3.7</v>
      </c>
    </row>
    <row r="22" spans="1:19" ht="6" customHeight="1" x14ac:dyDescent="0.2">
      <c r="A22" s="1197"/>
      <c r="B22" s="1197"/>
      <c r="C22" s="1059"/>
      <c r="D22" s="1059"/>
      <c r="E22" s="1059"/>
      <c r="F22" s="1059"/>
      <c r="G22" s="1059"/>
      <c r="H22" s="1059"/>
      <c r="I22" s="1059"/>
      <c r="J22" s="1059"/>
      <c r="K22" s="1059"/>
      <c r="L22" s="1059"/>
      <c r="M22" s="1059"/>
      <c r="N22" s="1059"/>
      <c r="O22" s="1059"/>
      <c r="P22" s="1059"/>
      <c r="Q22" s="1059"/>
    </row>
    <row r="23" spans="1:19" s="176" customFormat="1" ht="15" customHeight="1" x14ac:dyDescent="0.2">
      <c r="A23" s="1190" t="s">
        <v>571</v>
      </c>
      <c r="B23" s="954"/>
      <c r="C23" s="954"/>
      <c r="D23" s="954"/>
      <c r="E23" s="954"/>
      <c r="F23" s="954"/>
      <c r="G23" s="954"/>
      <c r="H23" s="954"/>
      <c r="I23" s="954"/>
      <c r="J23" s="954"/>
      <c r="K23" s="954"/>
      <c r="L23" s="954"/>
      <c r="M23" s="954"/>
      <c r="N23" s="954"/>
      <c r="O23" s="954"/>
      <c r="P23" s="954"/>
      <c r="Q23" s="954"/>
    </row>
    <row r="24" spans="1:19" s="176" customFormat="1" ht="6" customHeight="1" x14ac:dyDescent="0.2">
      <c r="A24" s="892"/>
      <c r="B24" s="884"/>
      <c r="C24" s="884"/>
      <c r="D24" s="884"/>
      <c r="E24" s="884"/>
      <c r="F24" s="884"/>
      <c r="G24" s="884"/>
      <c r="H24" s="884"/>
      <c r="I24" s="884"/>
      <c r="J24" s="884"/>
      <c r="K24" s="884"/>
      <c r="L24" s="884"/>
      <c r="M24" s="884"/>
      <c r="N24" s="884"/>
      <c r="O24" s="884"/>
      <c r="P24" s="884"/>
      <c r="Q24" s="884"/>
    </row>
    <row r="25" spans="1:19" s="202" customFormat="1" ht="30" customHeight="1" x14ac:dyDescent="0.2">
      <c r="A25" s="1190" t="s">
        <v>548</v>
      </c>
      <c r="B25" s="954"/>
      <c r="C25" s="954"/>
      <c r="D25" s="954"/>
      <c r="E25" s="954"/>
      <c r="F25" s="954"/>
      <c r="G25" s="954"/>
      <c r="H25" s="954"/>
      <c r="I25" s="954"/>
      <c r="J25" s="954"/>
      <c r="K25" s="954"/>
      <c r="L25" s="954"/>
      <c r="M25" s="954"/>
      <c r="N25" s="954"/>
      <c r="O25" s="954"/>
      <c r="P25" s="954"/>
      <c r="Q25" s="954"/>
    </row>
    <row r="26" spans="1:19" s="202" customFormat="1" ht="15" customHeight="1" x14ac:dyDescent="0.2">
      <c r="A26" s="1190" t="s">
        <v>258</v>
      </c>
      <c r="B26" s="954"/>
      <c r="C26" s="954"/>
      <c r="D26" s="954"/>
      <c r="E26" s="954"/>
      <c r="F26" s="954"/>
      <c r="G26" s="954"/>
      <c r="H26" s="954"/>
      <c r="I26" s="954"/>
      <c r="J26" s="954"/>
      <c r="K26" s="954"/>
      <c r="L26" s="954"/>
      <c r="M26" s="954"/>
      <c r="N26" s="954"/>
      <c r="O26" s="954"/>
      <c r="P26" s="954"/>
      <c r="Q26" s="954"/>
    </row>
    <row r="27" spans="1:19" ht="30" customHeight="1" x14ac:dyDescent="0.2">
      <c r="A27" s="1190" t="s">
        <v>259</v>
      </c>
      <c r="B27" s="954"/>
      <c r="C27" s="954"/>
      <c r="D27" s="954"/>
      <c r="E27" s="954"/>
      <c r="F27" s="954"/>
      <c r="G27" s="954"/>
      <c r="H27" s="954"/>
      <c r="I27" s="954"/>
      <c r="J27" s="954"/>
      <c r="K27" s="954"/>
      <c r="L27" s="954"/>
      <c r="M27" s="954"/>
      <c r="N27" s="954"/>
      <c r="O27" s="954"/>
      <c r="P27" s="954"/>
      <c r="Q27" s="954"/>
      <c r="R27" s="463"/>
    </row>
    <row r="28" spans="1:19" ht="15" x14ac:dyDescent="0.25">
      <c r="Q28" s="219"/>
      <c r="R28" s="426"/>
    </row>
    <row r="29" spans="1:19" ht="15" x14ac:dyDescent="0.25">
      <c r="A29" s="425"/>
      <c r="N29" s="471"/>
      <c r="O29" s="471"/>
      <c r="P29" s="471"/>
      <c r="Q29" s="471"/>
      <c r="R29" s="430"/>
      <c r="S29" s="430"/>
    </row>
    <row r="30" spans="1:19" ht="15" x14ac:dyDescent="0.25">
      <c r="A30" s="425"/>
      <c r="N30" s="471"/>
      <c r="O30" s="471"/>
      <c r="P30" s="471"/>
      <c r="Q30" s="471"/>
      <c r="R30" s="428"/>
      <c r="S30" s="428"/>
    </row>
    <row r="31" spans="1:19" ht="15" x14ac:dyDescent="0.25">
      <c r="N31" s="471"/>
      <c r="O31" s="471"/>
      <c r="P31" s="471"/>
      <c r="Q31" s="471"/>
      <c r="R31" s="456"/>
      <c r="S31" s="456"/>
    </row>
    <row r="32" spans="1:19" ht="15" x14ac:dyDescent="0.25">
      <c r="N32" s="471"/>
      <c r="O32" s="471"/>
      <c r="P32" s="471"/>
      <c r="Q32" s="471"/>
      <c r="R32" s="456"/>
      <c r="S32" s="456"/>
    </row>
    <row r="33" spans="14:19" ht="15" x14ac:dyDescent="0.25">
      <c r="N33" s="471"/>
      <c r="O33" s="471"/>
      <c r="P33" s="471"/>
      <c r="R33" s="178"/>
      <c r="S33" s="456"/>
    </row>
    <row r="34" spans="14:19" ht="15" x14ac:dyDescent="0.25">
      <c r="N34" s="471"/>
      <c r="O34" s="471"/>
      <c r="P34" s="471"/>
      <c r="R34" s="178"/>
      <c r="S34" s="456"/>
    </row>
    <row r="35" spans="14:19" ht="15" x14ac:dyDescent="0.25">
      <c r="N35" s="471"/>
      <c r="O35" s="471"/>
      <c r="P35" s="471"/>
      <c r="R35" s="178"/>
      <c r="S35" s="456"/>
    </row>
    <row r="36" spans="14:19" ht="15" x14ac:dyDescent="0.25">
      <c r="N36" s="471"/>
      <c r="O36" s="471"/>
      <c r="P36" s="471"/>
      <c r="R36" s="178"/>
      <c r="S36" s="456"/>
    </row>
    <row r="37" spans="14:19" ht="15" x14ac:dyDescent="0.25">
      <c r="N37" s="427"/>
      <c r="O37" s="427"/>
      <c r="P37" s="427"/>
      <c r="R37" s="178"/>
      <c r="S37" s="456"/>
    </row>
    <row r="38" spans="14:19" ht="15" x14ac:dyDescent="0.25">
      <c r="N38" s="427"/>
      <c r="O38" s="427"/>
      <c r="P38" s="427"/>
      <c r="R38" s="178"/>
      <c r="S38" s="456"/>
    </row>
    <row r="39" spans="14:19" ht="15" x14ac:dyDescent="0.25">
      <c r="N39" s="427"/>
      <c r="O39" s="427"/>
      <c r="P39" s="427"/>
      <c r="R39" s="178"/>
      <c r="S39" s="456"/>
    </row>
    <row r="40" spans="14:19" x14ac:dyDescent="0.2">
      <c r="R40" s="178"/>
      <c r="S40" s="456"/>
    </row>
    <row r="41" spans="14:19" x14ac:dyDescent="0.2">
      <c r="R41" s="178"/>
      <c r="S41" s="456"/>
    </row>
    <row r="42" spans="14:19" x14ac:dyDescent="0.2">
      <c r="R42" s="178"/>
      <c r="S42" s="456"/>
    </row>
    <row r="43" spans="14:19" ht="15" x14ac:dyDescent="0.25">
      <c r="R43" s="178"/>
      <c r="S43" s="427"/>
    </row>
    <row r="44" spans="14:19" ht="15" x14ac:dyDescent="0.25">
      <c r="R44" s="178"/>
      <c r="S44" s="427"/>
    </row>
    <row r="45" spans="14:19" ht="15" x14ac:dyDescent="0.25">
      <c r="R45" s="178"/>
      <c r="S45" s="427"/>
    </row>
  </sheetData>
  <mergeCells count="12">
    <mergeCell ref="A1:B1"/>
    <mergeCell ref="A2:B2"/>
    <mergeCell ref="J1:K1"/>
    <mergeCell ref="F1:I1"/>
    <mergeCell ref="A26:Q26"/>
    <mergeCell ref="A27:Q27"/>
    <mergeCell ref="A3:Q3"/>
    <mergeCell ref="B4:I4"/>
    <mergeCell ref="J4:Q4"/>
    <mergeCell ref="A22:Q22"/>
    <mergeCell ref="A23:Q23"/>
    <mergeCell ref="A25:Q25"/>
  </mergeCells>
  <hyperlinks>
    <hyperlink ref="F1:H1" location="Tabellförteckning!A1" display="Tillbaka till innehållsföreckningen "/>
  </hyperlinks>
  <pageMargins left="0.75" right="0.75" top="1" bottom="1" header="0.5" footer="0.5"/>
  <pageSetup paperSize="9" scale="72"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workbookViewId="0">
      <selection activeCell="Z20" sqref="Z20"/>
    </sheetView>
  </sheetViews>
  <sheetFormatPr defaultColWidth="8.85546875" defaultRowHeight="12.75" x14ac:dyDescent="0.2"/>
  <cols>
    <col min="1" max="1" width="13.85546875" style="204" customWidth="1"/>
    <col min="2" max="19" width="4.7109375" style="200" customWidth="1"/>
    <col min="20" max="16384" width="8.85546875" style="200"/>
  </cols>
  <sheetData>
    <row r="1" spans="1:19" ht="30" customHeight="1" x14ac:dyDescent="0.25">
      <c r="A1" s="1128"/>
      <c r="B1" s="967"/>
      <c r="F1" s="962" t="s">
        <v>673</v>
      </c>
      <c r="G1" s="963"/>
      <c r="H1" s="963"/>
      <c r="I1" s="967"/>
      <c r="J1" s="967"/>
      <c r="K1" s="967"/>
      <c r="L1" s="967"/>
    </row>
    <row r="2" spans="1:19" ht="6" customHeight="1" x14ac:dyDescent="0.2">
      <c r="A2" s="1128"/>
      <c r="B2" s="967"/>
    </row>
    <row r="3" spans="1:19" s="176" customFormat="1" ht="30" customHeight="1" x14ac:dyDescent="0.2">
      <c r="A3" s="1199" t="s">
        <v>576</v>
      </c>
      <c r="B3" s="1199"/>
      <c r="C3" s="1199"/>
      <c r="D3" s="1199"/>
      <c r="E3" s="1199"/>
      <c r="F3" s="1199"/>
      <c r="G3" s="1199"/>
      <c r="H3" s="1199"/>
      <c r="I3" s="1199"/>
      <c r="J3" s="1199"/>
      <c r="K3" s="1199"/>
      <c r="L3" s="1200"/>
      <c r="M3" s="1200"/>
      <c r="N3" s="1200"/>
      <c r="O3" s="1200"/>
      <c r="P3" s="1200"/>
      <c r="Q3" s="1200"/>
      <c r="R3" s="1200"/>
      <c r="S3" s="1200"/>
    </row>
    <row r="4" spans="1:19" ht="6" customHeight="1" x14ac:dyDescent="0.2">
      <c r="A4" s="1190"/>
      <c r="B4" s="1190"/>
      <c r="C4" s="1190"/>
      <c r="D4" s="1190"/>
      <c r="E4" s="1190"/>
      <c r="F4" s="1190"/>
      <c r="G4" s="1190"/>
      <c r="H4" s="1190"/>
      <c r="I4" s="1190"/>
      <c r="J4" s="1190"/>
      <c r="K4" s="1190"/>
      <c r="L4" s="1130"/>
      <c r="M4" s="1130"/>
      <c r="N4" s="1130"/>
      <c r="O4" s="1130"/>
      <c r="P4" s="1130"/>
      <c r="Q4" s="1130"/>
      <c r="R4" s="1130"/>
      <c r="S4" s="1130"/>
    </row>
    <row r="5" spans="1:19" ht="15" x14ac:dyDescent="0.25">
      <c r="A5" s="188"/>
      <c r="B5" s="1145" t="s">
        <v>260</v>
      </c>
      <c r="C5" s="1189"/>
      <c r="D5" s="1189"/>
      <c r="E5" s="1189"/>
      <c r="F5" s="1189"/>
      <c r="G5" s="1189"/>
      <c r="H5" s="1145" t="s">
        <v>22</v>
      </c>
      <c r="I5" s="1189"/>
      <c r="J5" s="1189"/>
      <c r="K5" s="1189"/>
      <c r="L5" s="1189" t="s">
        <v>22</v>
      </c>
      <c r="M5" s="1189"/>
      <c r="N5" s="1145" t="s">
        <v>23</v>
      </c>
      <c r="O5" s="1189"/>
      <c r="P5" s="1189"/>
      <c r="Q5" s="1189"/>
      <c r="R5" s="1189" t="s">
        <v>22</v>
      </c>
      <c r="S5" s="1189"/>
    </row>
    <row r="6" spans="1:19" ht="95.1" customHeight="1" x14ac:dyDescent="0.25">
      <c r="A6" s="813" t="s">
        <v>127</v>
      </c>
      <c r="B6" s="1191" t="s">
        <v>305</v>
      </c>
      <c r="C6" s="1192"/>
      <c r="D6" s="1198" t="s">
        <v>306</v>
      </c>
      <c r="E6" s="1188"/>
      <c r="F6" s="1198" t="s">
        <v>307</v>
      </c>
      <c r="G6" s="1188"/>
      <c r="H6" s="1191" t="s">
        <v>305</v>
      </c>
      <c r="I6" s="1192"/>
      <c r="J6" s="1198" t="s">
        <v>306</v>
      </c>
      <c r="K6" s="1188"/>
      <c r="L6" s="1198" t="s">
        <v>307</v>
      </c>
      <c r="M6" s="1188"/>
      <c r="N6" s="1191" t="s">
        <v>305</v>
      </c>
      <c r="O6" s="1192"/>
      <c r="P6" s="1198" t="s">
        <v>306</v>
      </c>
      <c r="Q6" s="1188"/>
      <c r="R6" s="1198" t="s">
        <v>307</v>
      </c>
      <c r="S6" s="1188"/>
    </row>
    <row r="7" spans="1:19" ht="5.0999999999999996" customHeight="1" x14ac:dyDescent="0.25">
      <c r="A7" s="188"/>
      <c r="B7" s="460"/>
      <c r="C7" s="469"/>
    </row>
    <row r="8" spans="1:19" x14ac:dyDescent="0.2">
      <c r="A8" s="188" t="s">
        <v>573</v>
      </c>
      <c r="B8" s="219">
        <v>33.4</v>
      </c>
      <c r="C8" s="219"/>
      <c r="D8" s="219">
        <v>6.9</v>
      </c>
      <c r="E8" s="219"/>
      <c r="F8" s="219">
        <f>B8+D8</f>
        <v>40.299999999999997</v>
      </c>
      <c r="G8" s="219"/>
      <c r="H8" s="219">
        <v>40.299999999999997</v>
      </c>
      <c r="I8" s="219"/>
      <c r="J8" s="219">
        <v>6.8</v>
      </c>
      <c r="K8" s="219"/>
      <c r="L8" s="219">
        <v>47.099999999999994</v>
      </c>
      <c r="M8" s="219"/>
      <c r="N8" s="219">
        <v>26.8</v>
      </c>
      <c r="O8" s="219"/>
      <c r="P8" s="219">
        <v>7</v>
      </c>
      <c r="Q8" s="219"/>
      <c r="R8" s="219">
        <v>33.799999999999997</v>
      </c>
      <c r="S8" s="219"/>
    </row>
    <row r="9" spans="1:19" x14ac:dyDescent="0.2">
      <c r="A9" s="188" t="s">
        <v>554</v>
      </c>
      <c r="B9" s="431" t="s">
        <v>67</v>
      </c>
      <c r="C9" s="431"/>
      <c r="D9" s="431" t="s">
        <v>67</v>
      </c>
      <c r="E9" s="219"/>
      <c r="F9" s="431" t="s">
        <v>67</v>
      </c>
      <c r="G9" s="431"/>
      <c r="H9" s="431" t="s">
        <v>67</v>
      </c>
      <c r="I9" s="431"/>
      <c r="J9" s="431" t="s">
        <v>67</v>
      </c>
      <c r="K9" s="431"/>
      <c r="L9" s="431" t="s">
        <v>67</v>
      </c>
      <c r="M9" s="431"/>
      <c r="N9" s="431" t="s">
        <v>67</v>
      </c>
      <c r="O9" s="431"/>
      <c r="P9" s="431" t="s">
        <v>67</v>
      </c>
      <c r="Q9" s="431"/>
      <c r="R9" s="431" t="s">
        <v>67</v>
      </c>
      <c r="S9" s="219"/>
    </row>
    <row r="10" spans="1:19" x14ac:dyDescent="0.2">
      <c r="A10" s="188" t="s">
        <v>555</v>
      </c>
      <c r="B10" s="431" t="s">
        <v>67</v>
      </c>
      <c r="C10" s="431"/>
      <c r="D10" s="431" t="s">
        <v>67</v>
      </c>
      <c r="E10" s="219"/>
      <c r="F10" s="431" t="s">
        <v>67</v>
      </c>
      <c r="G10" s="431"/>
      <c r="H10" s="431" t="s">
        <v>67</v>
      </c>
      <c r="I10" s="431"/>
      <c r="J10" s="431" t="s">
        <v>67</v>
      </c>
      <c r="K10" s="431"/>
      <c r="L10" s="431" t="s">
        <v>67</v>
      </c>
      <c r="M10" s="431"/>
      <c r="N10" s="431" t="s">
        <v>67</v>
      </c>
      <c r="O10" s="431"/>
      <c r="P10" s="431" t="s">
        <v>67</v>
      </c>
      <c r="Q10" s="431"/>
      <c r="R10" s="431" t="s">
        <v>67</v>
      </c>
      <c r="S10" s="219"/>
    </row>
    <row r="11" spans="1:19" x14ac:dyDescent="0.2">
      <c r="A11" s="188" t="s">
        <v>556</v>
      </c>
      <c r="B11" s="431" t="s">
        <v>67</v>
      </c>
      <c r="C11" s="431"/>
      <c r="D11" s="431" t="s">
        <v>67</v>
      </c>
      <c r="E11" s="219"/>
      <c r="F11" s="431" t="s">
        <v>67</v>
      </c>
      <c r="G11" s="431"/>
      <c r="H11" s="431" t="s">
        <v>67</v>
      </c>
      <c r="I11" s="431"/>
      <c r="J11" s="431" t="s">
        <v>67</v>
      </c>
      <c r="K11" s="431"/>
      <c r="L11" s="431" t="s">
        <v>67</v>
      </c>
      <c r="M11" s="431"/>
      <c r="N11" s="431" t="s">
        <v>67</v>
      </c>
      <c r="O11" s="431"/>
      <c r="P11" s="431" t="s">
        <v>67</v>
      </c>
      <c r="Q11" s="431"/>
      <c r="R11" s="431" t="s">
        <v>67</v>
      </c>
      <c r="S11" s="219"/>
    </row>
    <row r="12" spans="1:19" x14ac:dyDescent="0.2">
      <c r="A12" s="188" t="s">
        <v>557</v>
      </c>
      <c r="B12" s="219">
        <v>29.9</v>
      </c>
      <c r="C12" s="219"/>
      <c r="D12" s="219">
        <v>7.5</v>
      </c>
      <c r="E12" s="219"/>
      <c r="F12" s="219">
        <f t="shared" ref="F12:F17" si="0">B12+D12</f>
        <v>37.4</v>
      </c>
      <c r="G12" s="219"/>
      <c r="H12" s="219">
        <v>36.5</v>
      </c>
      <c r="I12" s="219"/>
      <c r="J12" s="219">
        <v>7.1</v>
      </c>
      <c r="K12" s="219"/>
      <c r="L12" s="219">
        <v>43.6</v>
      </c>
      <c r="M12" s="219"/>
      <c r="N12" s="219">
        <v>23.4</v>
      </c>
      <c r="O12" s="219"/>
      <c r="P12" s="219">
        <v>7.9</v>
      </c>
      <c r="Q12" s="219"/>
      <c r="R12" s="219">
        <v>31.299999999999997</v>
      </c>
      <c r="S12" s="219"/>
    </row>
    <row r="13" spans="1:19" x14ac:dyDescent="0.2">
      <c r="A13" s="188" t="s">
        <v>558</v>
      </c>
      <c r="B13" s="431" t="s">
        <v>67</v>
      </c>
      <c r="C13" s="431"/>
      <c r="D13" s="431" t="s">
        <v>67</v>
      </c>
      <c r="E13" s="219"/>
      <c r="F13" s="431" t="s">
        <v>67</v>
      </c>
      <c r="G13" s="431"/>
      <c r="H13" s="431" t="s">
        <v>67</v>
      </c>
      <c r="I13" s="431"/>
      <c r="J13" s="431" t="s">
        <v>67</v>
      </c>
      <c r="K13" s="431"/>
      <c r="L13" s="431" t="s">
        <v>67</v>
      </c>
      <c r="M13" s="431"/>
      <c r="N13" s="431" t="s">
        <v>67</v>
      </c>
      <c r="O13" s="431"/>
      <c r="P13" s="431" t="s">
        <v>67</v>
      </c>
      <c r="Q13" s="431"/>
      <c r="R13" s="431" t="s">
        <v>67</v>
      </c>
      <c r="S13" s="219"/>
    </row>
    <row r="14" spans="1:19" ht="12" customHeight="1" x14ac:dyDescent="0.2">
      <c r="A14" s="796" t="s">
        <v>559</v>
      </c>
      <c r="B14" s="431" t="s">
        <v>67</v>
      </c>
      <c r="C14" s="431"/>
      <c r="D14" s="431" t="s">
        <v>67</v>
      </c>
      <c r="E14" s="219"/>
      <c r="F14" s="431" t="s">
        <v>67</v>
      </c>
      <c r="G14" s="431"/>
      <c r="H14" s="431" t="s">
        <v>67</v>
      </c>
      <c r="I14" s="431"/>
      <c r="J14" s="431" t="s">
        <v>67</v>
      </c>
      <c r="K14" s="431"/>
      <c r="L14" s="431" t="s">
        <v>67</v>
      </c>
      <c r="M14" s="431"/>
      <c r="N14" s="431" t="s">
        <v>67</v>
      </c>
      <c r="O14" s="431"/>
      <c r="P14" s="431" t="s">
        <v>67</v>
      </c>
      <c r="Q14" s="431"/>
      <c r="R14" s="431" t="s">
        <v>67</v>
      </c>
      <c r="S14" s="219"/>
    </row>
    <row r="15" spans="1:19" x14ac:dyDescent="0.2">
      <c r="A15" s="796" t="s">
        <v>560</v>
      </c>
      <c r="B15" s="431" t="s">
        <v>67</v>
      </c>
      <c r="C15" s="431"/>
      <c r="D15" s="431" t="s">
        <v>67</v>
      </c>
      <c r="E15" s="219"/>
      <c r="F15" s="431" t="s">
        <v>67</v>
      </c>
      <c r="G15" s="431"/>
      <c r="H15" s="431" t="s">
        <v>67</v>
      </c>
      <c r="I15" s="431"/>
      <c r="J15" s="431" t="s">
        <v>67</v>
      </c>
      <c r="K15" s="431"/>
      <c r="L15" s="431" t="s">
        <v>67</v>
      </c>
      <c r="M15" s="431"/>
      <c r="N15" s="431" t="s">
        <v>67</v>
      </c>
      <c r="O15" s="431"/>
      <c r="P15" s="431" t="s">
        <v>67</v>
      </c>
      <c r="Q15" s="431"/>
      <c r="R15" s="431" t="s">
        <v>67</v>
      </c>
      <c r="S15" s="219"/>
    </row>
    <row r="16" spans="1:19" s="176" customFormat="1" x14ac:dyDescent="0.2">
      <c r="A16" s="188" t="s">
        <v>561</v>
      </c>
      <c r="B16" s="219">
        <v>27.7</v>
      </c>
      <c r="C16" s="219"/>
      <c r="D16" s="219">
        <v>7.3</v>
      </c>
      <c r="E16" s="219"/>
      <c r="F16" s="219">
        <f t="shared" si="0"/>
        <v>35</v>
      </c>
      <c r="G16" s="219"/>
      <c r="H16" s="219">
        <v>35.200000000000003</v>
      </c>
      <c r="I16" s="219"/>
      <c r="J16" s="219">
        <v>7</v>
      </c>
      <c r="K16" s="219"/>
      <c r="L16" s="219">
        <v>42.2</v>
      </c>
      <c r="M16" s="219"/>
      <c r="N16" s="219">
        <v>20.2</v>
      </c>
      <c r="O16" s="219"/>
      <c r="P16" s="219">
        <v>7.5</v>
      </c>
      <c r="Q16" s="219"/>
      <c r="R16" s="219">
        <v>27.7</v>
      </c>
      <c r="S16" s="219"/>
    </row>
    <row r="17" spans="1:19" ht="14.25" x14ac:dyDescent="0.2">
      <c r="A17" s="188" t="s">
        <v>562</v>
      </c>
      <c r="B17" s="219">
        <v>26.4</v>
      </c>
      <c r="C17" s="219">
        <v>28.2</v>
      </c>
      <c r="D17" s="219">
        <v>7.5</v>
      </c>
      <c r="E17" s="219">
        <v>7.3</v>
      </c>
      <c r="F17" s="219">
        <f t="shared" si="0"/>
        <v>33.9</v>
      </c>
      <c r="G17" s="219">
        <f>C17+E17</f>
        <v>35.5</v>
      </c>
      <c r="H17" s="219">
        <v>33.4</v>
      </c>
      <c r="I17" s="219">
        <v>37.799999999999997</v>
      </c>
      <c r="J17" s="219">
        <v>8</v>
      </c>
      <c r="K17" s="219">
        <v>6.7</v>
      </c>
      <c r="L17" s="219">
        <v>41.4</v>
      </c>
      <c r="M17" s="219">
        <v>44.5</v>
      </c>
      <c r="N17" s="219">
        <v>19.5</v>
      </c>
      <c r="O17" s="219">
        <v>18.899999999999999</v>
      </c>
      <c r="P17" s="219">
        <v>7</v>
      </c>
      <c r="Q17" s="219">
        <v>7.8</v>
      </c>
      <c r="R17" s="219">
        <v>26.5</v>
      </c>
      <c r="S17" s="219">
        <v>26.7</v>
      </c>
    </row>
    <row r="18" spans="1:19" s="176" customFormat="1" ht="14.25" x14ac:dyDescent="0.2">
      <c r="A18" s="188" t="s">
        <v>563</v>
      </c>
      <c r="B18" s="219"/>
      <c r="C18" s="219">
        <v>25.4</v>
      </c>
      <c r="D18" s="219"/>
      <c r="E18" s="219">
        <v>7.6</v>
      </c>
      <c r="F18" s="219"/>
      <c r="G18" s="219">
        <f t="shared" ref="G18:G21" si="1">C18+E18</f>
        <v>33</v>
      </c>
      <c r="H18" s="219"/>
      <c r="I18" s="219">
        <v>32.200000000000003</v>
      </c>
      <c r="J18" s="219"/>
      <c r="K18" s="219">
        <v>7</v>
      </c>
      <c r="L18" s="219"/>
      <c r="M18" s="219">
        <v>39.200000000000003</v>
      </c>
      <c r="N18" s="219"/>
      <c r="O18" s="219">
        <v>18.7</v>
      </c>
      <c r="P18" s="219"/>
      <c r="Q18" s="219">
        <v>8.1999999999999993</v>
      </c>
      <c r="R18" s="219"/>
      <c r="S18" s="219">
        <v>26.9</v>
      </c>
    </row>
    <row r="19" spans="1:19" s="176" customFormat="1" ht="14.25" x14ac:dyDescent="0.2">
      <c r="A19" s="188" t="s">
        <v>565</v>
      </c>
      <c r="B19" s="219"/>
      <c r="C19" s="219">
        <v>25.3</v>
      </c>
      <c r="D19" s="219"/>
      <c r="E19" s="219">
        <v>7.4</v>
      </c>
      <c r="F19" s="219"/>
      <c r="G19" s="219">
        <f t="shared" si="1"/>
        <v>32.700000000000003</v>
      </c>
      <c r="H19" s="219"/>
      <c r="I19" s="219">
        <v>31.6</v>
      </c>
      <c r="J19" s="219"/>
      <c r="K19" s="219">
        <v>7.3</v>
      </c>
      <c r="L19" s="219"/>
      <c r="M19" s="219">
        <v>38.9</v>
      </c>
      <c r="N19" s="219"/>
      <c r="O19" s="219">
        <v>18.899999999999999</v>
      </c>
      <c r="P19" s="219"/>
      <c r="Q19" s="219">
        <v>7.4</v>
      </c>
      <c r="R19" s="219"/>
      <c r="S19" s="219">
        <v>26.299999999999997</v>
      </c>
    </row>
    <row r="20" spans="1:19" s="176" customFormat="1" x14ac:dyDescent="0.2">
      <c r="A20" s="462" t="s">
        <v>575</v>
      </c>
      <c r="B20" s="219"/>
      <c r="C20" s="219">
        <v>24</v>
      </c>
      <c r="D20" s="219"/>
      <c r="E20" s="219">
        <v>7.7</v>
      </c>
      <c r="F20" s="219"/>
      <c r="G20" s="219">
        <f t="shared" si="1"/>
        <v>31.7</v>
      </c>
      <c r="H20" s="219"/>
      <c r="I20" s="219">
        <v>30.5</v>
      </c>
      <c r="J20" s="219"/>
      <c r="K20" s="219">
        <v>8.1</v>
      </c>
      <c r="L20" s="219"/>
      <c r="M20" s="219">
        <v>38.6</v>
      </c>
      <c r="N20" s="219"/>
      <c r="O20" s="219">
        <v>17.600000000000001</v>
      </c>
      <c r="P20" s="219"/>
      <c r="Q20" s="219">
        <v>7.4</v>
      </c>
      <c r="R20" s="219"/>
      <c r="S20" s="219">
        <v>25</v>
      </c>
    </row>
    <row r="21" spans="1:19" s="176" customFormat="1" x14ac:dyDescent="0.2">
      <c r="A21" s="795" t="s">
        <v>566</v>
      </c>
      <c r="B21" s="724"/>
      <c r="C21" s="724">
        <v>23.2</v>
      </c>
      <c r="D21" s="724"/>
      <c r="E21" s="724">
        <v>8.1</v>
      </c>
      <c r="F21" s="724"/>
      <c r="G21" s="724">
        <f t="shared" si="1"/>
        <v>31.299999999999997</v>
      </c>
      <c r="H21" s="724"/>
      <c r="I21" s="724">
        <v>30.5</v>
      </c>
      <c r="J21" s="724"/>
      <c r="K21" s="724">
        <v>8.4</v>
      </c>
      <c r="L21" s="724"/>
      <c r="M21" s="724">
        <v>38.9</v>
      </c>
      <c r="N21" s="724"/>
      <c r="O21" s="724">
        <v>16</v>
      </c>
      <c r="P21" s="724"/>
      <c r="Q21" s="724">
        <v>7.9</v>
      </c>
      <c r="R21" s="724"/>
      <c r="S21" s="724">
        <v>23.9</v>
      </c>
    </row>
    <row r="22" spans="1:19" s="176" customFormat="1" ht="6" customHeight="1" x14ac:dyDescent="0.2">
      <c r="A22" s="188"/>
      <c r="B22" s="219"/>
      <c r="C22" s="420"/>
      <c r="D22" s="219"/>
      <c r="E22" s="200"/>
      <c r="F22" s="219"/>
      <c r="G22" s="420"/>
      <c r="H22" s="421"/>
      <c r="I22" s="420"/>
      <c r="J22" s="219"/>
      <c r="L22" s="219"/>
      <c r="M22" s="420"/>
      <c r="O22" s="420"/>
      <c r="S22" s="420"/>
    </row>
    <row r="23" spans="1:19" s="176" customFormat="1" ht="15" customHeight="1" x14ac:dyDescent="0.2">
      <c r="A23" s="1190" t="s">
        <v>571</v>
      </c>
      <c r="B23" s="1190"/>
      <c r="C23" s="1190"/>
      <c r="D23" s="1190"/>
      <c r="E23" s="1190"/>
      <c r="F23" s="1190"/>
      <c r="G23" s="1190"/>
      <c r="H23" s="1190"/>
      <c r="I23" s="1190"/>
      <c r="J23" s="1190"/>
      <c r="K23" s="1190"/>
      <c r="L23" s="1130"/>
      <c r="M23" s="1130"/>
      <c r="N23" s="1130"/>
      <c r="O23" s="1130"/>
      <c r="P23" s="1130"/>
      <c r="Q23" s="1130"/>
      <c r="R23" s="1130"/>
      <c r="S23" s="1130"/>
    </row>
    <row r="24" spans="1:19" s="176" customFormat="1" ht="6" customHeight="1" x14ac:dyDescent="0.2">
      <c r="A24" s="892"/>
      <c r="B24" s="892"/>
      <c r="C24" s="892"/>
      <c r="D24" s="892"/>
      <c r="E24" s="892"/>
      <c r="F24" s="892"/>
      <c r="G24" s="892"/>
      <c r="H24" s="892"/>
      <c r="I24" s="892"/>
      <c r="J24" s="892"/>
      <c r="K24" s="892"/>
      <c r="L24" s="891"/>
      <c r="M24" s="891"/>
      <c r="N24" s="891"/>
      <c r="O24" s="891"/>
      <c r="P24" s="891"/>
      <c r="Q24" s="891"/>
      <c r="R24" s="891"/>
      <c r="S24" s="891"/>
    </row>
    <row r="25" spans="1:19" s="202" customFormat="1" ht="30" customHeight="1" x14ac:dyDescent="0.2">
      <c r="A25" s="1190" t="s">
        <v>548</v>
      </c>
      <c r="B25" s="1190"/>
      <c r="C25" s="1190"/>
      <c r="D25" s="1190"/>
      <c r="E25" s="1190"/>
      <c r="F25" s="1190"/>
      <c r="G25" s="1190"/>
      <c r="H25" s="1190"/>
      <c r="I25" s="1190"/>
      <c r="J25" s="1190"/>
      <c r="K25" s="1190"/>
      <c r="L25" s="1130"/>
      <c r="M25" s="1130"/>
      <c r="N25" s="1130"/>
      <c r="O25" s="1130"/>
      <c r="P25" s="1130"/>
      <c r="Q25" s="1130"/>
      <c r="R25" s="1130"/>
      <c r="S25" s="1130"/>
    </row>
    <row r="26" spans="1:19" s="202" customFormat="1" ht="15" customHeight="1" x14ac:dyDescent="0.2">
      <c r="A26" s="1190" t="s">
        <v>258</v>
      </c>
      <c r="B26" s="1190"/>
      <c r="C26" s="1190"/>
      <c r="D26" s="1190"/>
      <c r="E26" s="1190"/>
      <c r="F26" s="1190"/>
      <c r="G26" s="1190"/>
      <c r="H26" s="1190"/>
      <c r="I26" s="1190"/>
      <c r="J26" s="1190"/>
      <c r="K26" s="1190"/>
      <c r="L26" s="1130"/>
      <c r="M26" s="1130"/>
      <c r="N26" s="1130"/>
      <c r="O26" s="1130"/>
      <c r="P26" s="1130"/>
      <c r="Q26" s="1130"/>
      <c r="R26" s="1130"/>
      <c r="S26" s="1130"/>
    </row>
    <row r="27" spans="1:19" ht="30" customHeight="1" x14ac:dyDescent="0.2">
      <c r="A27" s="1129" t="s">
        <v>259</v>
      </c>
      <c r="B27" s="1129"/>
      <c r="C27" s="1129"/>
      <c r="D27" s="1129"/>
      <c r="E27" s="1129"/>
      <c r="F27" s="1129"/>
      <c r="G27" s="1129"/>
      <c r="H27" s="1129"/>
      <c r="I27" s="1129"/>
      <c r="J27" s="1129"/>
      <c r="K27" s="1129"/>
      <c r="L27" s="1130"/>
      <c r="M27" s="1130"/>
      <c r="N27" s="1130"/>
      <c r="O27" s="1130"/>
      <c r="P27" s="1130"/>
      <c r="Q27" s="1130"/>
      <c r="R27" s="1130"/>
      <c r="S27" s="1130"/>
    </row>
    <row r="28" spans="1:19" x14ac:dyDescent="0.2">
      <c r="A28" s="422"/>
      <c r="B28" s="422"/>
      <c r="C28" s="422"/>
      <c r="D28" s="422"/>
      <c r="E28" s="422"/>
      <c r="F28" s="423"/>
      <c r="L28" s="422"/>
      <c r="M28" s="422"/>
      <c r="R28" s="422"/>
      <c r="S28" s="422"/>
    </row>
    <row r="29" spans="1:19" x14ac:dyDescent="0.2">
      <c r="A29" s="422"/>
      <c r="B29" s="422"/>
      <c r="C29" s="422"/>
      <c r="D29" s="422"/>
      <c r="E29" s="422"/>
      <c r="F29" s="423"/>
      <c r="L29" s="422"/>
      <c r="M29" s="422"/>
      <c r="R29" s="422"/>
      <c r="S29" s="422"/>
    </row>
    <row r="30" spans="1:19" x14ac:dyDescent="0.2">
      <c r="A30" s="422"/>
      <c r="B30" s="422"/>
      <c r="C30" s="422"/>
      <c r="D30" s="422"/>
      <c r="E30" s="422"/>
      <c r="F30" s="423"/>
      <c r="L30" s="422"/>
      <c r="M30" s="422"/>
      <c r="R30" s="422"/>
      <c r="S30" s="422" t="s">
        <v>100</v>
      </c>
    </row>
    <row r="32" spans="1:19" ht="15" customHeight="1" x14ac:dyDescent="0.2"/>
  </sheetData>
  <mergeCells count="21">
    <mergeCell ref="A1:B1"/>
    <mergeCell ref="A2:B2"/>
    <mergeCell ref="F1:L1"/>
    <mergeCell ref="A3:S3"/>
    <mergeCell ref="A4:S4"/>
    <mergeCell ref="B5:G5"/>
    <mergeCell ref="H5:M5"/>
    <mergeCell ref="N5:S5"/>
    <mergeCell ref="A26:S26"/>
    <mergeCell ref="A27:S27"/>
    <mergeCell ref="L6:M6"/>
    <mergeCell ref="N6:O6"/>
    <mergeCell ref="P6:Q6"/>
    <mergeCell ref="R6:S6"/>
    <mergeCell ref="A23:S23"/>
    <mergeCell ref="A25:S25"/>
    <mergeCell ref="B6:C6"/>
    <mergeCell ref="D6:E6"/>
    <mergeCell ref="F6:G6"/>
    <mergeCell ref="H6:I6"/>
    <mergeCell ref="J6:K6"/>
  </mergeCells>
  <hyperlinks>
    <hyperlink ref="F1:H1" location="Tabellförteckning!A1" display="Tillbaka till innehållsföreckningen "/>
  </hyperlinks>
  <pageMargins left="0.75" right="0.75" top="1" bottom="1" header="0.5" footer="0.5"/>
  <pageSetup paperSize="9" scale="8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9">
    <pageSetUpPr fitToPage="1"/>
  </sheetPr>
  <dimension ref="A1:Y66"/>
  <sheetViews>
    <sheetView zoomScaleNormal="100" workbookViewId="0">
      <pane ySplit="4" topLeftCell="A5" activePane="bottomLeft" state="frozen"/>
      <selection sqref="A1:B86"/>
      <selection pane="bottomLeft" activeCell="F17" sqref="F17"/>
    </sheetView>
  </sheetViews>
  <sheetFormatPr defaultColWidth="8.85546875" defaultRowHeight="12.75" x14ac:dyDescent="0.2"/>
  <cols>
    <col min="1" max="1" width="6.7109375" style="170" customWidth="1"/>
    <col min="2" max="3" width="16.7109375" customWidth="1"/>
  </cols>
  <sheetData>
    <row r="1" spans="1:25" s="693" customFormat="1" ht="30" customHeight="1" x14ac:dyDescent="0.25">
      <c r="A1" s="972"/>
      <c r="B1" s="967"/>
      <c r="D1" s="962" t="s">
        <v>590</v>
      </c>
      <c r="E1" s="963"/>
      <c r="F1" s="963"/>
      <c r="H1" s="962"/>
      <c r="I1" s="963"/>
      <c r="J1" s="963"/>
    </row>
    <row r="2" spans="1:25" s="693" customFormat="1" ht="6" customHeight="1" x14ac:dyDescent="0.2">
      <c r="A2" s="972"/>
      <c r="B2" s="967"/>
    </row>
    <row r="3" spans="1:25" ht="42.75" customHeight="1" x14ac:dyDescent="0.2">
      <c r="A3" s="992" t="s">
        <v>577</v>
      </c>
      <c r="B3" s="1089"/>
      <c r="C3" s="1089"/>
    </row>
    <row r="4" spans="1:25" ht="15" customHeight="1" x14ac:dyDescent="0.2">
      <c r="A4" s="920"/>
      <c r="B4" s="921" t="s">
        <v>22</v>
      </c>
      <c r="C4" s="921" t="s">
        <v>23</v>
      </c>
      <c r="D4" s="408"/>
      <c r="E4" s="408"/>
      <c r="F4" s="408"/>
      <c r="G4" s="408"/>
      <c r="H4" s="408"/>
      <c r="I4" s="408"/>
      <c r="J4" s="408"/>
      <c r="K4" s="408"/>
      <c r="L4" s="408"/>
      <c r="M4" s="408"/>
      <c r="N4" s="408"/>
      <c r="O4" s="408"/>
      <c r="P4" s="408"/>
      <c r="Q4" s="408"/>
      <c r="R4" s="408"/>
      <c r="S4" s="408"/>
      <c r="T4" s="408"/>
      <c r="U4" s="408"/>
      <c r="V4" s="408"/>
      <c r="W4" s="408"/>
      <c r="X4" s="408"/>
      <c r="Y4" s="408"/>
    </row>
    <row r="5" spans="1:25" ht="5.25" customHeight="1" x14ac:dyDescent="0.2"/>
    <row r="6" spans="1:25" x14ac:dyDescent="0.2">
      <c r="A6" s="169">
        <v>1955</v>
      </c>
      <c r="B6" s="17">
        <v>19.49618462980493</v>
      </c>
      <c r="C6" s="17">
        <v>6.4886269463633512</v>
      </c>
    </row>
    <row r="7" spans="1:25" x14ac:dyDescent="0.2">
      <c r="A7" s="169">
        <v>1956</v>
      </c>
      <c r="B7" s="17">
        <v>19.748427243554971</v>
      </c>
      <c r="C7" s="17">
        <v>7.1792134827446619</v>
      </c>
    </row>
    <row r="8" spans="1:25" x14ac:dyDescent="0.2">
      <c r="A8" s="169">
        <v>1957</v>
      </c>
      <c r="B8" s="17">
        <v>21.577102543158922</v>
      </c>
      <c r="C8" s="17">
        <v>7.8507082423333001</v>
      </c>
    </row>
    <row r="9" spans="1:25" x14ac:dyDescent="0.2">
      <c r="A9" s="169">
        <v>1958</v>
      </c>
      <c r="B9" s="17">
        <v>23.6868769023149</v>
      </c>
      <c r="C9" s="17">
        <v>8.145539640014535</v>
      </c>
    </row>
    <row r="10" spans="1:25" x14ac:dyDescent="0.2">
      <c r="A10" s="169">
        <v>1959</v>
      </c>
      <c r="B10" s="17">
        <v>24.72280374673629</v>
      </c>
      <c r="C10" s="17">
        <v>7.8666818645158978</v>
      </c>
    </row>
    <row r="11" spans="1:25" x14ac:dyDescent="0.2">
      <c r="A11" s="169">
        <v>1960</v>
      </c>
      <c r="B11" s="17">
        <v>26.315957603522648</v>
      </c>
      <c r="C11" s="17">
        <v>7.0642896353041644</v>
      </c>
    </row>
    <row r="12" spans="1:25" x14ac:dyDescent="0.2">
      <c r="A12" s="169">
        <v>1961</v>
      </c>
      <c r="B12" s="17">
        <v>27.337440021832222</v>
      </c>
      <c r="C12" s="17">
        <v>7.7563600327794466</v>
      </c>
    </row>
    <row r="13" spans="1:25" x14ac:dyDescent="0.2">
      <c r="A13" s="169">
        <v>1962</v>
      </c>
      <c r="B13" s="17">
        <v>29.179599853800347</v>
      </c>
      <c r="C13" s="17">
        <v>8.0580561498274719</v>
      </c>
    </row>
    <row r="14" spans="1:25" x14ac:dyDescent="0.2">
      <c r="A14" s="169">
        <v>1963</v>
      </c>
      <c r="B14" s="17">
        <v>28.511985880916189</v>
      </c>
      <c r="C14" s="17">
        <v>8.0555676468453328</v>
      </c>
    </row>
    <row r="15" spans="1:25" x14ac:dyDescent="0.2">
      <c r="A15" s="169">
        <v>1964</v>
      </c>
      <c r="B15" s="17">
        <v>31.837255739820041</v>
      </c>
      <c r="C15" s="17">
        <v>7.8448001310971263</v>
      </c>
    </row>
    <row r="16" spans="1:25" x14ac:dyDescent="0.2">
      <c r="A16" s="169">
        <v>1965</v>
      </c>
      <c r="B16" s="17">
        <v>32.483575803662404</v>
      </c>
      <c r="C16" s="17">
        <v>8.750359097149385</v>
      </c>
    </row>
    <row r="17" spans="1:3" x14ac:dyDescent="0.2">
      <c r="A17" s="169">
        <v>1966</v>
      </c>
      <c r="B17" s="17">
        <v>32.763308783797754</v>
      </c>
      <c r="C17" s="17">
        <v>7.9269388064905959</v>
      </c>
    </row>
    <row r="18" spans="1:3" x14ac:dyDescent="0.2">
      <c r="A18" s="169">
        <v>1967</v>
      </c>
      <c r="B18" s="17">
        <v>34.507349460650616</v>
      </c>
      <c r="C18" s="17">
        <v>9.9663140111393282</v>
      </c>
    </row>
    <row r="19" spans="1:3" x14ac:dyDescent="0.2">
      <c r="A19" s="169">
        <v>1968</v>
      </c>
      <c r="B19" s="17">
        <v>34.891090004718464</v>
      </c>
      <c r="C19" s="17">
        <v>9.5038409790375429</v>
      </c>
    </row>
    <row r="20" spans="1:3" x14ac:dyDescent="0.2">
      <c r="A20" s="169">
        <v>1969</v>
      </c>
      <c r="B20" s="17">
        <v>38.715459088766238</v>
      </c>
      <c r="C20" s="17">
        <v>8.8496333167076138</v>
      </c>
    </row>
    <row r="21" spans="1:3" x14ac:dyDescent="0.2">
      <c r="A21" s="169">
        <v>1970</v>
      </c>
      <c r="B21" s="17">
        <v>39.894355562831791</v>
      </c>
      <c r="C21" s="17">
        <v>9.867653356854877</v>
      </c>
    </row>
    <row r="22" spans="1:3" x14ac:dyDescent="0.2">
      <c r="A22" s="169">
        <v>1971</v>
      </c>
      <c r="B22" s="17">
        <v>44.461508476977293</v>
      </c>
      <c r="C22" s="17">
        <v>11.237685490390039</v>
      </c>
    </row>
    <row r="23" spans="1:3" x14ac:dyDescent="0.2">
      <c r="A23" s="169">
        <v>1972</v>
      </c>
      <c r="B23" s="17">
        <v>47.205991216420024</v>
      </c>
      <c r="C23" s="17">
        <v>10.72640478991045</v>
      </c>
    </row>
    <row r="24" spans="1:3" x14ac:dyDescent="0.2">
      <c r="A24" s="169">
        <v>1973</v>
      </c>
      <c r="B24" s="17">
        <v>47.87952648995919</v>
      </c>
      <c r="C24" s="17">
        <v>11.676508790271042</v>
      </c>
    </row>
    <row r="25" spans="1:3" x14ac:dyDescent="0.2">
      <c r="A25" s="169">
        <v>1974</v>
      </c>
      <c r="B25" s="17">
        <v>49.661677788607683</v>
      </c>
      <c r="C25" s="17">
        <v>12.55353363029799</v>
      </c>
    </row>
    <row r="26" spans="1:3" x14ac:dyDescent="0.2">
      <c r="A26" s="169">
        <v>1975</v>
      </c>
      <c r="B26" s="17">
        <v>51.025413341282956</v>
      </c>
      <c r="C26" s="17">
        <v>12.915454038343764</v>
      </c>
    </row>
    <row r="27" spans="1:3" x14ac:dyDescent="0.2">
      <c r="A27" s="169">
        <v>1976</v>
      </c>
      <c r="B27" s="17">
        <v>52.449724371498085</v>
      </c>
      <c r="C27" s="17">
        <v>11.915177164993308</v>
      </c>
    </row>
    <row r="28" spans="1:3" x14ac:dyDescent="0.2">
      <c r="A28" s="169">
        <v>1977</v>
      </c>
      <c r="B28" s="17">
        <v>57.601966591545427</v>
      </c>
      <c r="C28" s="17">
        <v>12.863250265758122</v>
      </c>
    </row>
    <row r="29" spans="1:3" x14ac:dyDescent="0.2">
      <c r="A29" s="169">
        <v>1978</v>
      </c>
      <c r="B29" s="17">
        <v>55.148036242097888</v>
      </c>
      <c r="C29" s="17">
        <v>13.766979851759013</v>
      </c>
    </row>
    <row r="30" spans="1:3" x14ac:dyDescent="0.2">
      <c r="A30" s="169">
        <v>1979</v>
      </c>
      <c r="B30" s="17">
        <v>57.183175624951318</v>
      </c>
      <c r="C30" s="17">
        <v>13.481845560860517</v>
      </c>
    </row>
    <row r="31" spans="1:3" x14ac:dyDescent="0.2">
      <c r="A31" s="169">
        <v>1980</v>
      </c>
      <c r="B31" s="17">
        <v>54.049397838946355</v>
      </c>
      <c r="C31" s="17">
        <v>14.484324147537599</v>
      </c>
    </row>
    <row r="32" spans="1:3" x14ac:dyDescent="0.2">
      <c r="A32" s="169">
        <v>1981</v>
      </c>
      <c r="B32" s="17">
        <v>52.263214394083406</v>
      </c>
      <c r="C32" s="17">
        <v>15.189726443772821</v>
      </c>
    </row>
    <row r="33" spans="1:3" x14ac:dyDescent="0.2">
      <c r="A33" s="169">
        <v>1982</v>
      </c>
      <c r="B33" s="17">
        <v>50.364857414136658</v>
      </c>
      <c r="C33" s="17">
        <v>15.154151645818002</v>
      </c>
    </row>
    <row r="34" spans="1:3" x14ac:dyDescent="0.2">
      <c r="A34" s="169">
        <v>1983</v>
      </c>
      <c r="B34" s="17">
        <v>52.831157319298541</v>
      </c>
      <c r="C34" s="17">
        <v>14.858219511032779</v>
      </c>
    </row>
    <row r="35" spans="1:3" x14ac:dyDescent="0.2">
      <c r="A35" s="169">
        <v>1984</v>
      </c>
      <c r="B35" s="17">
        <v>54.466870125106098</v>
      </c>
      <c r="C35" s="17">
        <v>16.147773169550256</v>
      </c>
    </row>
    <row r="36" spans="1:3" x14ac:dyDescent="0.2">
      <c r="A36" s="169">
        <v>1985</v>
      </c>
      <c r="B36" s="17">
        <v>52.505892779859288</v>
      </c>
      <c r="C36" s="17">
        <v>15.989494345734602</v>
      </c>
    </row>
    <row r="37" spans="1:3" x14ac:dyDescent="0.2">
      <c r="A37" s="169">
        <v>1986</v>
      </c>
      <c r="B37" s="17">
        <v>50.694771848040929</v>
      </c>
      <c r="C37" s="17">
        <v>16.57508222650463</v>
      </c>
    </row>
    <row r="38" spans="1:3" x14ac:dyDescent="0.2">
      <c r="A38" s="169">
        <v>1987</v>
      </c>
      <c r="B38" s="17">
        <v>51.423974115786777</v>
      </c>
      <c r="C38" s="17">
        <v>17.750529987396039</v>
      </c>
    </row>
    <row r="39" spans="1:3" x14ac:dyDescent="0.2">
      <c r="A39" s="169">
        <v>1988</v>
      </c>
      <c r="B39" s="17">
        <v>51.884311023727456</v>
      </c>
      <c r="C39" s="17">
        <v>18.436180820664301</v>
      </c>
    </row>
    <row r="40" spans="1:3" x14ac:dyDescent="0.2">
      <c r="A40" s="169">
        <v>1989</v>
      </c>
      <c r="B40" s="17">
        <v>48.685432687057826</v>
      </c>
      <c r="C40" s="17">
        <v>18.545226105919983</v>
      </c>
    </row>
    <row r="41" spans="1:3" x14ac:dyDescent="0.2">
      <c r="A41" s="169">
        <v>1990</v>
      </c>
      <c r="B41" s="17">
        <v>50.792768273334751</v>
      </c>
      <c r="C41" s="17">
        <v>18.125768409681932</v>
      </c>
    </row>
    <row r="42" spans="1:3" x14ac:dyDescent="0.2">
      <c r="A42" s="169">
        <v>1991</v>
      </c>
      <c r="B42" s="17">
        <v>49.987579863574943</v>
      </c>
      <c r="C42" s="17">
        <v>20.449831849830126</v>
      </c>
    </row>
    <row r="43" spans="1:3" x14ac:dyDescent="0.2">
      <c r="A43" s="169">
        <v>1992</v>
      </c>
      <c r="B43" s="17">
        <v>49.735889499046287</v>
      </c>
      <c r="C43" s="17">
        <v>20.586569608331363</v>
      </c>
    </row>
    <row r="44" spans="1:3" x14ac:dyDescent="0.2">
      <c r="A44" s="169">
        <v>1993</v>
      </c>
      <c r="B44" s="17">
        <v>47.847096971840166</v>
      </c>
      <c r="C44" s="17">
        <v>20.012209274083993</v>
      </c>
    </row>
    <row r="45" spans="1:3" x14ac:dyDescent="0.2">
      <c r="A45" s="169">
        <v>1994</v>
      </c>
      <c r="B45" s="17">
        <v>48.438366739688654</v>
      </c>
      <c r="C45" s="17">
        <v>20.183850936341614</v>
      </c>
    </row>
    <row r="46" spans="1:3" x14ac:dyDescent="0.2">
      <c r="A46" s="169">
        <v>1995</v>
      </c>
      <c r="B46" s="17">
        <v>47.963226326777352</v>
      </c>
      <c r="C46" s="17">
        <v>22.799262085375201</v>
      </c>
    </row>
    <row r="47" spans="1:3" x14ac:dyDescent="0.2">
      <c r="A47" s="169">
        <v>1996</v>
      </c>
      <c r="B47" s="17">
        <v>46.669588283997932</v>
      </c>
      <c r="C47" s="17">
        <v>23.600095553213141</v>
      </c>
    </row>
    <row r="48" spans="1:3" x14ac:dyDescent="0.2">
      <c r="A48" s="169">
        <v>1997</v>
      </c>
      <c r="B48" s="173">
        <v>47.39</v>
      </c>
      <c r="C48" s="173">
        <v>23.82</v>
      </c>
    </row>
    <row r="49" spans="1:8" x14ac:dyDescent="0.2">
      <c r="A49" s="169">
        <v>1998</v>
      </c>
      <c r="B49" s="173">
        <v>46.53</v>
      </c>
      <c r="C49" s="173">
        <v>23.49</v>
      </c>
    </row>
    <row r="50" spans="1:8" x14ac:dyDescent="0.2">
      <c r="A50" s="169">
        <v>1999</v>
      </c>
      <c r="B50" s="173">
        <v>47.49</v>
      </c>
      <c r="C50" s="173">
        <v>24.14</v>
      </c>
    </row>
    <row r="51" spans="1:8" x14ac:dyDescent="0.2">
      <c r="A51" s="169">
        <v>2000</v>
      </c>
      <c r="B51" s="173">
        <v>45.27</v>
      </c>
      <c r="C51" s="173">
        <v>25.24</v>
      </c>
    </row>
    <row r="52" spans="1:8" x14ac:dyDescent="0.2">
      <c r="A52" s="169">
        <v>2001</v>
      </c>
      <c r="B52" s="173">
        <v>45.96</v>
      </c>
      <c r="C52" s="173">
        <v>27.61</v>
      </c>
    </row>
    <row r="53" spans="1:8" x14ac:dyDescent="0.2">
      <c r="A53" s="169">
        <v>2002</v>
      </c>
      <c r="B53" s="173">
        <v>44.85</v>
      </c>
      <c r="C53" s="173">
        <v>27.39</v>
      </c>
    </row>
    <row r="54" spans="1:8" x14ac:dyDescent="0.2">
      <c r="A54" s="169">
        <v>2003</v>
      </c>
      <c r="B54" s="173">
        <v>44.86</v>
      </c>
      <c r="C54" s="173">
        <v>26.84</v>
      </c>
    </row>
    <row r="55" spans="1:8" x14ac:dyDescent="0.2">
      <c r="A55" s="169">
        <v>2004</v>
      </c>
      <c r="B55" s="173">
        <v>45.35</v>
      </c>
      <c r="C55" s="173">
        <v>30.02</v>
      </c>
    </row>
    <row r="56" spans="1:8" s="172" customFormat="1" x14ac:dyDescent="0.2">
      <c r="A56" s="169">
        <v>2005</v>
      </c>
      <c r="B56" s="173">
        <v>47.69</v>
      </c>
      <c r="C56" s="173">
        <v>31.19</v>
      </c>
    </row>
    <row r="57" spans="1:8" s="172" customFormat="1" x14ac:dyDescent="0.2">
      <c r="A57" s="171">
        <v>2006</v>
      </c>
      <c r="B57" s="173">
        <v>46.31</v>
      </c>
      <c r="C57" s="173">
        <v>31</v>
      </c>
    </row>
    <row r="58" spans="1:8" s="172" customFormat="1" x14ac:dyDescent="0.2">
      <c r="A58" s="171">
        <v>2007</v>
      </c>
      <c r="B58" s="173">
        <v>42.59</v>
      </c>
      <c r="C58" s="173">
        <v>32.21</v>
      </c>
    </row>
    <row r="59" spans="1:8" s="172" customFormat="1" x14ac:dyDescent="0.2">
      <c r="A59" s="171">
        <v>2008</v>
      </c>
      <c r="B59" s="173">
        <v>44.89</v>
      </c>
      <c r="C59" s="173">
        <v>31.78</v>
      </c>
    </row>
    <row r="60" spans="1:8" s="172" customFormat="1" x14ac:dyDescent="0.2">
      <c r="A60" s="171">
        <v>2009</v>
      </c>
      <c r="B60" s="173">
        <v>43.01</v>
      </c>
      <c r="C60" s="173">
        <v>31.36</v>
      </c>
    </row>
    <row r="61" spans="1:8" x14ac:dyDescent="0.2">
      <c r="A61" s="171">
        <v>2010</v>
      </c>
      <c r="B61" s="173">
        <v>44.02</v>
      </c>
      <c r="C61" s="173">
        <v>31.07</v>
      </c>
    </row>
    <row r="62" spans="1:8" s="484" customFormat="1" x14ac:dyDescent="0.2">
      <c r="A62" s="483">
        <v>2011</v>
      </c>
      <c r="B62" s="173">
        <v>43.180732602436471</v>
      </c>
      <c r="C62" s="173">
        <v>31.691834093080974</v>
      </c>
      <c r="G62" s="4"/>
      <c r="H62" s="4"/>
    </row>
    <row r="63" spans="1:8" s="484" customFormat="1" x14ac:dyDescent="0.2">
      <c r="A63" s="483">
        <v>2012</v>
      </c>
      <c r="B63" s="173">
        <v>41.562785463823346</v>
      </c>
      <c r="C63" s="173">
        <v>31.15928168452805</v>
      </c>
      <c r="G63" s="4"/>
      <c r="H63" s="4"/>
    </row>
    <row r="64" spans="1:8" s="484" customFormat="1" x14ac:dyDescent="0.2">
      <c r="A64" s="483">
        <v>2013</v>
      </c>
      <c r="B64" s="173">
        <v>39.421643247179304</v>
      </c>
      <c r="C64" s="173">
        <v>32.572827337183497</v>
      </c>
    </row>
    <row r="65" spans="1:3" ht="6" customHeight="1" x14ac:dyDescent="0.2">
      <c r="A65" s="343"/>
      <c r="B65" s="383"/>
      <c r="C65" s="383"/>
    </row>
    <row r="66" spans="1:3" ht="15" customHeight="1" x14ac:dyDescent="0.2">
      <c r="A66" s="967" t="s">
        <v>198</v>
      </c>
      <c r="B66" s="967"/>
      <c r="C66" s="967"/>
    </row>
  </sheetData>
  <mergeCells count="6">
    <mergeCell ref="A3:C3"/>
    <mergeCell ref="A66:C66"/>
    <mergeCell ref="A1:B1"/>
    <mergeCell ref="A2:B2"/>
    <mergeCell ref="H1:J1"/>
    <mergeCell ref="D1:F1"/>
  </mergeCells>
  <hyperlinks>
    <hyperlink ref="D1:F1" location="Tabellförteckning!A1" display="Tillbaka till innehållsföreckningen "/>
  </hyperlinks>
  <pageMargins left="0.75" right="0.75" top="1" bottom="1" header="0.5" footer="0.5"/>
  <pageSetup paperSize="9" scale="82" orientation="portrait"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pane ySplit="3" topLeftCell="A4" activePane="bottomLeft" state="frozen"/>
      <selection sqref="A1:B86"/>
      <selection pane="bottomLeft" activeCell="C23" sqref="C23"/>
    </sheetView>
  </sheetViews>
  <sheetFormatPr defaultColWidth="9.140625" defaultRowHeight="12.75" x14ac:dyDescent="0.2"/>
  <cols>
    <col min="1" max="1" width="12" style="692" customWidth="1"/>
    <col min="2" max="3" width="6.7109375" style="692" customWidth="1"/>
    <col min="4" max="4" width="13.140625" style="692" customWidth="1"/>
    <col min="5" max="9" width="6.7109375" style="692" customWidth="1"/>
    <col min="10" max="10" width="8" style="692" customWidth="1"/>
    <col min="11" max="11" width="8.7109375" style="692" customWidth="1"/>
    <col min="12" max="12" width="7.7109375" style="692" customWidth="1"/>
    <col min="13" max="13" width="8.28515625" style="692" customWidth="1"/>
    <col min="14" max="14" width="9.140625" style="692"/>
    <col min="15" max="15" width="11.28515625" style="692" customWidth="1"/>
    <col min="16" max="16" width="12.28515625" style="692" customWidth="1"/>
    <col min="17" max="17" width="12.140625" style="692" customWidth="1"/>
    <col min="18" max="16384" width="9.140625" style="692"/>
  </cols>
  <sheetData>
    <row r="1" spans="1:17" ht="30" customHeight="1" x14ac:dyDescent="0.25">
      <c r="A1" s="924"/>
      <c r="E1" s="922"/>
    </row>
    <row r="2" spans="1:17" ht="6" customHeight="1" x14ac:dyDescent="0.2">
      <c r="A2" s="924"/>
    </row>
    <row r="3" spans="1:17" ht="15.75" customHeight="1" x14ac:dyDescent="0.2">
      <c r="A3" s="973" t="s">
        <v>374</v>
      </c>
      <c r="B3" s="981"/>
      <c r="C3" s="981"/>
      <c r="D3" s="981"/>
      <c r="E3" s="981"/>
      <c r="F3" s="981"/>
      <c r="G3" s="981"/>
      <c r="H3" s="981"/>
      <c r="I3" s="981"/>
      <c r="J3" s="981"/>
      <c r="K3" s="981"/>
      <c r="L3" s="983"/>
      <c r="M3" s="983"/>
      <c r="N3" s="983"/>
      <c r="O3" s="983"/>
      <c r="P3" s="983"/>
      <c r="Q3" s="983"/>
    </row>
    <row r="4" spans="1:17" ht="15" customHeight="1" x14ac:dyDescent="0.2">
      <c r="A4" s="942"/>
      <c r="B4" s="986" t="s">
        <v>130</v>
      </c>
      <c r="C4" s="987"/>
      <c r="D4" s="987"/>
      <c r="E4" s="986" t="s">
        <v>131</v>
      </c>
      <c r="F4" s="987"/>
      <c r="G4" s="987"/>
      <c r="H4" s="986" t="s">
        <v>101</v>
      </c>
      <c r="I4" s="987"/>
      <c r="J4" s="987"/>
      <c r="K4" s="986" t="s">
        <v>735</v>
      </c>
      <c r="L4" s="961"/>
      <c r="M4" s="961"/>
    </row>
    <row r="5" spans="1:17" ht="51" x14ac:dyDescent="0.2">
      <c r="A5" s="777"/>
      <c r="B5" s="933" t="s">
        <v>730</v>
      </c>
      <c r="C5" s="933" t="s">
        <v>731</v>
      </c>
      <c r="D5" s="713" t="s">
        <v>729</v>
      </c>
      <c r="E5" s="933" t="s">
        <v>730</v>
      </c>
      <c r="F5" s="933" t="s">
        <v>731</v>
      </c>
      <c r="G5" s="713" t="s">
        <v>732</v>
      </c>
      <c r="H5" s="933" t="s">
        <v>730</v>
      </c>
      <c r="I5" s="933" t="s">
        <v>731</v>
      </c>
      <c r="J5" s="713" t="s">
        <v>733</v>
      </c>
      <c r="K5" s="933" t="s">
        <v>730</v>
      </c>
      <c r="L5" s="933" t="s">
        <v>731</v>
      </c>
      <c r="M5" s="713" t="s">
        <v>734</v>
      </c>
      <c r="N5" s="943" t="s">
        <v>155</v>
      </c>
      <c r="O5" s="713" t="s">
        <v>736</v>
      </c>
      <c r="P5" s="713" t="s">
        <v>737</v>
      </c>
      <c r="Q5" s="713" t="s">
        <v>719</v>
      </c>
    </row>
    <row r="6" spans="1:17" x14ac:dyDescent="0.2">
      <c r="A6" s="215">
        <v>2001</v>
      </c>
      <c r="B6" s="717">
        <v>1.4</v>
      </c>
      <c r="C6" s="717">
        <v>1.03</v>
      </c>
      <c r="D6" s="715">
        <v>2.4300000000000002</v>
      </c>
      <c r="E6" s="717">
        <v>2.4</v>
      </c>
      <c r="F6" s="717">
        <v>0.61</v>
      </c>
      <c r="G6" s="715">
        <v>3.02</v>
      </c>
      <c r="H6" s="717">
        <v>1.77</v>
      </c>
      <c r="I6" s="717">
        <v>0.68</v>
      </c>
      <c r="J6" s="715">
        <v>2.4500000000000002</v>
      </c>
      <c r="K6" s="717">
        <v>0.09</v>
      </c>
      <c r="L6" s="715" t="s">
        <v>151</v>
      </c>
      <c r="M6" s="715">
        <v>0.09</v>
      </c>
      <c r="N6" s="715">
        <v>0.84</v>
      </c>
      <c r="O6" s="715">
        <v>6.5</v>
      </c>
      <c r="P6" s="715">
        <v>2.3199999999999998</v>
      </c>
      <c r="Q6" s="715">
        <v>8.82</v>
      </c>
    </row>
    <row r="7" spans="1:17" x14ac:dyDescent="0.2">
      <c r="A7" s="215">
        <v>2002</v>
      </c>
      <c r="B7" s="717">
        <v>1.39</v>
      </c>
      <c r="C7" s="717">
        <v>1.0900000000000001</v>
      </c>
      <c r="D7" s="715">
        <v>2.4900000000000002</v>
      </c>
      <c r="E7" s="717">
        <v>2.62</v>
      </c>
      <c r="F7" s="717">
        <v>0.78</v>
      </c>
      <c r="G7" s="715">
        <v>3.4</v>
      </c>
      <c r="H7" s="717">
        <v>1.92</v>
      </c>
      <c r="I7" s="717">
        <v>0.78</v>
      </c>
      <c r="J7" s="715">
        <v>2.7</v>
      </c>
      <c r="K7" s="717">
        <v>0.12</v>
      </c>
      <c r="L7" s="715" t="s">
        <v>151</v>
      </c>
      <c r="M7" s="715">
        <v>0.12</v>
      </c>
      <c r="N7" s="715">
        <v>0.83</v>
      </c>
      <c r="O7" s="715">
        <v>6.88</v>
      </c>
      <c r="P7" s="715">
        <v>2.65</v>
      </c>
      <c r="Q7" s="715">
        <v>9.5299999999999994</v>
      </c>
    </row>
    <row r="8" spans="1:17" x14ac:dyDescent="0.2">
      <c r="A8" s="215">
        <v>2003</v>
      </c>
      <c r="B8" s="717">
        <v>1.27</v>
      </c>
      <c r="C8" s="717">
        <v>1.33</v>
      </c>
      <c r="D8" s="715">
        <v>2.6</v>
      </c>
      <c r="E8" s="717">
        <v>2.71</v>
      </c>
      <c r="F8" s="717">
        <v>0.83</v>
      </c>
      <c r="G8" s="715">
        <v>3.54</v>
      </c>
      <c r="H8" s="717">
        <v>1.96</v>
      </c>
      <c r="I8" s="717">
        <v>0.98</v>
      </c>
      <c r="J8" s="715">
        <v>2.94</v>
      </c>
      <c r="K8" s="717">
        <v>0.13</v>
      </c>
      <c r="L8" s="715" t="s">
        <v>151</v>
      </c>
      <c r="M8" s="715">
        <v>0.13</v>
      </c>
      <c r="N8" s="715">
        <v>0.81</v>
      </c>
      <c r="O8" s="715">
        <v>6.88</v>
      </c>
      <c r="P8" s="715">
        <v>3.14</v>
      </c>
      <c r="Q8" s="715">
        <v>10.02</v>
      </c>
    </row>
    <row r="9" spans="1:17" x14ac:dyDescent="0.2">
      <c r="A9" s="215">
        <v>2004</v>
      </c>
      <c r="B9" s="717">
        <v>1.1100000000000001</v>
      </c>
      <c r="C9" s="717">
        <v>1.81</v>
      </c>
      <c r="D9" s="715">
        <v>2.92</v>
      </c>
      <c r="E9" s="717">
        <v>2.68</v>
      </c>
      <c r="F9" s="717">
        <v>0.92</v>
      </c>
      <c r="G9" s="715">
        <v>3.6</v>
      </c>
      <c r="H9" s="717">
        <v>1.88</v>
      </c>
      <c r="I9" s="717">
        <v>1.32</v>
      </c>
      <c r="J9" s="715">
        <v>3.19</v>
      </c>
      <c r="K9" s="717">
        <v>0.12</v>
      </c>
      <c r="L9" s="715" t="s">
        <v>151</v>
      </c>
      <c r="M9" s="715">
        <v>0.12</v>
      </c>
      <c r="N9" s="715">
        <v>0.72</v>
      </c>
      <c r="O9" s="715">
        <v>6.51</v>
      </c>
      <c r="P9" s="715">
        <v>4.05</v>
      </c>
      <c r="Q9" s="715">
        <v>10.56</v>
      </c>
    </row>
    <row r="10" spans="1:17" x14ac:dyDescent="0.2">
      <c r="A10" s="215">
        <v>2005</v>
      </c>
      <c r="B10" s="717">
        <v>1.0900000000000001</v>
      </c>
      <c r="C10" s="717">
        <v>1.76</v>
      </c>
      <c r="D10" s="715">
        <v>2.85</v>
      </c>
      <c r="E10" s="717">
        <v>2.71</v>
      </c>
      <c r="F10" s="717">
        <v>0.78</v>
      </c>
      <c r="G10" s="715">
        <v>3.49</v>
      </c>
      <c r="H10" s="717">
        <v>1.9</v>
      </c>
      <c r="I10" s="717">
        <v>1.19</v>
      </c>
      <c r="J10" s="715">
        <v>3.09</v>
      </c>
      <c r="K10" s="717">
        <v>0.12</v>
      </c>
      <c r="L10" s="715" t="s">
        <v>151</v>
      </c>
      <c r="M10" s="715">
        <v>0.12</v>
      </c>
      <c r="N10" s="715">
        <v>0.71</v>
      </c>
      <c r="O10" s="715">
        <v>6.53</v>
      </c>
      <c r="P10" s="715">
        <v>3.73</v>
      </c>
      <c r="Q10" s="715">
        <v>10.26</v>
      </c>
    </row>
    <row r="11" spans="1:17" x14ac:dyDescent="0.2">
      <c r="A11" s="215">
        <v>2006</v>
      </c>
      <c r="B11" s="717">
        <v>1.1000000000000001</v>
      </c>
      <c r="C11" s="717">
        <v>1.6</v>
      </c>
      <c r="D11" s="715">
        <v>2.7</v>
      </c>
      <c r="E11" s="717">
        <v>2.86</v>
      </c>
      <c r="F11" s="717">
        <v>0.61</v>
      </c>
      <c r="G11" s="715">
        <v>3.47</v>
      </c>
      <c r="H11" s="717">
        <v>1.99</v>
      </c>
      <c r="I11" s="717">
        <v>1.06</v>
      </c>
      <c r="J11" s="715">
        <v>3.04</v>
      </c>
      <c r="K11" s="717">
        <v>0.13</v>
      </c>
      <c r="L11" s="717">
        <v>0.02</v>
      </c>
      <c r="M11" s="715">
        <v>0.14000000000000001</v>
      </c>
      <c r="N11" s="715">
        <v>0.73</v>
      </c>
      <c r="O11" s="715">
        <v>6.81</v>
      </c>
      <c r="P11" s="715">
        <v>3.29</v>
      </c>
      <c r="Q11" s="715">
        <v>10.1</v>
      </c>
    </row>
    <row r="12" spans="1:17" x14ac:dyDescent="0.2">
      <c r="A12" s="215">
        <v>2007</v>
      </c>
      <c r="B12" s="717">
        <v>1.0900000000000001</v>
      </c>
      <c r="C12" s="717">
        <v>1.37</v>
      </c>
      <c r="D12" s="715">
        <v>2.46</v>
      </c>
      <c r="E12" s="717">
        <v>3.04</v>
      </c>
      <c r="F12" s="717">
        <v>0.56999999999999995</v>
      </c>
      <c r="G12" s="715">
        <v>3.61</v>
      </c>
      <c r="H12" s="717">
        <v>2.0499999999999998</v>
      </c>
      <c r="I12" s="717">
        <v>0.91</v>
      </c>
      <c r="J12" s="715">
        <v>2.96</v>
      </c>
      <c r="K12" s="717">
        <v>0.12</v>
      </c>
      <c r="L12" s="717">
        <v>0.01</v>
      </c>
      <c r="M12" s="715">
        <v>0.14000000000000001</v>
      </c>
      <c r="N12" s="715">
        <v>0.68</v>
      </c>
      <c r="O12" s="715">
        <v>6.98</v>
      </c>
      <c r="P12" s="715">
        <v>2.87</v>
      </c>
      <c r="Q12" s="715">
        <v>9.85</v>
      </c>
    </row>
    <row r="13" spans="1:17" x14ac:dyDescent="0.2">
      <c r="A13" s="215">
        <v>2008</v>
      </c>
      <c r="B13" s="717">
        <v>1.1100000000000001</v>
      </c>
      <c r="C13" s="717">
        <v>1.35</v>
      </c>
      <c r="D13" s="715">
        <v>2.46</v>
      </c>
      <c r="E13" s="717">
        <v>3.09</v>
      </c>
      <c r="F13" s="717">
        <v>0.57999999999999996</v>
      </c>
      <c r="G13" s="715">
        <v>3.67</v>
      </c>
      <c r="H13" s="717">
        <v>2.0699999999999998</v>
      </c>
      <c r="I13" s="717">
        <v>0.86</v>
      </c>
      <c r="J13" s="715">
        <v>2.92</v>
      </c>
      <c r="K13" s="717">
        <v>0.12</v>
      </c>
      <c r="L13" s="717">
        <v>0.03</v>
      </c>
      <c r="M13" s="715">
        <v>0.16</v>
      </c>
      <c r="N13" s="715">
        <v>0.63</v>
      </c>
      <c r="O13" s="715">
        <v>7.02</v>
      </c>
      <c r="P13" s="715">
        <v>2.82</v>
      </c>
      <c r="Q13" s="715">
        <v>9.83</v>
      </c>
    </row>
    <row r="14" spans="1:17" x14ac:dyDescent="0.2">
      <c r="A14" s="215">
        <v>2009</v>
      </c>
      <c r="B14" s="717">
        <v>1.1299999999999999</v>
      </c>
      <c r="C14" s="717">
        <v>1.03</v>
      </c>
      <c r="D14" s="715">
        <v>2.15</v>
      </c>
      <c r="E14" s="717">
        <v>3.31</v>
      </c>
      <c r="F14" s="717">
        <v>0.46</v>
      </c>
      <c r="G14" s="715">
        <v>3.77</v>
      </c>
      <c r="H14" s="717">
        <v>2.16</v>
      </c>
      <c r="I14" s="717">
        <v>0.65</v>
      </c>
      <c r="J14" s="715">
        <v>2.81</v>
      </c>
      <c r="K14" s="717">
        <v>0.13</v>
      </c>
      <c r="L14" s="717">
        <v>0.01</v>
      </c>
      <c r="M14" s="715">
        <v>0.14000000000000001</v>
      </c>
      <c r="N14" s="715">
        <v>0.62</v>
      </c>
      <c r="O14" s="715">
        <v>7.34</v>
      </c>
      <c r="P14" s="715">
        <v>2.16</v>
      </c>
      <c r="Q14" s="715">
        <v>9.5</v>
      </c>
    </row>
    <row r="15" spans="1:17" x14ac:dyDescent="0.2">
      <c r="A15" s="215">
        <v>2010</v>
      </c>
      <c r="B15" s="717">
        <v>1.1100000000000001</v>
      </c>
      <c r="C15" s="717">
        <v>1.1299999999999999</v>
      </c>
      <c r="D15" s="715">
        <v>2.2400000000000002</v>
      </c>
      <c r="E15" s="717">
        <v>3.4</v>
      </c>
      <c r="F15" s="717">
        <v>0.44</v>
      </c>
      <c r="G15" s="715">
        <v>3.84</v>
      </c>
      <c r="H15" s="717">
        <v>2.1</v>
      </c>
      <c r="I15" s="717">
        <v>0.54</v>
      </c>
      <c r="J15" s="715">
        <v>2.64</v>
      </c>
      <c r="K15" s="717">
        <v>0.13</v>
      </c>
      <c r="L15" s="717">
        <v>0.01</v>
      </c>
      <c r="M15" s="715">
        <v>0.14000000000000001</v>
      </c>
      <c r="N15" s="715">
        <v>0.56999999999999995</v>
      </c>
      <c r="O15" s="715">
        <v>7.31</v>
      </c>
      <c r="P15" s="715">
        <v>2.11</v>
      </c>
      <c r="Q15" s="715">
        <v>9.43</v>
      </c>
    </row>
    <row r="16" spans="1:17" x14ac:dyDescent="0.2">
      <c r="A16" s="215">
        <v>2011</v>
      </c>
      <c r="B16" s="717">
        <v>1.05</v>
      </c>
      <c r="C16" s="717">
        <v>1.04</v>
      </c>
      <c r="D16" s="715">
        <v>2.09</v>
      </c>
      <c r="E16" s="717">
        <v>3.47</v>
      </c>
      <c r="F16" s="717">
        <v>0.49</v>
      </c>
      <c r="G16" s="715">
        <v>3.96</v>
      </c>
      <c r="H16" s="717">
        <v>2.1</v>
      </c>
      <c r="I16" s="717">
        <v>0.6</v>
      </c>
      <c r="J16" s="715">
        <v>2.7</v>
      </c>
      <c r="K16" s="717">
        <v>0.12</v>
      </c>
      <c r="L16" s="717">
        <v>0.04</v>
      </c>
      <c r="M16" s="715">
        <v>0.17</v>
      </c>
      <c r="N16" s="715">
        <v>0.6</v>
      </c>
      <c r="O16" s="715">
        <v>7.35</v>
      </c>
      <c r="P16" s="715">
        <v>2.17</v>
      </c>
      <c r="Q16" s="715">
        <v>9.52</v>
      </c>
    </row>
    <row r="17" spans="1:17" x14ac:dyDescent="0.2">
      <c r="A17" s="215">
        <v>2012</v>
      </c>
      <c r="B17" s="717">
        <v>1.05</v>
      </c>
      <c r="C17" s="717">
        <v>0.98</v>
      </c>
      <c r="D17" s="715">
        <v>2.0299999999999998</v>
      </c>
      <c r="E17" s="717">
        <v>3.43</v>
      </c>
      <c r="F17" s="717">
        <v>0.37</v>
      </c>
      <c r="G17" s="715">
        <v>3.8</v>
      </c>
      <c r="H17" s="717">
        <v>2.1</v>
      </c>
      <c r="I17" s="717">
        <v>0.48</v>
      </c>
      <c r="J17" s="715">
        <v>2.58</v>
      </c>
      <c r="K17" s="717">
        <v>0.12</v>
      </c>
      <c r="L17" s="717">
        <v>0.03</v>
      </c>
      <c r="M17" s="715">
        <v>0.15</v>
      </c>
      <c r="N17" s="715">
        <v>0.55000000000000004</v>
      </c>
      <c r="O17" s="715">
        <v>7.24</v>
      </c>
      <c r="P17" s="715">
        <v>1.87</v>
      </c>
      <c r="Q17" s="715">
        <v>9.11</v>
      </c>
    </row>
    <row r="18" spans="1:17" x14ac:dyDescent="0.2">
      <c r="A18" s="925">
        <v>2013</v>
      </c>
      <c r="B18" s="718">
        <v>1.05</v>
      </c>
      <c r="C18" s="718">
        <v>1.26</v>
      </c>
      <c r="D18" s="716">
        <v>2.31</v>
      </c>
      <c r="E18" s="718">
        <v>3.49</v>
      </c>
      <c r="F18" s="718">
        <v>0.5</v>
      </c>
      <c r="G18" s="716">
        <v>3.99</v>
      </c>
      <c r="H18" s="718">
        <v>2.14</v>
      </c>
      <c r="I18" s="718">
        <v>0.7</v>
      </c>
      <c r="J18" s="716">
        <v>2.84</v>
      </c>
      <c r="K18" s="718">
        <v>0.11</v>
      </c>
      <c r="L18" s="718">
        <v>0.05</v>
      </c>
      <c r="M18" s="716">
        <v>0.16</v>
      </c>
      <c r="N18" s="716">
        <v>0.56000000000000005</v>
      </c>
      <c r="O18" s="716">
        <v>7.36</v>
      </c>
      <c r="P18" s="716">
        <v>2.5099999999999998</v>
      </c>
      <c r="Q18" s="716">
        <v>9.8699999999999992</v>
      </c>
    </row>
    <row r="19" spans="1:17" ht="25.5" x14ac:dyDescent="0.2">
      <c r="A19" s="925" t="s">
        <v>718</v>
      </c>
      <c r="B19" s="937">
        <v>-0.25</v>
      </c>
      <c r="C19" s="937">
        <v>0.22</v>
      </c>
      <c r="D19" s="938">
        <v>-0.05</v>
      </c>
      <c r="E19" s="937">
        <v>0.45</v>
      </c>
      <c r="F19" s="937">
        <v>-0.18</v>
      </c>
      <c r="G19" s="938">
        <v>0.32</v>
      </c>
      <c r="H19" s="937">
        <v>0.21</v>
      </c>
      <c r="I19" s="937">
        <v>0.02</v>
      </c>
      <c r="J19" s="938">
        <v>0.16</v>
      </c>
      <c r="K19" s="937">
        <v>0.24</v>
      </c>
      <c r="L19" s="940" t="s">
        <v>151</v>
      </c>
      <c r="M19" s="940" t="s">
        <v>151</v>
      </c>
      <c r="N19" s="938">
        <v>-0.33</v>
      </c>
      <c r="O19" s="938">
        <v>0.13</v>
      </c>
      <c r="P19" s="938">
        <v>0.08</v>
      </c>
      <c r="Q19" s="938">
        <v>0.12</v>
      </c>
    </row>
    <row r="20" spans="1:17" x14ac:dyDescent="0.2">
      <c r="A20" s="927" t="s">
        <v>331</v>
      </c>
      <c r="B20" s="714">
        <v>0.46</v>
      </c>
      <c r="C20" s="714">
        <v>0.54</v>
      </c>
      <c r="D20" s="932">
        <v>1</v>
      </c>
      <c r="E20" s="714">
        <v>0.87</v>
      </c>
      <c r="F20" s="714">
        <v>0.13</v>
      </c>
      <c r="G20" s="932">
        <v>1</v>
      </c>
      <c r="H20" s="714">
        <v>0.75</v>
      </c>
      <c r="I20" s="714">
        <v>0.25</v>
      </c>
      <c r="J20" s="932">
        <v>1</v>
      </c>
      <c r="K20" s="714">
        <v>0.69</v>
      </c>
      <c r="L20" s="714">
        <v>0.31</v>
      </c>
      <c r="M20" s="932">
        <v>1</v>
      </c>
      <c r="N20" s="932">
        <v>1</v>
      </c>
      <c r="O20" s="932">
        <v>1</v>
      </c>
      <c r="P20" s="932">
        <v>1</v>
      </c>
      <c r="Q20" s="932">
        <v>1</v>
      </c>
    </row>
    <row r="21" spans="1:17" ht="6.75" customHeight="1" x14ac:dyDescent="0.2"/>
    <row r="22" spans="1:17" x14ac:dyDescent="0.2">
      <c r="A22" s="692" t="s">
        <v>54</v>
      </c>
    </row>
  </sheetData>
  <mergeCells count="5">
    <mergeCell ref="B4:D4"/>
    <mergeCell ref="E4:G4"/>
    <mergeCell ref="H4:J4"/>
    <mergeCell ref="K4:M4"/>
    <mergeCell ref="A3:Q3"/>
  </mergeCells>
  <hyperlinks>
    <hyperlink ref="E1" location="Tabellförteckning!A1" display="Tillbaka till innehållsföreckningen "/>
  </hyperlinks>
  <pageMargins left="0.75" right="0.75" top="1" bottom="1" header="0.5" footer="0.5"/>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87</vt:i4>
      </vt:variant>
      <vt:variant>
        <vt:lpstr>Namngivna områden</vt:lpstr>
      </vt:variant>
      <vt:variant>
        <vt:i4>97</vt:i4>
      </vt:variant>
    </vt:vector>
  </HeadingPairs>
  <TitlesOfParts>
    <vt:vector size="184" baseType="lpstr">
      <vt:lpstr>Försättsblad</vt:lpstr>
      <vt:lpstr>Förklaringar</vt:lpstr>
      <vt:lpstr>Tabellförteckning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'14'!_GoBack</vt:lpstr>
      <vt:lpstr>'38'!_Toc10438822</vt:lpstr>
      <vt:lpstr>'39'!_Toc10438822</vt:lpstr>
      <vt:lpstr>'66'!_Toc10438822</vt:lpstr>
      <vt:lpstr>'67'!_Toc119136809</vt:lpstr>
      <vt:lpstr>'73'!_Toc277750859</vt:lpstr>
      <vt:lpstr>'74'!_Toc277750860</vt:lpstr>
      <vt:lpstr>'47'!TABLE</vt:lpstr>
      <vt:lpstr>'47'!TABLE_2</vt:lpstr>
      <vt:lpstr>'47'!TABLE_3</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'29'!Utskriftsområde</vt:lpstr>
      <vt:lpstr>'3'!Utskriftsområde</vt:lpstr>
      <vt:lpstr>'30'!Utskriftsområde</vt:lpstr>
      <vt:lpstr>'31'!Utskriftsområde</vt:lpstr>
      <vt:lpstr>'32'!Utskriftsområde</vt:lpstr>
      <vt:lpstr>'33'!Utskriftsområde</vt:lpstr>
      <vt:lpstr>'34'!Utskriftsområde</vt:lpstr>
      <vt:lpstr>'35'!Utskriftsområde</vt:lpstr>
      <vt:lpstr>'36'!Utskriftsområde</vt:lpstr>
      <vt:lpstr>'37'!Utskriftsområde</vt:lpstr>
      <vt:lpstr>'38'!Utskriftsområde</vt:lpstr>
      <vt:lpstr>'39'!Utskriftsområde</vt:lpstr>
      <vt:lpstr>'4'!Utskriftsområde</vt:lpstr>
      <vt:lpstr>'40'!Utskriftsområde</vt:lpstr>
      <vt:lpstr>'41'!Utskriftsområde</vt:lpstr>
      <vt:lpstr>'42'!Utskriftsområde</vt:lpstr>
      <vt:lpstr>'43'!Utskriftsområde</vt:lpstr>
      <vt:lpstr>'44'!Utskriftsområde</vt:lpstr>
      <vt:lpstr>'45'!Utskriftsområde</vt:lpstr>
      <vt:lpstr>'46'!Utskriftsområde</vt:lpstr>
      <vt:lpstr>'47'!Utskriftsområde</vt:lpstr>
      <vt:lpstr>'48'!Utskriftsområde</vt:lpstr>
      <vt:lpstr>'49'!Utskriftsområde</vt:lpstr>
      <vt:lpstr>'5'!Utskriftsområde</vt:lpstr>
      <vt:lpstr>'50'!Utskriftsområde</vt:lpstr>
      <vt:lpstr>'51'!Utskriftsområde</vt:lpstr>
      <vt:lpstr>'52'!Utskriftsområde</vt:lpstr>
      <vt:lpstr>'53'!Utskriftsområde</vt:lpstr>
      <vt:lpstr>'54'!Utskriftsområde</vt:lpstr>
      <vt:lpstr>'55'!Utskriftsområde</vt:lpstr>
      <vt:lpstr>'56'!Utskriftsområde</vt:lpstr>
      <vt:lpstr>'57'!Utskriftsområde</vt:lpstr>
      <vt:lpstr>'58'!Utskriftsområde</vt:lpstr>
      <vt:lpstr>'59'!Utskriftsområde</vt:lpstr>
      <vt:lpstr>'6'!Utskriftsområde</vt:lpstr>
      <vt:lpstr>'60'!Utskriftsområde</vt:lpstr>
      <vt:lpstr>'61'!Utskriftsområde</vt:lpstr>
      <vt:lpstr>'62'!Utskriftsområde</vt:lpstr>
      <vt:lpstr>'63'!Utskriftsområde</vt:lpstr>
      <vt:lpstr>'64'!Utskriftsområde</vt:lpstr>
      <vt:lpstr>'65'!Utskriftsområde</vt:lpstr>
      <vt:lpstr>'66'!Utskriftsområde</vt:lpstr>
      <vt:lpstr>'67'!Utskriftsområde</vt:lpstr>
      <vt:lpstr>'68'!Utskriftsområde</vt:lpstr>
      <vt:lpstr>'69'!Utskriftsområde</vt:lpstr>
      <vt:lpstr>'7'!Utskriftsområde</vt:lpstr>
      <vt:lpstr>'70'!Utskriftsområde</vt:lpstr>
      <vt:lpstr>'71'!Utskriftsområde</vt:lpstr>
      <vt:lpstr>'72'!Utskriftsområde</vt:lpstr>
      <vt:lpstr>'73'!Utskriftsområde</vt:lpstr>
      <vt:lpstr>'74'!Utskriftsområde</vt:lpstr>
      <vt:lpstr>'75'!Utskriftsområde</vt:lpstr>
      <vt:lpstr>'76'!Utskriftsområde</vt:lpstr>
      <vt:lpstr>'77'!Utskriftsområde</vt:lpstr>
      <vt:lpstr>'78'!Utskriftsområde</vt:lpstr>
      <vt:lpstr>'79'!Utskriftsområde</vt:lpstr>
      <vt:lpstr>'8'!Utskriftsområde</vt:lpstr>
      <vt:lpstr>'80'!Utskriftsområde</vt:lpstr>
      <vt:lpstr>'81'!Utskriftsområde</vt:lpstr>
      <vt:lpstr>'82'!Utskriftsområde</vt:lpstr>
      <vt:lpstr>'83'!Utskriftsområde</vt:lpstr>
      <vt:lpstr>'84'!Utskriftsområde</vt:lpstr>
      <vt:lpstr>'9'!Utskriftsområde</vt:lpstr>
      <vt:lpstr>Förklaringar!Utskriftsområde</vt:lpstr>
      <vt:lpstr>Försättsblad!Utskriftsområde</vt:lpstr>
      <vt:lpstr>Tabellförteckning!Utskriftsområde</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Guttormsson</dc:creator>
  <cp:lastModifiedBy>Jimmie</cp:lastModifiedBy>
  <cp:lastPrinted>2014-10-23T09:21:33Z</cp:lastPrinted>
  <dcterms:created xsi:type="dcterms:W3CDTF">1999-02-23T06:47:13Z</dcterms:created>
  <dcterms:modified xsi:type="dcterms:W3CDTF">2014-10-24T14:08:00Z</dcterms:modified>
</cp:coreProperties>
</file>